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65" activeTab="11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'EC'!$A$1:$AK$56</definedName>
    <definedName name="_xlnm.Print_Area" localSheetId="4">'FS'!$A$1:$AK$38</definedName>
    <definedName name="_xlnm.Print_Area" localSheetId="5">'GT'!$A$1:$AK$24</definedName>
    <definedName name="_xlnm.Print_Area" localSheetId="6">'KZ'!$A$1:$AK$75</definedName>
    <definedName name="_xlnm.Print_Area" localSheetId="7">'LP'!$A$1:$AK$42</definedName>
    <definedName name="_xlnm.Print_Area" localSheetId="8">'MP'!$A$1:$AK$33</definedName>
    <definedName name="_xlnm.Print_Area" localSheetId="9">'NC'!$A$1:$AK$46</definedName>
    <definedName name="_xlnm.Print_Area" localSheetId="10">'NW'!$A$1:$AK$36</definedName>
    <definedName name="_xlnm.Print_Area" localSheetId="1">'Summary per Metro'!$A$1:$AK$19</definedName>
    <definedName name="_xlnm.Print_Area" localSheetId="0">'Summary per Province'!$A$1:$AK$21</definedName>
    <definedName name="_xlnm.Print_Area" localSheetId="2">'Summary per Top 19'!$A$1:$AK$30</definedName>
    <definedName name="_xlnm.Print_Area" localSheetId="11">'WC'!$A$1:$AK$46</definedName>
  </definedNames>
  <calcPr calcMode="manual" fullCalcOnLoad="1"/>
</workbook>
</file>

<file path=xl/sharedStrings.xml><?xml version="1.0" encoding="utf-8"?>
<sst xmlns="http://schemas.openxmlformats.org/spreadsheetml/2006/main" count="1433" uniqueCount="616">
  <si>
    <t>STATEMENT OF CAPITAL AND OPERATING REVENUE FOR THE 1st Quarter Ended 30 September 2019</t>
  </si>
  <si>
    <t>Figures Finalised as at 2019/11/08</t>
  </si>
  <si>
    <t>Main appropriation</t>
  </si>
  <si>
    <t>Adjusted Budget</t>
  </si>
  <si>
    <t>First Quarter 2019/20</t>
  </si>
  <si>
    <t>Second Quarter 2019/20</t>
  </si>
  <si>
    <t>Third Quarter 2019/20</t>
  </si>
  <si>
    <t>Fourth Quarter 2019/20</t>
  </si>
  <si>
    <t>Year to date: 30 September 2019</t>
  </si>
  <si>
    <t>First Quarter 2018/19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</si>
  <si>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</si>
  <si>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</si>
  <si>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</si>
  <si>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</si>
  <si>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</si>
  <si>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</si>
  <si>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</si>
  <si>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</si>
  <si>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</si>
  <si>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Main app</t>
  </si>
  <si>
    <t>Q1 of 2018/19 to Q1 of 2019/20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</si>
  <si>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</si>
  <si>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</si>
  <si>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</si>
  <si>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</si>
  <si>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</si>
  <si>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</si>
  <si>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</si>
  <si>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</si>
  <si>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</si>
  <si>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</si>
  <si>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</si>
  <si>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</si>
  <si>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</si>
  <si>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</si>
  <si>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</si>
  <si>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</si>
  <si>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</si>
  <si>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</si>
  <si>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</si>
  <si>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</si>
  <si>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</si>
  <si>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</si>
  <si>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</si>
  <si>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</si>
  <si>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City of Ekurhuleni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</si>
  <si>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</si>
  <si>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</si>
  <si>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</si>
  <si>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</si>
  <si>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</si>
  <si>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</si>
  <si>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</si>
  <si>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</si>
  <si>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</si>
  <si>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</si>
  <si>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</si>
  <si>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</si>
  <si>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Matjhabeng</t>
  </si>
  <si>
    <t>FS184</t>
  </si>
  <si>
    <t>Emfuleni</t>
  </si>
  <si>
    <t>GT421</t>
  </si>
  <si>
    <t>Mogale City</t>
  </si>
  <si>
    <t>GT481</t>
  </si>
  <si>
    <t>Msunduzi</t>
  </si>
  <si>
    <t>KZN225</t>
  </si>
  <si>
    <t>Newcastle</t>
  </si>
  <si>
    <t>KZN252</t>
  </si>
  <si>
    <t>uMhlathuze</t>
  </si>
  <si>
    <t>KZN282</t>
  </si>
  <si>
    <t>Polokwane</t>
  </si>
  <si>
    <t>LIM354</t>
  </si>
  <si>
    <t>Govan Mbeki</t>
  </si>
  <si>
    <t>MP307</t>
  </si>
  <si>
    <t>Emalahleni (MP)</t>
  </si>
  <si>
    <t>MP312</t>
  </si>
  <si>
    <t>Steve Tshwete</t>
  </si>
  <si>
    <t>MP313</t>
  </si>
  <si>
    <t>City of Mbombela</t>
  </si>
  <si>
    <t>MP326</t>
  </si>
  <si>
    <t>Sol Plaatje</t>
  </si>
  <si>
    <t>NC091</t>
  </si>
  <si>
    <t>Madibeng</t>
  </si>
  <si>
    <t>NW372</t>
  </si>
  <si>
    <t>Rustenburg</t>
  </si>
  <si>
    <t>NW373</t>
  </si>
  <si>
    <t>City of Matlosana</t>
  </si>
  <si>
    <t>NW403</t>
  </si>
  <si>
    <t>J B Marks</t>
  </si>
  <si>
    <t>NW405</t>
  </si>
  <si>
    <t>Drakenstein</t>
  </si>
  <si>
    <t>WC023</t>
  </si>
  <si>
    <t>Stellenbosch</t>
  </si>
  <si>
    <t>WC024</t>
  </si>
  <si>
    <t>George</t>
  </si>
  <si>
    <t>WC044</t>
  </si>
  <si>
    <t>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</si>
  <si>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</si>
  <si>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</si>
  <si>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</si>
  <si>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</si>
  <si>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</si>
  <si>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</si>
  <si>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</si>
  <si>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</si>
  <si>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</si>
  <si>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</si>
  <si>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</si>
  <si>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</si>
  <si>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</si>
  <si>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</si>
  <si>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</si>
  <si>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</si>
  <si>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</si>
  <si>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</si>
  <si>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</si>
  <si>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</si>
  <si>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</si>
  <si>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</si>
  <si>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</si>
  <si>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</si>
  <si>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</si>
  <si>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</si>
  <si>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</si>
  <si>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</si>
  <si>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</si>
  <si>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</si>
  <si>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</si>
  <si>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</si>
  <si>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</si>
  <si>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</si>
  <si>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</si>
  <si>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</si>
  <si>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</si>
  <si>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</si>
  <si>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</si>
  <si>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</si>
  <si>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</si>
  <si>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</si>
  <si>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</si>
  <si>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</si>
  <si>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</si>
  <si>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</si>
  <si>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</si>
  <si>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</si>
  <si>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</si>
  <si>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</si>
  <si>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</si>
  <si>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</si>
  <si>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</si>
  <si>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</si>
  <si>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</si>
  <si>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</si>
  <si>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</si>
  <si>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</si>
  <si>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</si>
  <si>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</si>
  <si>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</si>
  <si>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</si>
  <si>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</si>
  <si>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</si>
  <si>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</si>
  <si>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</si>
  <si>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</si>
  <si>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</si>
  <si>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</si>
  <si>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</si>
  <si>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</si>
  <si>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</si>
  <si>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</si>
  <si>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</si>
  <si>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</si>
  <si>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</si>
  <si>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</si>
  <si>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</si>
  <si>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</si>
  <si>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</si>
  <si>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</si>
  <si>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</si>
  <si>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</si>
  <si>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</si>
  <si>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</si>
  <si>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</si>
  <si>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</si>
  <si>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</si>
  <si>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</si>
  <si>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</si>
  <si>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</si>
  <si>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</si>
  <si>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</si>
  <si>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</si>
  <si>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</si>
  <si>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</si>
  <si>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</si>
  <si>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</si>
  <si>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</si>
  <si>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</si>
  <si>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</si>
  <si>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</si>
  <si>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</si>
  <si>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</si>
  <si>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</si>
  <si>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</si>
  <si>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</si>
  <si>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</si>
  <si>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</si>
  <si>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</si>
  <si>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</si>
  <si>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</si>
  <si>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</si>
  <si>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</si>
  <si>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</si>
  <si>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</si>
  <si>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</si>
  <si>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</si>
  <si>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</si>
  <si>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</si>
  <si>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</si>
  <si>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</si>
  <si>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</si>
  <si>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</si>
  <si>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</si>
  <si>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</si>
  <si>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</si>
  <si>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</si>
  <si>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</si>
  <si>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</si>
  <si>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</si>
  <si>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</si>
  <si>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</si>
  <si>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</si>
  <si>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</si>
  <si>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</si>
  <si>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</si>
  <si>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</si>
  <si>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</si>
  <si>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</si>
  <si>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</si>
  <si>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</si>
  <si>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</si>
  <si>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</si>
  <si>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</si>
  <si>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</si>
  <si>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</si>
  <si>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</si>
  <si>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</si>
  <si>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</si>
  <si>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</si>
  <si>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</si>
  <si>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</si>
  <si>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</si>
  <si>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</si>
  <si>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</si>
  <si>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</si>
  <si>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</si>
  <si>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</si>
  <si>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</si>
  <si>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</si>
  <si>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</si>
  <si>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</si>
  <si>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</si>
  <si>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</si>
  <si>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</si>
  <si>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</si>
  <si>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</si>
  <si>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</si>
  <si>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</si>
  <si>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</si>
  <si>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</si>
  <si>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</si>
  <si>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</si>
  <si>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</si>
  <si>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</si>
  <si>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</si>
  <si>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</si>
  <si>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</si>
  <si>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</si>
  <si>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</si>
  <si>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</si>
  <si>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</si>
  <si>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</si>
  <si>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</si>
  <si>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</si>
  <si>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</si>
  <si>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</si>
  <si>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</si>
  <si>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</si>
  <si>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</si>
  <si>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</si>
  <si>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</si>
  <si>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</si>
  <si>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</si>
  <si>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</si>
  <si>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</si>
  <si>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</si>
  <si>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</si>
  <si>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</si>
  <si>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</si>
  <si>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</si>
  <si>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</si>
  <si>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</si>
  <si>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</si>
  <si>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</si>
  <si>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</si>
  <si>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</si>
  <si>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</si>
  <si>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</si>
  <si>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</si>
  <si>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</si>
  <si>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</si>
  <si>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</si>
  <si>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</si>
  <si>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</si>
  <si>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</si>
  <si>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</si>
  <si>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</si>
  <si>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</si>
  <si>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</si>
  <si>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</si>
  <si>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</si>
  <si>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</si>
  <si>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</si>
  <si>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</si>
  <si>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</si>
  <si>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</si>
  <si>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</si>
  <si>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</si>
  <si>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</si>
  <si>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</si>
  <si>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</si>
  <si>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</si>
  <si>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</si>
  <si>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</si>
  <si>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</si>
  <si>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</si>
  <si>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</si>
  <si>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</si>
  <si>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</si>
  <si>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</si>
  <si>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</si>
  <si>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</si>
  <si>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</si>
  <si>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</si>
  <si>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</si>
  <si>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</si>
  <si>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</si>
  <si>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</si>
  <si>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</si>
  <si>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</si>
  <si>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</si>
  <si>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</si>
  <si>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</si>
  <si>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</si>
  <si>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</si>
  <si>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</si>
  <si>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</si>
  <si>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</si>
  <si>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</si>
  <si>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</si>
  <si>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</si>
  <si>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</si>
  <si>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</si>
  <si>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</si>
  <si>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</si>
  <si>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</si>
  <si>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</si>
  <si>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</si>
  <si>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</si>
  <si>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</si>
  <si>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</si>
  <si>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</si>
  <si>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</si>
  <si>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</si>
  <si>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</si>
  <si>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</si>
  <si>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</si>
  <si>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</si>
  <si>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</si>
  <si>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</si>
  <si>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</si>
  <si>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</si>
  <si>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</si>
  <si>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</si>
  <si>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</si>
  <si>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</si>
  <si>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</si>
  <si>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</si>
  <si>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</si>
  <si>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</si>
  <si>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</si>
  <si>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</si>
  <si>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</si>
  <si>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</si>
  <si>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</si>
  <si>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</si>
  <si>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</si>
  <si>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</si>
  <si>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</si>
  <si>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</si>
  <si>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</si>
  <si>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</si>
  <si>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</si>
  <si>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</si>
  <si>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</si>
  <si>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</si>
  <si>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</si>
  <si>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</si>
  <si>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</si>
  <si>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</si>
  <si>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</si>
  <si>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</si>
  <si>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</si>
  <si>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</si>
  <si>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</si>
  <si>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</si>
  <si>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</si>
  <si>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</si>
  <si>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</si>
  <si>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</si>
  <si>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</si>
  <si>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</si>
  <si>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</si>
  <si>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</si>
  <si>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</si>
  <si>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</si>
  <si>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</si>
  <si>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</si>
  <si>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</si>
  <si>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</si>
  <si>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</si>
  <si>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</si>
  <si>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</si>
  <si>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</si>
  <si>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</si>
  <si>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</si>
  <si>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</si>
  <si>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</si>
  <si>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</si>
  <si>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</si>
  <si>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</si>
  <si>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</si>
  <si>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</si>
  <si>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</si>
  <si>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</si>
  <si>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</si>
  <si>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</si>
  <si>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</si>
  <si>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</si>
  <si>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</si>
  <si>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</si>
  <si>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</si>
  <si>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</si>
  <si>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</si>
  <si>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</si>
  <si>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</si>
  <si>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</si>
  <si>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</si>
  <si>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</si>
  <si>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</si>
  <si>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</si>
  <si>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</si>
  <si>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</si>
  <si>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</si>
  <si>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</si>
  <si>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</si>
  <si>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</si>
  <si>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</si>
  <si>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</si>
  <si>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</si>
  <si>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</si>
  <si>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</si>
  <si>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</si>
  <si>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</si>
  <si>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</si>
  <si>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</si>
  <si>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</si>
  <si>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</si>
  <si>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</si>
  <si>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</si>
  <si>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</si>
  <si>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</si>
  <si>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</si>
  <si>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</si>
  <si>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</si>
  <si>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</si>
  <si>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</si>
  <si>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</si>
  <si>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</si>
  <si>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</si>
  <si>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</si>
  <si>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</si>
  <si>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</si>
  <si>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</si>
  <si>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</si>
  <si>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</si>
  <si>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</si>
  <si>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</si>
  <si>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</si>
  <si>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</si>
  <si>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</si>
  <si>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</si>
  <si>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</si>
  <si>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</si>
  <si>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</si>
  <si>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</si>
  <si>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</si>
  <si>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</si>
  <si>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</si>
  <si>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</si>
  <si>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</si>
  <si>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</si>
  <si>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</si>
  <si>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</si>
  <si>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</si>
  <si>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</si>
  <si>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</si>
  <si>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</si>
  <si>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</si>
  <si>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</si>
  <si>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</si>
  <si>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</si>
  <si>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</si>
  <si>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</si>
  <si>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</si>
  <si>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</si>
  <si>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</si>
  <si>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</si>
  <si>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</si>
  <si>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</si>
  <si>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</si>
  <si>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</si>
  <si>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</si>
  <si>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</si>
  <si>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</si>
  <si>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</si>
  <si>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</si>
  <si>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</si>
  <si>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</si>
  <si>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</si>
  <si>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</si>
  <si>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</si>
  <si>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</si>
  <si>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</si>
  <si>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</si>
  <si>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</si>
  <si>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</si>
  <si>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</si>
  <si>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</si>
  <si>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</si>
  <si>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</si>
  <si>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</si>
  <si>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</si>
  <si>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</si>
  <si>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</si>
  <si>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</si>
  <si>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</si>
  <si>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</si>
  <si>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</si>
  <si>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</si>
  <si>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</si>
  <si>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</si>
  <si>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</si>
  <si>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</si>
  <si>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</si>
  <si>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</si>
  <si>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</si>
  <si>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</si>
  <si>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</si>
  <si>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</si>
  <si>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</si>
  <si>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</si>
  <si>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</si>
  <si>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</si>
  <si>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</si>
  <si>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</si>
  <si>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</si>
  <si>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</si>
  <si>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</si>
  <si>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</si>
  <si>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</si>
  <si>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</si>
  <si>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</si>
  <si>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</si>
  <si>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</si>
  <si>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</si>
  <si>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</si>
  <si>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</si>
  <si>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</si>
  <si>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</si>
  <si>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</si>
  <si>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</si>
  <si>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</si>
  <si>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</si>
  <si>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</si>
  <si>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</si>
  <si>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</si>
  <si>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</si>
  <si>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</si>
  <si>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</si>
  <si>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</si>
  <si>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</si>
  <si>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</si>
  <si>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</si>
  <si>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</si>
  <si>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</si>
  <si>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</si>
  <si>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</si>
  <si>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</si>
  <si>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</si>
  <si>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</si>
  <si>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</si>
  <si>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</si>
  <si>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</si>
  <si>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</si>
  <si>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</si>
  <si>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Total Top 19</t>
  </si>
</sst>
</file>

<file path=xl/styles.xml><?xml version="1.0" encoding="utf-8"?>
<styleSheet xmlns="http://schemas.openxmlformats.org/spreadsheetml/2006/main">
  <numFmts count="2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"/>
    <numFmt numFmtId="177" formatCode="##,##0_);\(##,##0\);0_)"/>
    <numFmt numFmtId="178" formatCode="#,###.0\%"/>
    <numFmt numFmtId="179" formatCode="_(* #,##0_);_(* \(#,##0\);_(* &quot;- &quot;?_);_(@_)"/>
    <numFmt numFmtId="180" formatCode="0.0%;\(0.0%\);_(* &quot;- &quot;?_);_(@_)"/>
    <numFmt numFmtId="181" formatCode="#,###.0%"/>
    <numFmt numFmtId="182" formatCode="_(* #,##0,_);_(* \(#,##0,\);_(* &quot;- &quot;?_);_(@_)"/>
    <numFmt numFmtId="183" formatCode="0.0%;\(0.0%\);_(* &quot; 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0"/>
    </font>
    <font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 horizontal="left" indent="2"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0" fontId="6" fillId="0" borderId="26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left" indent="1"/>
      <protection/>
    </xf>
    <xf numFmtId="0" fontId="0" fillId="0" borderId="24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left" wrapText="1" indent="1"/>
      <protection/>
    </xf>
    <xf numFmtId="0" fontId="48" fillId="0" borderId="20" xfId="0" applyFont="1" applyBorder="1" applyAlignment="1" applyProtection="1">
      <alignment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48" fillId="0" borderId="24" xfId="0" applyFont="1" applyBorder="1" applyAlignment="1" applyProtection="1">
      <alignment wrapText="1"/>
      <protection/>
    </xf>
    <xf numFmtId="0" fontId="47" fillId="0" borderId="20" xfId="0" applyFont="1" applyBorder="1" applyAlignment="1" applyProtection="1">
      <alignment horizontal="right"/>
      <protection/>
    </xf>
    <xf numFmtId="0" fontId="47" fillId="0" borderId="20" xfId="0" applyFont="1" applyBorder="1" applyAlignment="1" applyProtection="1">
      <alignment horizontal="left"/>
      <protection/>
    </xf>
    <xf numFmtId="0" fontId="47" fillId="0" borderId="24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left"/>
      <protection/>
    </xf>
    <xf numFmtId="0" fontId="47" fillId="0" borderId="1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82" fontId="5" fillId="0" borderId="27" xfId="0" applyNumberFormat="1" applyFont="1" applyFill="1" applyBorder="1" applyAlignment="1" applyProtection="1">
      <alignment/>
      <protection/>
    </xf>
    <xf numFmtId="182" fontId="5" fillId="0" borderId="28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 applyProtection="1">
      <alignment/>
      <protection/>
    </xf>
    <xf numFmtId="182" fontId="5" fillId="0" borderId="30" xfId="0" applyNumberFormat="1" applyFont="1" applyFill="1" applyBorder="1" applyAlignment="1" applyProtection="1">
      <alignment/>
      <protection/>
    </xf>
    <xf numFmtId="182" fontId="7" fillId="0" borderId="27" xfId="0" applyNumberFormat="1" applyFont="1" applyFill="1" applyBorder="1" applyAlignment="1" applyProtection="1">
      <alignment/>
      <protection/>
    </xf>
    <xf numFmtId="182" fontId="7" fillId="0" borderId="28" xfId="0" applyNumberFormat="1" applyFont="1" applyFill="1" applyBorder="1" applyAlignment="1" applyProtection="1">
      <alignment/>
      <protection/>
    </xf>
    <xf numFmtId="182" fontId="7" fillId="0" borderId="30" xfId="0" applyNumberFormat="1" applyFont="1" applyFill="1" applyBorder="1" applyAlignment="1" applyProtection="1">
      <alignment/>
      <protection/>
    </xf>
    <xf numFmtId="182" fontId="7" fillId="0" borderId="13" xfId="0" applyNumberFormat="1" applyFont="1" applyBorder="1" applyAlignment="1" applyProtection="1">
      <alignment/>
      <protection/>
    </xf>
    <xf numFmtId="182" fontId="7" fillId="0" borderId="31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2" fontId="7" fillId="0" borderId="32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48" fillId="0" borderId="27" xfId="0" applyNumberFormat="1" applyFont="1" applyBorder="1" applyAlignment="1" applyProtection="1">
      <alignment horizontal="right" wrapText="1"/>
      <protection/>
    </xf>
    <xf numFmtId="182" fontId="48" fillId="0" borderId="28" xfId="0" applyNumberFormat="1" applyFont="1" applyBorder="1" applyAlignment="1" applyProtection="1">
      <alignment horizontal="right" wrapText="1"/>
      <protection/>
    </xf>
    <xf numFmtId="182" fontId="48" fillId="0" borderId="30" xfId="0" applyNumberFormat="1" applyFont="1" applyBorder="1" applyAlignment="1" applyProtection="1">
      <alignment horizontal="right"/>
      <protection/>
    </xf>
    <xf numFmtId="182" fontId="48" fillId="0" borderId="28" xfId="0" applyNumberFormat="1" applyFont="1" applyBorder="1" applyAlignment="1" applyProtection="1">
      <alignment horizontal="right"/>
      <protection/>
    </xf>
    <xf numFmtId="182" fontId="47" fillId="0" borderId="27" xfId="0" applyNumberFormat="1" applyFont="1" applyBorder="1" applyAlignment="1" applyProtection="1">
      <alignment horizontal="right"/>
      <protection/>
    </xf>
    <xf numFmtId="182" fontId="47" fillId="0" borderId="28" xfId="0" applyNumberFormat="1" applyFont="1" applyBorder="1" applyAlignment="1" applyProtection="1">
      <alignment horizontal="right"/>
      <protection/>
    </xf>
    <xf numFmtId="182" fontId="47" fillId="0" borderId="30" xfId="0" applyNumberFormat="1" applyFont="1" applyBorder="1" applyAlignment="1" applyProtection="1">
      <alignment horizontal="right"/>
      <protection/>
    </xf>
    <xf numFmtId="182" fontId="47" fillId="0" borderId="32" xfId="0" applyNumberFormat="1" applyFont="1" applyBorder="1" applyAlignment="1" applyProtection="1">
      <alignment horizontal="right"/>
      <protection/>
    </xf>
    <xf numFmtId="182" fontId="47" fillId="0" borderId="31" xfId="0" applyNumberFormat="1" applyFont="1" applyBorder="1" applyAlignment="1" applyProtection="1">
      <alignment horizontal="right"/>
      <protection/>
    </xf>
    <xf numFmtId="182" fontId="47" fillId="0" borderId="33" xfId="0" applyNumberFormat="1" applyFont="1" applyBorder="1" applyAlignment="1" applyProtection="1">
      <alignment horizontal="right"/>
      <protection/>
    </xf>
    <xf numFmtId="182" fontId="0" fillId="0" borderId="0" xfId="0" applyNumberFormat="1" applyFont="1" applyAlignment="1" applyProtection="1">
      <alignment/>
      <protection/>
    </xf>
    <xf numFmtId="182" fontId="5" fillId="0" borderId="32" xfId="0" applyNumberFormat="1" applyFont="1" applyFill="1" applyBorder="1" applyAlignment="1" applyProtection="1">
      <alignment/>
      <protection/>
    </xf>
    <xf numFmtId="182" fontId="5" fillId="0" borderId="31" xfId="0" applyNumberFormat="1" applyFont="1" applyFill="1" applyBorder="1" applyAlignment="1" applyProtection="1">
      <alignment/>
      <protection/>
    </xf>
    <xf numFmtId="182" fontId="5" fillId="0" borderId="33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3" fontId="5" fillId="0" borderId="25" xfId="0" applyNumberFormat="1" applyFont="1" applyFill="1" applyBorder="1" applyAlignment="1" applyProtection="1">
      <alignment/>
      <protection/>
    </xf>
    <xf numFmtId="183" fontId="7" fillId="0" borderId="25" xfId="0" applyNumberFormat="1" applyFont="1" applyFill="1" applyBorder="1" applyAlignment="1" applyProtection="1">
      <alignment/>
      <protection/>
    </xf>
    <xf numFmtId="183" fontId="7" fillId="0" borderId="34" xfId="0" applyNumberFormat="1" applyFont="1" applyBorder="1" applyAlignment="1" applyProtection="1">
      <alignment/>
      <protection/>
    </xf>
    <xf numFmtId="183" fontId="5" fillId="0" borderId="0" xfId="0" applyNumberFormat="1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3" fontId="48" fillId="0" borderId="30" xfId="0" applyNumberFormat="1" applyFont="1" applyBorder="1" applyAlignment="1" applyProtection="1">
      <alignment horizontal="right" wrapText="1"/>
      <protection/>
    </xf>
    <xf numFmtId="183" fontId="47" fillId="0" borderId="30" xfId="0" applyNumberFormat="1" applyFont="1" applyBorder="1" applyAlignment="1" applyProtection="1">
      <alignment horizontal="right"/>
      <protection/>
    </xf>
    <xf numFmtId="183" fontId="47" fillId="0" borderId="33" xfId="0" applyNumberFormat="1" applyFont="1" applyBorder="1" applyAlignment="1" applyProtection="1">
      <alignment horizontal="right"/>
      <protection/>
    </xf>
    <xf numFmtId="183" fontId="0" fillId="0" borderId="0" xfId="0" applyNumberFormat="1" applyFont="1" applyAlignment="1" applyProtection="1">
      <alignment/>
      <protection/>
    </xf>
    <xf numFmtId="183" fontId="5" fillId="0" borderId="14" xfId="0" applyNumberFormat="1" applyFont="1" applyFill="1" applyBorder="1" applyAlignment="1" applyProtection="1">
      <alignment/>
      <protection/>
    </xf>
    <xf numFmtId="183" fontId="5" fillId="0" borderId="26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horizontal="right" wrapText="1"/>
      <protection/>
    </xf>
    <xf numFmtId="182" fontId="6" fillId="0" borderId="0" xfId="0" applyNumberFormat="1" applyFont="1" applyAlignment="1" applyProtection="1">
      <alignment horizontal="right" wrapText="1"/>
      <protection/>
    </xf>
    <xf numFmtId="182" fontId="6" fillId="0" borderId="28" xfId="0" applyNumberFormat="1" applyFont="1" applyBorder="1" applyAlignment="1" applyProtection="1">
      <alignment horizontal="right" wrapText="1"/>
      <protection/>
    </xf>
    <xf numFmtId="182" fontId="4" fillId="0" borderId="27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82" fontId="4" fillId="0" borderId="28" xfId="0" applyNumberFormat="1" applyFont="1" applyBorder="1" applyAlignment="1" applyProtection="1">
      <alignment horizontal="right"/>
      <protection/>
    </xf>
    <xf numFmtId="182" fontId="4" fillId="0" borderId="27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 applyProtection="1">
      <alignment horizontal="right" wrapText="1"/>
      <protection/>
    </xf>
    <xf numFmtId="182" fontId="4" fillId="0" borderId="28" xfId="0" applyNumberFormat="1" applyFont="1" applyBorder="1" applyAlignment="1" applyProtection="1">
      <alignment horizontal="right" wrapText="1"/>
      <protection/>
    </xf>
    <xf numFmtId="182" fontId="6" fillId="0" borderId="32" xfId="0" applyNumberFormat="1" applyFont="1" applyBorder="1" applyAlignment="1" applyProtection="1">
      <alignment horizontal="right" wrapText="1"/>
      <protection/>
    </xf>
    <xf numFmtId="182" fontId="6" fillId="0" borderId="16" xfId="0" applyNumberFormat="1" applyFont="1" applyBorder="1" applyAlignment="1" applyProtection="1">
      <alignment horizontal="right" wrapText="1"/>
      <protection/>
    </xf>
    <xf numFmtId="182" fontId="6" fillId="0" borderId="31" xfId="0" applyNumberFormat="1" applyFont="1" applyBorder="1" applyAlignment="1" applyProtection="1">
      <alignment horizontal="right" wrapText="1"/>
      <protection/>
    </xf>
    <xf numFmtId="182" fontId="6" fillId="0" borderId="26" xfId="0" applyNumberFormat="1" applyFont="1" applyBorder="1" applyAlignment="1" applyProtection="1">
      <alignment horizontal="right" wrapText="1"/>
      <protection/>
    </xf>
    <xf numFmtId="183" fontId="6" fillId="0" borderId="26" xfId="0" applyNumberFormat="1" applyFont="1" applyBorder="1" applyAlignment="1" applyProtection="1">
      <alignment horizontal="right" wrapText="1"/>
      <protection/>
    </xf>
    <xf numFmtId="182" fontId="48" fillId="0" borderId="27" xfId="0" applyNumberFormat="1" applyFont="1" applyBorder="1" applyAlignment="1" applyProtection="1">
      <alignment horizontal="right"/>
      <protection/>
    </xf>
    <xf numFmtId="182" fontId="48" fillId="0" borderId="30" xfId="0" applyNumberFormat="1" applyFont="1" applyBorder="1" applyAlignment="1" applyProtection="1">
      <alignment horizontal="right" wrapText="1"/>
      <protection/>
    </xf>
    <xf numFmtId="183" fontId="48" fillId="0" borderId="27" xfId="0" applyNumberFormat="1" applyFont="1" applyBorder="1" applyAlignment="1" applyProtection="1">
      <alignment horizontal="right" wrapText="1"/>
      <protection/>
    </xf>
    <xf numFmtId="183" fontId="48" fillId="0" borderId="29" xfId="0" applyNumberFormat="1" applyFont="1" applyBorder="1" applyAlignment="1" applyProtection="1">
      <alignment horizontal="right" wrapText="1"/>
      <protection/>
    </xf>
    <xf numFmtId="183" fontId="47" fillId="0" borderId="27" xfId="0" applyNumberFormat="1" applyFont="1" applyBorder="1" applyAlignment="1" applyProtection="1">
      <alignment horizontal="right"/>
      <protection/>
    </xf>
    <xf numFmtId="183" fontId="47" fillId="0" borderId="29" xfId="0" applyNumberFormat="1" applyFont="1" applyBorder="1" applyAlignment="1" applyProtection="1">
      <alignment horizontal="right"/>
      <protection/>
    </xf>
    <xf numFmtId="183" fontId="47" fillId="0" borderId="32" xfId="0" applyNumberFormat="1" applyFont="1" applyBorder="1" applyAlignment="1" applyProtection="1">
      <alignment horizontal="right"/>
      <protection/>
    </xf>
    <xf numFmtId="183" fontId="47" fillId="0" borderId="34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4" fillId="0" borderId="35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view="pageBreakPreview" zoomScale="60" zoomScalePageLayoutView="0" workbookViewId="0" topLeftCell="A7">
      <selection activeCell="E24" sqref="E24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 t="s">
        <v>614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41" s="7" customFormat="1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21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22</v>
      </c>
      <c r="C9" s="39" t="s">
        <v>23</v>
      </c>
      <c r="D9" s="72">
        <v>43861862952</v>
      </c>
      <c r="E9" s="73">
        <v>8546288142</v>
      </c>
      <c r="F9" s="74">
        <f>$D9+$E9</f>
        <v>52408151094</v>
      </c>
      <c r="G9" s="72">
        <v>43868271921</v>
      </c>
      <c r="H9" s="73">
        <v>8803331426</v>
      </c>
      <c r="I9" s="75">
        <f>$G9+$H9</f>
        <v>52671603347</v>
      </c>
      <c r="J9" s="72">
        <v>10188279916</v>
      </c>
      <c r="K9" s="73">
        <v>5780746324</v>
      </c>
      <c r="L9" s="73">
        <f>$J9+$K9</f>
        <v>15969026240</v>
      </c>
      <c r="M9" s="100">
        <f>IF($F9=0,0,$L9/$F9)</f>
        <v>0.3047050107025857</v>
      </c>
      <c r="N9" s="111">
        <v>0</v>
      </c>
      <c r="O9" s="112">
        <v>0</v>
      </c>
      <c r="P9" s="113">
        <f>$N9+$O9</f>
        <v>0</v>
      </c>
      <c r="Q9" s="100">
        <f>IF($F9=0,0,$P9/$F9)</f>
        <v>0</v>
      </c>
      <c r="R9" s="111">
        <v>0</v>
      </c>
      <c r="S9" s="113">
        <v>0</v>
      </c>
      <c r="T9" s="113">
        <f>$R9+$S9</f>
        <v>0</v>
      </c>
      <c r="U9" s="100">
        <f>IF($I9=0,0,$T9/$I9)</f>
        <v>0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v>10188279916</v>
      </c>
      <c r="AA9" s="73">
        <v>5780746324</v>
      </c>
      <c r="AB9" s="73">
        <f>$Z9+$AA9</f>
        <v>15969026240</v>
      </c>
      <c r="AC9" s="100">
        <f>IF($F9=0,0,$AB9/$F9)</f>
        <v>0.3047050107025857</v>
      </c>
      <c r="AD9" s="72">
        <v>10782748731</v>
      </c>
      <c r="AE9" s="73">
        <v>4077481055</v>
      </c>
      <c r="AF9" s="73">
        <f>$AD9+$AE9</f>
        <v>14860229786</v>
      </c>
      <c r="AG9" s="73">
        <v>26038632269</v>
      </c>
      <c r="AH9" s="73">
        <v>26038632269</v>
      </c>
      <c r="AI9" s="73">
        <v>14860229786</v>
      </c>
      <c r="AJ9" s="100">
        <f>IF($AG9=0,0,$AI9/$AG9)</f>
        <v>0.5706993221641553</v>
      </c>
      <c r="AK9" s="100">
        <f>IF($AF9=0,0,(($L9/$AF9)-1))</f>
        <v>0.07461502749066584</v>
      </c>
      <c r="AL9" s="12"/>
      <c r="AM9" s="12"/>
      <c r="AN9" s="12"/>
      <c r="AO9" s="12"/>
    </row>
    <row r="10" spans="1:41" s="13" customFormat="1" ht="12.75">
      <c r="A10" s="29"/>
      <c r="B10" s="38" t="s">
        <v>24</v>
      </c>
      <c r="C10" s="39" t="s">
        <v>25</v>
      </c>
      <c r="D10" s="72">
        <v>18169871224</v>
      </c>
      <c r="E10" s="73">
        <v>4150170004</v>
      </c>
      <c r="F10" s="75">
        <f aca="true" t="shared" si="0" ref="F10:F18">$D10+$E10</f>
        <v>22320041228</v>
      </c>
      <c r="G10" s="72">
        <v>18169871224</v>
      </c>
      <c r="H10" s="73">
        <v>4150170004</v>
      </c>
      <c r="I10" s="75">
        <f aca="true" t="shared" si="1" ref="I10:I18">$G10+$H10</f>
        <v>22320041228</v>
      </c>
      <c r="J10" s="72">
        <v>4930689206</v>
      </c>
      <c r="K10" s="73">
        <v>1803049396</v>
      </c>
      <c r="L10" s="73">
        <f aca="true" t="shared" si="2" ref="L10:L18">$J10+$K10</f>
        <v>6733738602</v>
      </c>
      <c r="M10" s="100">
        <f aca="true" t="shared" si="3" ref="M10:M18">IF($F10=0,0,$L10/$F10)</f>
        <v>0.3016902403187622</v>
      </c>
      <c r="N10" s="111">
        <v>0</v>
      </c>
      <c r="O10" s="112">
        <v>0</v>
      </c>
      <c r="P10" s="113">
        <f aca="true" t="shared" si="4" ref="P10:P18">$N10+$O10</f>
        <v>0</v>
      </c>
      <c r="Q10" s="100">
        <f aca="true" t="shared" si="5" ref="Q10:Q18">IF($F10=0,0,$P10/$F10)</f>
        <v>0</v>
      </c>
      <c r="R10" s="111">
        <v>0</v>
      </c>
      <c r="S10" s="113">
        <v>0</v>
      </c>
      <c r="T10" s="113">
        <f aca="true" t="shared" si="6" ref="T10:T18">$R10+$S10</f>
        <v>0</v>
      </c>
      <c r="U10" s="100">
        <f aca="true" t="shared" si="7" ref="U10:U18">IF($I10=0,0,$T10/$I10)</f>
        <v>0</v>
      </c>
      <c r="V10" s="111">
        <v>0</v>
      </c>
      <c r="W10" s="113">
        <v>0</v>
      </c>
      <c r="X10" s="113">
        <f aca="true" t="shared" si="8" ref="X10:X18">$V10+$W10</f>
        <v>0</v>
      </c>
      <c r="Y10" s="100">
        <f aca="true" t="shared" si="9" ref="Y10:Y18">IF($I10=0,0,$X10/$I10)</f>
        <v>0</v>
      </c>
      <c r="Z10" s="72">
        <v>4930689206</v>
      </c>
      <c r="AA10" s="73">
        <v>1803049396</v>
      </c>
      <c r="AB10" s="73">
        <f aca="true" t="shared" si="10" ref="AB10:AB18">$Z10+$AA10</f>
        <v>6733738602</v>
      </c>
      <c r="AC10" s="100">
        <f aca="true" t="shared" si="11" ref="AC10:AC18">IF($F10=0,0,$AB10/$F10)</f>
        <v>0.3016902403187622</v>
      </c>
      <c r="AD10" s="72">
        <v>4690181324</v>
      </c>
      <c r="AE10" s="73">
        <v>213730329</v>
      </c>
      <c r="AF10" s="73">
        <f aca="true" t="shared" si="12" ref="AF10:AF18">$AD10+$AE10</f>
        <v>4903911653</v>
      </c>
      <c r="AG10" s="73">
        <v>20233079322</v>
      </c>
      <c r="AH10" s="73">
        <v>20233079322</v>
      </c>
      <c r="AI10" s="73">
        <v>4903911653</v>
      </c>
      <c r="AJ10" s="100">
        <f aca="true" t="shared" si="13" ref="AJ10:AJ18">IF($AG10=0,0,$AI10/$AG10)</f>
        <v>0.2423709992412197</v>
      </c>
      <c r="AK10" s="100">
        <f aca="true" t="shared" si="14" ref="AK10:AK18">IF($AF10=0,0,(($L10/$AF10)-1))</f>
        <v>0.3731361978922665</v>
      </c>
      <c r="AL10" s="12"/>
      <c r="AM10" s="12"/>
      <c r="AN10" s="12"/>
      <c r="AO10" s="12"/>
    </row>
    <row r="11" spans="1:41" s="13" customFormat="1" ht="12.75">
      <c r="A11" s="29"/>
      <c r="B11" s="38" t="s">
        <v>26</v>
      </c>
      <c r="C11" s="39" t="s">
        <v>27</v>
      </c>
      <c r="D11" s="72">
        <v>152586783991</v>
      </c>
      <c r="E11" s="73">
        <v>20139001837</v>
      </c>
      <c r="F11" s="75">
        <f t="shared" si="0"/>
        <v>172725785828</v>
      </c>
      <c r="G11" s="72">
        <v>152587406225</v>
      </c>
      <c r="H11" s="73">
        <v>20138045600</v>
      </c>
      <c r="I11" s="75">
        <f t="shared" si="1"/>
        <v>172725451825</v>
      </c>
      <c r="J11" s="72">
        <v>39168639827</v>
      </c>
      <c r="K11" s="73">
        <v>1711846159</v>
      </c>
      <c r="L11" s="73">
        <f t="shared" si="2"/>
        <v>40880485986</v>
      </c>
      <c r="M11" s="100">
        <f t="shared" si="3"/>
        <v>0.23667853522871626</v>
      </c>
      <c r="N11" s="111">
        <v>0</v>
      </c>
      <c r="O11" s="112">
        <v>0</v>
      </c>
      <c r="P11" s="113">
        <f t="shared" si="4"/>
        <v>0</v>
      </c>
      <c r="Q11" s="100">
        <f t="shared" si="5"/>
        <v>0</v>
      </c>
      <c r="R11" s="111">
        <v>0</v>
      </c>
      <c r="S11" s="113">
        <v>0</v>
      </c>
      <c r="T11" s="113">
        <f t="shared" si="6"/>
        <v>0</v>
      </c>
      <c r="U11" s="100">
        <f t="shared" si="7"/>
        <v>0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v>39168639827</v>
      </c>
      <c r="AA11" s="73">
        <v>1711846159</v>
      </c>
      <c r="AB11" s="73">
        <f t="shared" si="10"/>
        <v>40880485986</v>
      </c>
      <c r="AC11" s="100">
        <f t="shared" si="11"/>
        <v>0.23667853522871626</v>
      </c>
      <c r="AD11" s="72">
        <v>35941667691</v>
      </c>
      <c r="AE11" s="73">
        <v>792095339</v>
      </c>
      <c r="AF11" s="73">
        <f t="shared" si="12"/>
        <v>36733763030</v>
      </c>
      <c r="AG11" s="73">
        <v>154361198738</v>
      </c>
      <c r="AH11" s="73">
        <v>154361198738</v>
      </c>
      <c r="AI11" s="73">
        <v>36733763030</v>
      </c>
      <c r="AJ11" s="100">
        <f t="shared" si="13"/>
        <v>0.23797277638630462</v>
      </c>
      <c r="AK11" s="100">
        <f t="shared" si="14"/>
        <v>0.11288587430080121</v>
      </c>
      <c r="AL11" s="12"/>
      <c r="AM11" s="12"/>
      <c r="AN11" s="12"/>
      <c r="AO11" s="12"/>
    </row>
    <row r="12" spans="1:41" s="13" customFormat="1" ht="12.75">
      <c r="A12" s="29"/>
      <c r="B12" s="38" t="s">
        <v>28</v>
      </c>
      <c r="C12" s="39" t="s">
        <v>29</v>
      </c>
      <c r="D12" s="72">
        <v>68906130841</v>
      </c>
      <c r="E12" s="73">
        <v>16552295248</v>
      </c>
      <c r="F12" s="75">
        <f t="shared" si="0"/>
        <v>85458426089</v>
      </c>
      <c r="G12" s="72">
        <v>68817813897</v>
      </c>
      <c r="H12" s="73">
        <v>16591196987</v>
      </c>
      <c r="I12" s="75">
        <f t="shared" si="1"/>
        <v>85409010884</v>
      </c>
      <c r="J12" s="72">
        <v>20865199311</v>
      </c>
      <c r="K12" s="73">
        <v>13604283166</v>
      </c>
      <c r="L12" s="73">
        <f t="shared" si="2"/>
        <v>34469482477</v>
      </c>
      <c r="M12" s="100">
        <f t="shared" si="3"/>
        <v>0.4033479675965718</v>
      </c>
      <c r="N12" s="111">
        <v>0</v>
      </c>
      <c r="O12" s="112">
        <v>0</v>
      </c>
      <c r="P12" s="113">
        <f t="shared" si="4"/>
        <v>0</v>
      </c>
      <c r="Q12" s="100">
        <f t="shared" si="5"/>
        <v>0</v>
      </c>
      <c r="R12" s="111">
        <v>0</v>
      </c>
      <c r="S12" s="113">
        <v>0</v>
      </c>
      <c r="T12" s="113">
        <f t="shared" si="6"/>
        <v>0</v>
      </c>
      <c r="U12" s="100">
        <f t="shared" si="7"/>
        <v>0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v>20865199311</v>
      </c>
      <c r="AA12" s="73">
        <v>13604283166</v>
      </c>
      <c r="AB12" s="73">
        <f t="shared" si="10"/>
        <v>34469482477</v>
      </c>
      <c r="AC12" s="100">
        <f t="shared" si="11"/>
        <v>0.4033479675965718</v>
      </c>
      <c r="AD12" s="72">
        <v>17506353519</v>
      </c>
      <c r="AE12" s="73">
        <v>1519204400</v>
      </c>
      <c r="AF12" s="73">
        <f t="shared" si="12"/>
        <v>19025557919</v>
      </c>
      <c r="AG12" s="73">
        <v>73807703195</v>
      </c>
      <c r="AH12" s="73">
        <v>73807703195</v>
      </c>
      <c r="AI12" s="73">
        <v>19025557919</v>
      </c>
      <c r="AJ12" s="100">
        <f t="shared" si="13"/>
        <v>0.25777198172302507</v>
      </c>
      <c r="AK12" s="100">
        <f t="shared" si="14"/>
        <v>0.811746211267572</v>
      </c>
      <c r="AL12" s="12"/>
      <c r="AM12" s="12"/>
      <c r="AN12" s="12"/>
      <c r="AO12" s="12"/>
    </row>
    <row r="13" spans="1:41" s="13" customFormat="1" ht="12.75">
      <c r="A13" s="29"/>
      <c r="B13" s="38" t="s">
        <v>30</v>
      </c>
      <c r="C13" s="39" t="s">
        <v>31</v>
      </c>
      <c r="D13" s="72">
        <v>19829127630</v>
      </c>
      <c r="E13" s="73">
        <v>5638409611</v>
      </c>
      <c r="F13" s="75">
        <f t="shared" si="0"/>
        <v>25467537241</v>
      </c>
      <c r="G13" s="72">
        <v>19829127630</v>
      </c>
      <c r="H13" s="73">
        <v>5638409611</v>
      </c>
      <c r="I13" s="75">
        <f t="shared" si="1"/>
        <v>25467537241</v>
      </c>
      <c r="J13" s="72">
        <v>5905524987</v>
      </c>
      <c r="K13" s="73">
        <v>9845170511</v>
      </c>
      <c r="L13" s="73">
        <f t="shared" si="2"/>
        <v>15750695498</v>
      </c>
      <c r="M13" s="100">
        <f t="shared" si="3"/>
        <v>0.6184616654900997</v>
      </c>
      <c r="N13" s="111">
        <v>0</v>
      </c>
      <c r="O13" s="112">
        <v>0</v>
      </c>
      <c r="P13" s="113">
        <f t="shared" si="4"/>
        <v>0</v>
      </c>
      <c r="Q13" s="100">
        <f t="shared" si="5"/>
        <v>0</v>
      </c>
      <c r="R13" s="111">
        <v>0</v>
      </c>
      <c r="S13" s="113">
        <v>0</v>
      </c>
      <c r="T13" s="113">
        <f t="shared" si="6"/>
        <v>0</v>
      </c>
      <c r="U13" s="100">
        <f t="shared" si="7"/>
        <v>0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v>5905524987</v>
      </c>
      <c r="AA13" s="73">
        <v>9845170511</v>
      </c>
      <c r="AB13" s="73">
        <f t="shared" si="10"/>
        <v>15750695498</v>
      </c>
      <c r="AC13" s="100">
        <f t="shared" si="11"/>
        <v>0.6184616654900997</v>
      </c>
      <c r="AD13" s="72">
        <v>4901520122</v>
      </c>
      <c r="AE13" s="73">
        <v>861162384</v>
      </c>
      <c r="AF13" s="73">
        <f t="shared" si="12"/>
        <v>5762682506</v>
      </c>
      <c r="AG13" s="73">
        <v>20703583991</v>
      </c>
      <c r="AH13" s="73">
        <v>20703583991</v>
      </c>
      <c r="AI13" s="73">
        <v>5762682506</v>
      </c>
      <c r="AJ13" s="100">
        <f t="shared" si="13"/>
        <v>0.27834226714104576</v>
      </c>
      <c r="AK13" s="100">
        <f t="shared" si="14"/>
        <v>1.7332228491853687</v>
      </c>
      <c r="AL13" s="12"/>
      <c r="AM13" s="12"/>
      <c r="AN13" s="12"/>
      <c r="AO13" s="12"/>
    </row>
    <row r="14" spans="1:41" s="13" customFormat="1" ht="12.75">
      <c r="A14" s="29"/>
      <c r="B14" s="38" t="s">
        <v>32</v>
      </c>
      <c r="C14" s="39" t="s">
        <v>33</v>
      </c>
      <c r="D14" s="72">
        <v>18594894103</v>
      </c>
      <c r="E14" s="73">
        <v>3742553255</v>
      </c>
      <c r="F14" s="75">
        <f t="shared" si="0"/>
        <v>22337447358</v>
      </c>
      <c r="G14" s="72">
        <v>18594894103</v>
      </c>
      <c r="H14" s="73">
        <v>3742323255</v>
      </c>
      <c r="I14" s="75">
        <f t="shared" si="1"/>
        <v>22337217358</v>
      </c>
      <c r="J14" s="72">
        <v>5389892402</v>
      </c>
      <c r="K14" s="73">
        <v>3103133363</v>
      </c>
      <c r="L14" s="73">
        <f t="shared" si="2"/>
        <v>8493025765</v>
      </c>
      <c r="M14" s="100">
        <f t="shared" si="3"/>
        <v>0.3802146963743501</v>
      </c>
      <c r="N14" s="111">
        <v>0</v>
      </c>
      <c r="O14" s="112">
        <v>0</v>
      </c>
      <c r="P14" s="113">
        <f t="shared" si="4"/>
        <v>0</v>
      </c>
      <c r="Q14" s="100">
        <f t="shared" si="5"/>
        <v>0</v>
      </c>
      <c r="R14" s="111">
        <v>0</v>
      </c>
      <c r="S14" s="113">
        <v>0</v>
      </c>
      <c r="T14" s="113">
        <f t="shared" si="6"/>
        <v>0</v>
      </c>
      <c r="U14" s="100">
        <f t="shared" si="7"/>
        <v>0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v>5389892402</v>
      </c>
      <c r="AA14" s="73">
        <v>3103133363</v>
      </c>
      <c r="AB14" s="73">
        <f t="shared" si="10"/>
        <v>8493025765</v>
      </c>
      <c r="AC14" s="100">
        <f t="shared" si="11"/>
        <v>0.3802146963743501</v>
      </c>
      <c r="AD14" s="72">
        <v>4183716968</v>
      </c>
      <c r="AE14" s="73">
        <v>1159418976</v>
      </c>
      <c r="AF14" s="73">
        <f t="shared" si="12"/>
        <v>5343135944</v>
      </c>
      <c r="AG14" s="73">
        <v>20026174448</v>
      </c>
      <c r="AH14" s="73">
        <v>20026174448</v>
      </c>
      <c r="AI14" s="73">
        <v>5343135944</v>
      </c>
      <c r="AJ14" s="100">
        <f t="shared" si="13"/>
        <v>0.2668076200910961</v>
      </c>
      <c r="AK14" s="100">
        <f t="shared" si="14"/>
        <v>0.589520808381663</v>
      </c>
      <c r="AL14" s="12"/>
      <c r="AM14" s="12"/>
      <c r="AN14" s="12"/>
      <c r="AO14" s="12"/>
    </row>
    <row r="15" spans="1:41" s="13" customFormat="1" ht="12.75">
      <c r="A15" s="29"/>
      <c r="B15" s="38" t="s">
        <v>34</v>
      </c>
      <c r="C15" s="39" t="s">
        <v>35</v>
      </c>
      <c r="D15" s="72">
        <v>18601981812</v>
      </c>
      <c r="E15" s="73">
        <v>3512762638</v>
      </c>
      <c r="F15" s="75">
        <f t="shared" si="0"/>
        <v>22114744450</v>
      </c>
      <c r="G15" s="72">
        <v>18454639597</v>
      </c>
      <c r="H15" s="73">
        <v>3541183736</v>
      </c>
      <c r="I15" s="75">
        <f t="shared" si="1"/>
        <v>21995823333</v>
      </c>
      <c r="J15" s="72">
        <v>4428609259</v>
      </c>
      <c r="K15" s="73">
        <v>451404736</v>
      </c>
      <c r="L15" s="73">
        <f t="shared" si="2"/>
        <v>4880013995</v>
      </c>
      <c r="M15" s="100">
        <f t="shared" si="3"/>
        <v>0.22066788996967135</v>
      </c>
      <c r="N15" s="111">
        <v>0</v>
      </c>
      <c r="O15" s="112">
        <v>0</v>
      </c>
      <c r="P15" s="113">
        <f t="shared" si="4"/>
        <v>0</v>
      </c>
      <c r="Q15" s="100">
        <f t="shared" si="5"/>
        <v>0</v>
      </c>
      <c r="R15" s="111">
        <v>0</v>
      </c>
      <c r="S15" s="113">
        <v>0</v>
      </c>
      <c r="T15" s="113">
        <f t="shared" si="6"/>
        <v>0</v>
      </c>
      <c r="U15" s="100">
        <f t="shared" si="7"/>
        <v>0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v>4428609259</v>
      </c>
      <c r="AA15" s="73">
        <v>451404736</v>
      </c>
      <c r="AB15" s="73">
        <f t="shared" si="10"/>
        <v>4880013995</v>
      </c>
      <c r="AC15" s="100">
        <f t="shared" si="11"/>
        <v>0.22066788996967135</v>
      </c>
      <c r="AD15" s="72">
        <v>4700676476</v>
      </c>
      <c r="AE15" s="73">
        <v>325114810</v>
      </c>
      <c r="AF15" s="73">
        <f t="shared" si="12"/>
        <v>5025791286</v>
      </c>
      <c r="AG15" s="73">
        <v>22126419486</v>
      </c>
      <c r="AH15" s="73">
        <v>22126419486</v>
      </c>
      <c r="AI15" s="73">
        <v>5025791286</v>
      </c>
      <c r="AJ15" s="100">
        <f t="shared" si="13"/>
        <v>0.22713983566929832</v>
      </c>
      <c r="AK15" s="100">
        <f t="shared" si="14"/>
        <v>-0.029005838624075353</v>
      </c>
      <c r="AL15" s="12"/>
      <c r="AM15" s="12"/>
      <c r="AN15" s="12"/>
      <c r="AO15" s="12"/>
    </row>
    <row r="16" spans="1:41" s="13" customFormat="1" ht="12.75">
      <c r="A16" s="29"/>
      <c r="B16" s="38" t="s">
        <v>36</v>
      </c>
      <c r="C16" s="39" t="s">
        <v>37</v>
      </c>
      <c r="D16" s="72">
        <v>7579497012</v>
      </c>
      <c r="E16" s="73">
        <v>1294948065</v>
      </c>
      <c r="F16" s="75">
        <f t="shared" si="0"/>
        <v>8874445077</v>
      </c>
      <c r="G16" s="72">
        <v>7579665809</v>
      </c>
      <c r="H16" s="73">
        <v>1293229565</v>
      </c>
      <c r="I16" s="75">
        <f t="shared" si="1"/>
        <v>8872895374</v>
      </c>
      <c r="J16" s="72">
        <v>1918275493</v>
      </c>
      <c r="K16" s="73">
        <v>452752332</v>
      </c>
      <c r="L16" s="73">
        <f t="shared" si="2"/>
        <v>2371027825</v>
      </c>
      <c r="M16" s="100">
        <f t="shared" si="3"/>
        <v>0.26717477030141523</v>
      </c>
      <c r="N16" s="111">
        <v>0</v>
      </c>
      <c r="O16" s="112">
        <v>0</v>
      </c>
      <c r="P16" s="113">
        <f t="shared" si="4"/>
        <v>0</v>
      </c>
      <c r="Q16" s="100">
        <f t="shared" si="5"/>
        <v>0</v>
      </c>
      <c r="R16" s="111">
        <v>0</v>
      </c>
      <c r="S16" s="113">
        <v>0</v>
      </c>
      <c r="T16" s="113">
        <f t="shared" si="6"/>
        <v>0</v>
      </c>
      <c r="U16" s="100">
        <f t="shared" si="7"/>
        <v>0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v>1918275493</v>
      </c>
      <c r="AA16" s="73">
        <v>452752332</v>
      </c>
      <c r="AB16" s="73">
        <f t="shared" si="10"/>
        <v>2371027825</v>
      </c>
      <c r="AC16" s="100">
        <f t="shared" si="11"/>
        <v>0.26717477030141523</v>
      </c>
      <c r="AD16" s="72">
        <v>2110257513</v>
      </c>
      <c r="AE16" s="73">
        <v>99272043</v>
      </c>
      <c r="AF16" s="73">
        <f t="shared" si="12"/>
        <v>2209529556</v>
      </c>
      <c r="AG16" s="73">
        <v>8168270032</v>
      </c>
      <c r="AH16" s="73">
        <v>8168270032</v>
      </c>
      <c r="AI16" s="73">
        <v>2209529556</v>
      </c>
      <c r="AJ16" s="100">
        <f t="shared" si="13"/>
        <v>0.2705015318230116</v>
      </c>
      <c r="AK16" s="100">
        <f t="shared" si="14"/>
        <v>0.07309169889194278</v>
      </c>
      <c r="AL16" s="12"/>
      <c r="AM16" s="12"/>
      <c r="AN16" s="12"/>
      <c r="AO16" s="12"/>
    </row>
    <row r="17" spans="1:41" s="13" customFormat="1" ht="12.75">
      <c r="A17" s="29"/>
      <c r="B17" s="40" t="s">
        <v>38</v>
      </c>
      <c r="C17" s="39" t="s">
        <v>39</v>
      </c>
      <c r="D17" s="72">
        <v>61549506187</v>
      </c>
      <c r="E17" s="73">
        <v>6549924334</v>
      </c>
      <c r="F17" s="75">
        <f t="shared" si="0"/>
        <v>68099430521</v>
      </c>
      <c r="G17" s="72">
        <v>61703314815</v>
      </c>
      <c r="H17" s="73">
        <v>6741809705</v>
      </c>
      <c r="I17" s="75">
        <f t="shared" si="1"/>
        <v>68445124520</v>
      </c>
      <c r="J17" s="72">
        <v>16758867731</v>
      </c>
      <c r="K17" s="73">
        <v>1218408513</v>
      </c>
      <c r="L17" s="73">
        <f t="shared" si="2"/>
        <v>17977276244</v>
      </c>
      <c r="M17" s="100">
        <f t="shared" si="3"/>
        <v>0.26398570599582766</v>
      </c>
      <c r="N17" s="111">
        <v>0</v>
      </c>
      <c r="O17" s="112">
        <v>0</v>
      </c>
      <c r="P17" s="113">
        <f t="shared" si="4"/>
        <v>0</v>
      </c>
      <c r="Q17" s="100">
        <f t="shared" si="5"/>
        <v>0</v>
      </c>
      <c r="R17" s="111">
        <v>0</v>
      </c>
      <c r="S17" s="113">
        <v>0</v>
      </c>
      <c r="T17" s="113">
        <f t="shared" si="6"/>
        <v>0</v>
      </c>
      <c r="U17" s="100">
        <f t="shared" si="7"/>
        <v>0</v>
      </c>
      <c r="V17" s="111">
        <v>0</v>
      </c>
      <c r="W17" s="113">
        <v>0</v>
      </c>
      <c r="X17" s="113">
        <f t="shared" si="8"/>
        <v>0</v>
      </c>
      <c r="Y17" s="100">
        <f t="shared" si="9"/>
        <v>0</v>
      </c>
      <c r="Z17" s="72">
        <v>16758867731</v>
      </c>
      <c r="AA17" s="73">
        <v>1218408513</v>
      </c>
      <c r="AB17" s="73">
        <f t="shared" si="10"/>
        <v>17977276244</v>
      </c>
      <c r="AC17" s="100">
        <f t="shared" si="11"/>
        <v>0.26398570599582766</v>
      </c>
      <c r="AD17" s="72">
        <v>16809222955</v>
      </c>
      <c r="AE17" s="73">
        <v>1023921871</v>
      </c>
      <c r="AF17" s="73">
        <f t="shared" si="12"/>
        <v>17833144826</v>
      </c>
      <c r="AG17" s="73">
        <v>63633747213</v>
      </c>
      <c r="AH17" s="73">
        <v>63633747213</v>
      </c>
      <c r="AI17" s="73">
        <v>17833144826</v>
      </c>
      <c r="AJ17" s="100">
        <f t="shared" si="13"/>
        <v>0.28024665538409144</v>
      </c>
      <c r="AK17" s="100">
        <f t="shared" si="14"/>
        <v>0.008082221021940228</v>
      </c>
      <c r="AL17" s="12"/>
      <c r="AM17" s="12"/>
      <c r="AN17" s="12"/>
      <c r="AO17" s="12"/>
    </row>
    <row r="18" spans="1:41" s="13" customFormat="1" ht="12.75">
      <c r="A18" s="41"/>
      <c r="B18" s="42" t="s">
        <v>613</v>
      </c>
      <c r="C18" s="41"/>
      <c r="D18" s="76">
        <f>SUM(D9:D17)</f>
        <v>409679655752</v>
      </c>
      <c r="E18" s="77">
        <f>SUM(E9:E17)</f>
        <v>70126353134</v>
      </c>
      <c r="F18" s="78">
        <f t="shared" si="0"/>
        <v>479806008886</v>
      </c>
      <c r="G18" s="76">
        <f>SUM(G9:G17)</f>
        <v>409605005221</v>
      </c>
      <c r="H18" s="77">
        <f>SUM(H9:H17)</f>
        <v>70639699889</v>
      </c>
      <c r="I18" s="78">
        <f t="shared" si="1"/>
        <v>480244705110</v>
      </c>
      <c r="J18" s="76">
        <f>SUM(J9:J17)</f>
        <v>109553978132</v>
      </c>
      <c r="K18" s="77">
        <f>SUM(K9:K17)</f>
        <v>37970794500</v>
      </c>
      <c r="L18" s="77">
        <f t="shared" si="2"/>
        <v>147524772632</v>
      </c>
      <c r="M18" s="101">
        <f t="shared" si="3"/>
        <v>0.3074675387549206</v>
      </c>
      <c r="N18" s="114">
        <f>SUM(N9:N17)</f>
        <v>0</v>
      </c>
      <c r="O18" s="115">
        <f>SUM(O9:O17)</f>
        <v>0</v>
      </c>
      <c r="P18" s="116">
        <f t="shared" si="4"/>
        <v>0</v>
      </c>
      <c r="Q18" s="101">
        <f t="shared" si="5"/>
        <v>0</v>
      </c>
      <c r="R18" s="114">
        <f>SUM(R9:R17)</f>
        <v>0</v>
      </c>
      <c r="S18" s="116">
        <f>SUM(S9:S17)</f>
        <v>0</v>
      </c>
      <c r="T18" s="116">
        <f t="shared" si="6"/>
        <v>0</v>
      </c>
      <c r="U18" s="101">
        <f t="shared" si="7"/>
        <v>0</v>
      </c>
      <c r="V18" s="114">
        <f>SUM(V9:V17)</f>
        <v>0</v>
      </c>
      <c r="W18" s="116">
        <f>SUM(W9:W17)</f>
        <v>0</v>
      </c>
      <c r="X18" s="116">
        <f t="shared" si="8"/>
        <v>0</v>
      </c>
      <c r="Y18" s="101">
        <f t="shared" si="9"/>
        <v>0</v>
      </c>
      <c r="Z18" s="76">
        <v>109553978132</v>
      </c>
      <c r="AA18" s="77">
        <v>37970794500</v>
      </c>
      <c r="AB18" s="77">
        <f t="shared" si="10"/>
        <v>147524772632</v>
      </c>
      <c r="AC18" s="101">
        <f t="shared" si="11"/>
        <v>0.3074675387549206</v>
      </c>
      <c r="AD18" s="76">
        <f>SUM(AD9:AD17)</f>
        <v>101626345299</v>
      </c>
      <c r="AE18" s="77">
        <f>SUM(AE9:AE17)</f>
        <v>10071401207</v>
      </c>
      <c r="AF18" s="77">
        <f t="shared" si="12"/>
        <v>111697746506</v>
      </c>
      <c r="AG18" s="77">
        <f>SUM(AG9:AG17)</f>
        <v>409098808694</v>
      </c>
      <c r="AH18" s="77">
        <f>SUM(AH9:AH17)</f>
        <v>409098808694</v>
      </c>
      <c r="AI18" s="77">
        <f>SUM(AI9:AI17)</f>
        <v>111697746506</v>
      </c>
      <c r="AJ18" s="101">
        <f t="shared" si="13"/>
        <v>0.27303366358504433</v>
      </c>
      <c r="AK18" s="101">
        <f t="shared" si="14"/>
        <v>0.3207497666398802</v>
      </c>
      <c r="AL18" s="12"/>
      <c r="AM18" s="12"/>
      <c r="AN18" s="12"/>
      <c r="AO18" s="12"/>
    </row>
    <row r="19" spans="1:41" s="13" customFormat="1" ht="12.75" customHeight="1">
      <c r="A19" s="43"/>
      <c r="B19" s="44"/>
      <c r="C19" s="45"/>
      <c r="D19" s="79"/>
      <c r="E19" s="80"/>
      <c r="F19" s="81"/>
      <c r="G19" s="79"/>
      <c r="H19" s="80"/>
      <c r="I19" s="81"/>
      <c r="J19" s="82"/>
      <c r="K19" s="80"/>
      <c r="L19" s="81"/>
      <c r="M19" s="102"/>
      <c r="N19" s="82"/>
      <c r="O19" s="81"/>
      <c r="P19" s="80"/>
      <c r="Q19" s="102"/>
      <c r="R19" s="82"/>
      <c r="S19" s="80"/>
      <c r="T19" s="80"/>
      <c r="U19" s="102"/>
      <c r="V19" s="82"/>
      <c r="W19" s="80"/>
      <c r="X19" s="80"/>
      <c r="Y19" s="102"/>
      <c r="Z19" s="82"/>
      <c r="AA19" s="80"/>
      <c r="AB19" s="81"/>
      <c r="AC19" s="102"/>
      <c r="AD19" s="82"/>
      <c r="AE19" s="80"/>
      <c r="AF19" s="80"/>
      <c r="AG19" s="80"/>
      <c r="AH19" s="80"/>
      <c r="AI19" s="80"/>
      <c r="AJ19" s="102"/>
      <c r="AK19" s="102"/>
      <c r="AL19" s="12"/>
      <c r="AM19" s="12"/>
      <c r="AN19" s="12"/>
      <c r="AO19" s="12"/>
    </row>
    <row r="20" spans="1:41" s="13" customFormat="1" ht="12.75">
      <c r="A20" s="12"/>
      <c r="B20" s="46"/>
      <c r="C20" s="12"/>
      <c r="D20" s="83"/>
      <c r="E20" s="83"/>
      <c r="F20" s="83"/>
      <c r="G20" s="83"/>
      <c r="H20" s="83"/>
      <c r="I20" s="83"/>
      <c r="J20" s="83"/>
      <c r="K20" s="83"/>
      <c r="L20" s="83"/>
      <c r="M20" s="103"/>
      <c r="N20" s="83"/>
      <c r="O20" s="83"/>
      <c r="P20" s="83"/>
      <c r="Q20" s="103"/>
      <c r="R20" s="83"/>
      <c r="S20" s="83"/>
      <c r="T20" s="83"/>
      <c r="U20" s="103"/>
      <c r="V20" s="83"/>
      <c r="W20" s="83"/>
      <c r="X20" s="83"/>
      <c r="Y20" s="103"/>
      <c r="Z20" s="83"/>
      <c r="AA20" s="83"/>
      <c r="AB20" s="83"/>
      <c r="AC20" s="103"/>
      <c r="AD20" s="83"/>
      <c r="AE20" s="83"/>
      <c r="AF20" s="83"/>
      <c r="AG20" s="83"/>
      <c r="AH20" s="83"/>
      <c r="AI20" s="83"/>
      <c r="AJ20" s="103"/>
      <c r="AK20" s="103"/>
      <c r="AL20" s="12"/>
      <c r="AM20" s="12"/>
      <c r="AN20" s="12"/>
      <c r="AO20" s="12"/>
    </row>
    <row r="21" spans="1:41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  <c r="AL21" s="2"/>
      <c r="AM21" s="2"/>
      <c r="AN21" s="2"/>
      <c r="AO21" s="2"/>
    </row>
    <row r="22" spans="1:41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  <c r="AL22" s="2"/>
      <c r="AM22" s="2"/>
      <c r="AN22" s="2"/>
      <c r="AO22" s="2"/>
    </row>
    <row r="23" spans="1:41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  <c r="AL23" s="2"/>
      <c r="AM23" s="2"/>
      <c r="AN23" s="2"/>
      <c r="AO23" s="2"/>
    </row>
    <row r="24" spans="1:41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  <c r="AL24" s="2"/>
      <c r="AM24" s="2"/>
      <c r="AN24" s="2"/>
      <c r="AO24" s="2"/>
    </row>
    <row r="25" spans="1:41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  <c r="AL25" s="2"/>
      <c r="AM25" s="2"/>
      <c r="AN25" s="2"/>
      <c r="AO25" s="2"/>
    </row>
    <row r="26" spans="1:41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  <c r="AL26" s="2"/>
      <c r="AM26" s="2"/>
      <c r="AN26" s="2"/>
      <c r="AO26" s="2"/>
    </row>
    <row r="27" spans="1:41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  <c r="AL27" s="2"/>
      <c r="AM27" s="2"/>
      <c r="AN27" s="2"/>
      <c r="AO27" s="2"/>
    </row>
    <row r="28" spans="1:41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  <c r="AL28" s="2"/>
      <c r="AM28" s="2"/>
      <c r="AN28" s="2"/>
      <c r="AO28" s="2"/>
    </row>
    <row r="29" spans="1:41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  <c r="AL29" s="2"/>
      <c r="AM29" s="2"/>
      <c r="AN29" s="2"/>
      <c r="AO29" s="2"/>
    </row>
    <row r="30" spans="1:41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  <c r="AL30" s="2"/>
      <c r="AM30" s="2"/>
      <c r="AN30" s="2"/>
      <c r="AO30" s="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view="pageBreakPreview" zoomScale="60" zoomScalePageLayoutView="0" workbookViewId="0" topLeftCell="A19">
      <selection activeCell="E24" sqref="E2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448</v>
      </c>
      <c r="C9" s="64" t="s">
        <v>449</v>
      </c>
      <c r="D9" s="85">
        <v>223448876</v>
      </c>
      <c r="E9" s="86">
        <v>120350939</v>
      </c>
      <c r="F9" s="87">
        <f>$D9+$E9</f>
        <v>343799815</v>
      </c>
      <c r="G9" s="85">
        <v>223448876</v>
      </c>
      <c r="H9" s="86">
        <v>120350939</v>
      </c>
      <c r="I9" s="87">
        <f>$G9+$H9</f>
        <v>343799815</v>
      </c>
      <c r="J9" s="85">
        <v>0</v>
      </c>
      <c r="K9" s="86">
        <v>0</v>
      </c>
      <c r="L9" s="88">
        <f>$J9+$K9</f>
        <v>0</v>
      </c>
      <c r="M9" s="105">
        <f>IF($F9=0,0,$L9/$F9)</f>
        <v>0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0</v>
      </c>
      <c r="AA9" s="88">
        <v>0</v>
      </c>
      <c r="AB9" s="88">
        <f>$Z9+$AA9</f>
        <v>0</v>
      </c>
      <c r="AC9" s="105">
        <f>IF($F9=0,0,$AB9/$F9)</f>
        <v>0</v>
      </c>
      <c r="AD9" s="85">
        <v>36956365</v>
      </c>
      <c r="AE9" s="86">
        <v>-1853467</v>
      </c>
      <c r="AF9" s="88">
        <f>$AD9+$AE9</f>
        <v>35102898</v>
      </c>
      <c r="AG9" s="86">
        <v>297685297</v>
      </c>
      <c r="AH9" s="86">
        <v>297685297</v>
      </c>
      <c r="AI9" s="126">
        <v>35102898</v>
      </c>
      <c r="AJ9" s="127">
        <f>IF($AG9=0,0,$AI9/$AG9)</f>
        <v>0.1179194886470997</v>
      </c>
      <c r="AK9" s="128">
        <f>IF($AF9=0,0,(($L9/$AF9)-1))</f>
        <v>-1</v>
      </c>
    </row>
    <row r="10" spans="1:37" ht="12.75">
      <c r="A10" s="62" t="s">
        <v>98</v>
      </c>
      <c r="B10" s="63" t="s">
        <v>450</v>
      </c>
      <c r="C10" s="64" t="s">
        <v>451</v>
      </c>
      <c r="D10" s="85">
        <v>423395450</v>
      </c>
      <c r="E10" s="86">
        <v>175943928</v>
      </c>
      <c r="F10" s="87">
        <f aca="true" t="shared" si="0" ref="F10:F45">$D10+$E10</f>
        <v>599339378</v>
      </c>
      <c r="G10" s="85">
        <v>423395450</v>
      </c>
      <c r="H10" s="86">
        <v>175943928</v>
      </c>
      <c r="I10" s="87">
        <f aca="true" t="shared" si="1" ref="I10:I45">$G10+$H10</f>
        <v>599339378</v>
      </c>
      <c r="J10" s="85">
        <v>162120838</v>
      </c>
      <c r="K10" s="86">
        <v>372185078</v>
      </c>
      <c r="L10" s="88">
        <f aca="true" t="shared" si="2" ref="L10:L45">$J10+$K10</f>
        <v>534305916</v>
      </c>
      <c r="M10" s="105">
        <f aca="true" t="shared" si="3" ref="M10:M45">IF($F10=0,0,$L10/$F10)</f>
        <v>0.891491424746665</v>
      </c>
      <c r="N10" s="85">
        <v>0</v>
      </c>
      <c r="O10" s="86">
        <v>0</v>
      </c>
      <c r="P10" s="88">
        <f aca="true" t="shared" si="4" ref="P10:P45">$N10+$O10</f>
        <v>0</v>
      </c>
      <c r="Q10" s="105">
        <f aca="true" t="shared" si="5" ref="Q10:Q45">IF($F10=0,0,$P10/$F10)</f>
        <v>0</v>
      </c>
      <c r="R10" s="85">
        <v>0</v>
      </c>
      <c r="S10" s="86">
        <v>0</v>
      </c>
      <c r="T10" s="88">
        <f aca="true" t="shared" si="6" ref="T10:T45">$R10+$S10</f>
        <v>0</v>
      </c>
      <c r="U10" s="105">
        <f aca="true" t="shared" si="7" ref="U10:U45">IF($I10=0,0,$T10/$I10)</f>
        <v>0</v>
      </c>
      <c r="V10" s="85">
        <v>0</v>
      </c>
      <c r="W10" s="86">
        <v>0</v>
      </c>
      <c r="X10" s="88">
        <f aca="true" t="shared" si="8" ref="X10:X45">$V10+$W10</f>
        <v>0</v>
      </c>
      <c r="Y10" s="105">
        <f aca="true" t="shared" si="9" ref="Y10:Y45">IF($I10=0,0,$X10/$I10)</f>
        <v>0</v>
      </c>
      <c r="Z10" s="125">
        <v>162120838</v>
      </c>
      <c r="AA10" s="88">
        <v>372185078</v>
      </c>
      <c r="AB10" s="88">
        <f aca="true" t="shared" si="10" ref="AB10:AB45">$Z10+$AA10</f>
        <v>534305916</v>
      </c>
      <c r="AC10" s="105">
        <f aca="true" t="shared" si="11" ref="AC10:AC45">IF($F10=0,0,$AB10/$F10)</f>
        <v>0.891491424746665</v>
      </c>
      <c r="AD10" s="85">
        <v>138062580</v>
      </c>
      <c r="AE10" s="86">
        <v>27194348</v>
      </c>
      <c r="AF10" s="88">
        <f aca="true" t="shared" si="12" ref="AF10:AF45">$AD10+$AE10</f>
        <v>165256928</v>
      </c>
      <c r="AG10" s="86">
        <v>477321296</v>
      </c>
      <c r="AH10" s="86">
        <v>477321296</v>
      </c>
      <c r="AI10" s="126">
        <v>165256928</v>
      </c>
      <c r="AJ10" s="127">
        <f aca="true" t="shared" si="13" ref="AJ10:AJ45">IF($AG10=0,0,$AI10/$AG10)</f>
        <v>0.34621737891200227</v>
      </c>
      <c r="AK10" s="128">
        <f aca="true" t="shared" si="14" ref="AK10:AK45">IF($AF10=0,0,(($L10/$AF10)-1))</f>
        <v>2.2331831558674504</v>
      </c>
    </row>
    <row r="11" spans="1:37" ht="12.75">
      <c r="A11" s="62" t="s">
        <v>98</v>
      </c>
      <c r="B11" s="63" t="s">
        <v>452</v>
      </c>
      <c r="C11" s="64" t="s">
        <v>453</v>
      </c>
      <c r="D11" s="85">
        <v>536629411</v>
      </c>
      <c r="E11" s="86">
        <v>103724009</v>
      </c>
      <c r="F11" s="87">
        <f t="shared" si="0"/>
        <v>640353420</v>
      </c>
      <c r="G11" s="85">
        <v>536629411</v>
      </c>
      <c r="H11" s="86">
        <v>103724009</v>
      </c>
      <c r="I11" s="87">
        <f t="shared" si="1"/>
        <v>640353420</v>
      </c>
      <c r="J11" s="85">
        <v>114803003</v>
      </c>
      <c r="K11" s="86">
        <v>7484103</v>
      </c>
      <c r="L11" s="88">
        <f t="shared" si="2"/>
        <v>122287106</v>
      </c>
      <c r="M11" s="105">
        <f t="shared" si="3"/>
        <v>0.1909681469336105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114803003</v>
      </c>
      <c r="AA11" s="88">
        <v>7484103</v>
      </c>
      <c r="AB11" s="88">
        <f t="shared" si="10"/>
        <v>122287106</v>
      </c>
      <c r="AC11" s="105">
        <f t="shared" si="11"/>
        <v>0.1909681469336105</v>
      </c>
      <c r="AD11" s="85">
        <v>89992024</v>
      </c>
      <c r="AE11" s="86">
        <v>13523009</v>
      </c>
      <c r="AF11" s="88">
        <f t="shared" si="12"/>
        <v>103515033</v>
      </c>
      <c r="AG11" s="86">
        <v>452901327</v>
      </c>
      <c r="AH11" s="86">
        <v>452901327</v>
      </c>
      <c r="AI11" s="126">
        <v>103515033</v>
      </c>
      <c r="AJ11" s="127">
        <f t="shared" si="13"/>
        <v>0.22855979178881938</v>
      </c>
      <c r="AK11" s="128">
        <f t="shared" si="14"/>
        <v>0.1813463460906204</v>
      </c>
    </row>
    <row r="12" spans="1:37" ht="12.75">
      <c r="A12" s="62" t="s">
        <v>113</v>
      </c>
      <c r="B12" s="63" t="s">
        <v>454</v>
      </c>
      <c r="C12" s="64" t="s">
        <v>455</v>
      </c>
      <c r="D12" s="85">
        <v>104032059</v>
      </c>
      <c r="E12" s="86">
        <v>1951000</v>
      </c>
      <c r="F12" s="87">
        <f t="shared" si="0"/>
        <v>105983059</v>
      </c>
      <c r="G12" s="85">
        <v>104032059</v>
      </c>
      <c r="H12" s="86">
        <v>1951000</v>
      </c>
      <c r="I12" s="87">
        <f t="shared" si="1"/>
        <v>105983059</v>
      </c>
      <c r="J12" s="85">
        <v>38921920</v>
      </c>
      <c r="K12" s="86">
        <v>196235</v>
      </c>
      <c r="L12" s="88">
        <f t="shared" si="2"/>
        <v>39118155</v>
      </c>
      <c r="M12" s="105">
        <f t="shared" si="3"/>
        <v>0.3690981876641247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38921920</v>
      </c>
      <c r="AA12" s="88">
        <v>196235</v>
      </c>
      <c r="AB12" s="88">
        <f t="shared" si="10"/>
        <v>39118155</v>
      </c>
      <c r="AC12" s="105">
        <f t="shared" si="11"/>
        <v>0.3690981876641247</v>
      </c>
      <c r="AD12" s="85">
        <v>39186453</v>
      </c>
      <c r="AE12" s="86">
        <v>184941</v>
      </c>
      <c r="AF12" s="88">
        <f t="shared" si="12"/>
        <v>39371394</v>
      </c>
      <c r="AG12" s="86">
        <v>100409044</v>
      </c>
      <c r="AH12" s="86">
        <v>100409044</v>
      </c>
      <c r="AI12" s="126">
        <v>39371394</v>
      </c>
      <c r="AJ12" s="127">
        <f t="shared" si="13"/>
        <v>0.3921100374185417</v>
      </c>
      <c r="AK12" s="128">
        <f t="shared" si="14"/>
        <v>-0.006432055720455354</v>
      </c>
    </row>
    <row r="13" spans="1:37" ht="16.5">
      <c r="A13" s="65"/>
      <c r="B13" s="66" t="s">
        <v>456</v>
      </c>
      <c r="C13" s="67"/>
      <c r="D13" s="89">
        <f>SUM(D9:D12)</f>
        <v>1287505796</v>
      </c>
      <c r="E13" s="90">
        <f>SUM(E9:E12)</f>
        <v>401969876</v>
      </c>
      <c r="F13" s="91">
        <f t="shared" si="0"/>
        <v>1689475672</v>
      </c>
      <c r="G13" s="89">
        <f>SUM(G9:G12)</f>
        <v>1287505796</v>
      </c>
      <c r="H13" s="90">
        <f>SUM(H9:H12)</f>
        <v>401969876</v>
      </c>
      <c r="I13" s="91">
        <f t="shared" si="1"/>
        <v>1689475672</v>
      </c>
      <c r="J13" s="89">
        <f>SUM(J9:J12)</f>
        <v>315845761</v>
      </c>
      <c r="K13" s="90">
        <f>SUM(K9:K12)</f>
        <v>379865416</v>
      </c>
      <c r="L13" s="90">
        <f t="shared" si="2"/>
        <v>695711177</v>
      </c>
      <c r="M13" s="106">
        <f t="shared" si="3"/>
        <v>0.4117911778962864</v>
      </c>
      <c r="N13" s="89">
        <f>SUM(N9:N12)</f>
        <v>0</v>
      </c>
      <c r="O13" s="90">
        <f>SUM(O9:O12)</f>
        <v>0</v>
      </c>
      <c r="P13" s="90">
        <f t="shared" si="4"/>
        <v>0</v>
      </c>
      <c r="Q13" s="106">
        <f t="shared" si="5"/>
        <v>0</v>
      </c>
      <c r="R13" s="89">
        <f>SUM(R9:R12)</f>
        <v>0</v>
      </c>
      <c r="S13" s="90">
        <f>SUM(S9:S12)</f>
        <v>0</v>
      </c>
      <c r="T13" s="90">
        <f t="shared" si="6"/>
        <v>0</v>
      </c>
      <c r="U13" s="106">
        <f t="shared" si="7"/>
        <v>0</v>
      </c>
      <c r="V13" s="89">
        <f>SUM(V9:V12)</f>
        <v>0</v>
      </c>
      <c r="W13" s="90">
        <f>SUM(W9:W12)</f>
        <v>0</v>
      </c>
      <c r="X13" s="90">
        <f t="shared" si="8"/>
        <v>0</v>
      </c>
      <c r="Y13" s="106">
        <f t="shared" si="9"/>
        <v>0</v>
      </c>
      <c r="Z13" s="89">
        <v>315845761</v>
      </c>
      <c r="AA13" s="90">
        <v>379865416</v>
      </c>
      <c r="AB13" s="90">
        <f t="shared" si="10"/>
        <v>695711177</v>
      </c>
      <c r="AC13" s="106">
        <f t="shared" si="11"/>
        <v>0.4117911778962864</v>
      </c>
      <c r="AD13" s="89">
        <f>SUM(AD9:AD12)</f>
        <v>304197422</v>
      </c>
      <c r="AE13" s="90">
        <f>SUM(AE9:AE12)</f>
        <v>39048831</v>
      </c>
      <c r="AF13" s="90">
        <f t="shared" si="12"/>
        <v>343246253</v>
      </c>
      <c r="AG13" s="90">
        <f>SUM(AG9:AG12)</f>
        <v>1328316964</v>
      </c>
      <c r="AH13" s="90">
        <f>SUM(AH9:AH12)</f>
        <v>1328316964</v>
      </c>
      <c r="AI13" s="91">
        <f>SUM(AI9:AI12)</f>
        <v>343246253</v>
      </c>
      <c r="AJ13" s="129">
        <f t="shared" si="13"/>
        <v>0.2584068880415202</v>
      </c>
      <c r="AK13" s="130">
        <f t="shared" si="14"/>
        <v>1.0268573099325282</v>
      </c>
    </row>
    <row r="14" spans="1:37" ht="12.75">
      <c r="A14" s="62" t="s">
        <v>98</v>
      </c>
      <c r="B14" s="63" t="s">
        <v>457</v>
      </c>
      <c r="C14" s="64" t="s">
        <v>458</v>
      </c>
      <c r="D14" s="85">
        <v>67294877</v>
      </c>
      <c r="E14" s="86">
        <v>8175000</v>
      </c>
      <c r="F14" s="87">
        <f t="shared" si="0"/>
        <v>75469877</v>
      </c>
      <c r="G14" s="85">
        <v>67294877</v>
      </c>
      <c r="H14" s="86">
        <v>8175000</v>
      </c>
      <c r="I14" s="87">
        <f t="shared" si="1"/>
        <v>75469877</v>
      </c>
      <c r="J14" s="85">
        <v>33037871</v>
      </c>
      <c r="K14" s="86">
        <v>2396175</v>
      </c>
      <c r="L14" s="88">
        <f t="shared" si="2"/>
        <v>35434046</v>
      </c>
      <c r="M14" s="105">
        <f t="shared" si="3"/>
        <v>0.46951243871776815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33037871</v>
      </c>
      <c r="AA14" s="88">
        <v>2396175</v>
      </c>
      <c r="AB14" s="88">
        <f t="shared" si="10"/>
        <v>35434046</v>
      </c>
      <c r="AC14" s="105">
        <f t="shared" si="11"/>
        <v>0.46951243871776815</v>
      </c>
      <c r="AD14" s="85">
        <v>27013953</v>
      </c>
      <c r="AE14" s="86">
        <v>-329416</v>
      </c>
      <c r="AF14" s="88">
        <f t="shared" si="12"/>
        <v>26684537</v>
      </c>
      <c r="AG14" s="86">
        <v>96586886</v>
      </c>
      <c r="AH14" s="86">
        <v>96586886</v>
      </c>
      <c r="AI14" s="126">
        <v>26684537</v>
      </c>
      <c r="AJ14" s="127">
        <f t="shared" si="13"/>
        <v>0.27627494896149773</v>
      </c>
      <c r="AK14" s="128">
        <f t="shared" si="14"/>
        <v>0.3278868582205492</v>
      </c>
    </row>
    <row r="15" spans="1:37" ht="12.75">
      <c r="A15" s="62" t="s">
        <v>98</v>
      </c>
      <c r="B15" s="63" t="s">
        <v>459</v>
      </c>
      <c r="C15" s="64" t="s">
        <v>460</v>
      </c>
      <c r="D15" s="85">
        <v>280313200</v>
      </c>
      <c r="E15" s="86">
        <v>29008653</v>
      </c>
      <c r="F15" s="87">
        <f t="shared" si="0"/>
        <v>309321853</v>
      </c>
      <c r="G15" s="85">
        <v>280313200</v>
      </c>
      <c r="H15" s="86">
        <v>29008653</v>
      </c>
      <c r="I15" s="87">
        <f t="shared" si="1"/>
        <v>309321853</v>
      </c>
      <c r="J15" s="85">
        <v>116407951</v>
      </c>
      <c r="K15" s="86">
        <v>1883374</v>
      </c>
      <c r="L15" s="88">
        <f t="shared" si="2"/>
        <v>118291325</v>
      </c>
      <c r="M15" s="105">
        <f t="shared" si="3"/>
        <v>0.38242149351148497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116407951</v>
      </c>
      <c r="AA15" s="88">
        <v>1883374</v>
      </c>
      <c r="AB15" s="88">
        <f t="shared" si="10"/>
        <v>118291325</v>
      </c>
      <c r="AC15" s="105">
        <f t="shared" si="11"/>
        <v>0.38242149351148497</v>
      </c>
      <c r="AD15" s="85">
        <v>104627835</v>
      </c>
      <c r="AE15" s="86">
        <v>4105090</v>
      </c>
      <c r="AF15" s="88">
        <f t="shared" si="12"/>
        <v>108732925</v>
      </c>
      <c r="AG15" s="86">
        <v>282020590</v>
      </c>
      <c r="AH15" s="86">
        <v>282020590</v>
      </c>
      <c r="AI15" s="126">
        <v>108732925</v>
      </c>
      <c r="AJ15" s="127">
        <f t="shared" si="13"/>
        <v>0.3855495976375342</v>
      </c>
      <c r="AK15" s="128">
        <f t="shared" si="14"/>
        <v>0.08790713576407505</v>
      </c>
    </row>
    <row r="16" spans="1:37" ht="12.75">
      <c r="A16" s="62" t="s">
        <v>98</v>
      </c>
      <c r="B16" s="63" t="s">
        <v>461</v>
      </c>
      <c r="C16" s="64" t="s">
        <v>462</v>
      </c>
      <c r="D16" s="85">
        <v>61901885</v>
      </c>
      <c r="E16" s="86">
        <v>7553000</v>
      </c>
      <c r="F16" s="87">
        <f t="shared" si="0"/>
        <v>69454885</v>
      </c>
      <c r="G16" s="85">
        <v>61901885</v>
      </c>
      <c r="H16" s="86">
        <v>7553000</v>
      </c>
      <c r="I16" s="87">
        <f t="shared" si="1"/>
        <v>69454885</v>
      </c>
      <c r="J16" s="85">
        <v>29138479</v>
      </c>
      <c r="K16" s="86">
        <v>3628456</v>
      </c>
      <c r="L16" s="88">
        <f t="shared" si="2"/>
        <v>32766935</v>
      </c>
      <c r="M16" s="105">
        <f t="shared" si="3"/>
        <v>0.47177293576974466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29138479</v>
      </c>
      <c r="AA16" s="88">
        <v>3628456</v>
      </c>
      <c r="AB16" s="88">
        <f t="shared" si="10"/>
        <v>32766935</v>
      </c>
      <c r="AC16" s="105">
        <f t="shared" si="11"/>
        <v>0.47177293576974466</v>
      </c>
      <c r="AD16" s="85">
        <v>24311270</v>
      </c>
      <c r="AE16" s="86">
        <v>329143</v>
      </c>
      <c r="AF16" s="88">
        <f t="shared" si="12"/>
        <v>24640413</v>
      </c>
      <c r="AG16" s="86">
        <v>76344543</v>
      </c>
      <c r="AH16" s="86">
        <v>76344543</v>
      </c>
      <c r="AI16" s="126">
        <v>24640413</v>
      </c>
      <c r="AJ16" s="127">
        <f t="shared" si="13"/>
        <v>0.3227527735675882</v>
      </c>
      <c r="AK16" s="128">
        <f t="shared" si="14"/>
        <v>0.3298046181287626</v>
      </c>
    </row>
    <row r="17" spans="1:37" ht="12.75">
      <c r="A17" s="62" t="s">
        <v>98</v>
      </c>
      <c r="B17" s="63" t="s">
        <v>463</v>
      </c>
      <c r="C17" s="64" t="s">
        <v>464</v>
      </c>
      <c r="D17" s="85">
        <v>109847634</v>
      </c>
      <c r="E17" s="86">
        <v>55436000</v>
      </c>
      <c r="F17" s="87">
        <f t="shared" si="0"/>
        <v>165283634</v>
      </c>
      <c r="G17" s="85">
        <v>109847634</v>
      </c>
      <c r="H17" s="86">
        <v>55436000</v>
      </c>
      <c r="I17" s="87">
        <f t="shared" si="1"/>
        <v>165283634</v>
      </c>
      <c r="J17" s="85">
        <v>26146769</v>
      </c>
      <c r="K17" s="86">
        <v>823511</v>
      </c>
      <c r="L17" s="88">
        <f t="shared" si="2"/>
        <v>26970280</v>
      </c>
      <c r="M17" s="105">
        <f t="shared" si="3"/>
        <v>0.16317574430871964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26146769</v>
      </c>
      <c r="AA17" s="88">
        <v>823511</v>
      </c>
      <c r="AB17" s="88">
        <f t="shared" si="10"/>
        <v>26970280</v>
      </c>
      <c r="AC17" s="105">
        <f t="shared" si="11"/>
        <v>0.16317574430871964</v>
      </c>
      <c r="AD17" s="85">
        <v>25085322</v>
      </c>
      <c r="AE17" s="86">
        <v>4447313</v>
      </c>
      <c r="AF17" s="88">
        <f t="shared" si="12"/>
        <v>29532635</v>
      </c>
      <c r="AG17" s="86">
        <v>156843868</v>
      </c>
      <c r="AH17" s="86">
        <v>156843868</v>
      </c>
      <c r="AI17" s="126">
        <v>29532635</v>
      </c>
      <c r="AJ17" s="127">
        <f t="shared" si="13"/>
        <v>0.18829320761204385</v>
      </c>
      <c r="AK17" s="128">
        <f t="shared" si="14"/>
        <v>-0.08676350755697892</v>
      </c>
    </row>
    <row r="18" spans="1:37" ht="12.75">
      <c r="A18" s="62" t="s">
        <v>98</v>
      </c>
      <c r="B18" s="63" t="s">
        <v>465</v>
      </c>
      <c r="C18" s="64" t="s">
        <v>466</v>
      </c>
      <c r="D18" s="85">
        <v>59088461</v>
      </c>
      <c r="E18" s="86">
        <v>35087008</v>
      </c>
      <c r="F18" s="87">
        <f t="shared" si="0"/>
        <v>94175469</v>
      </c>
      <c r="G18" s="85">
        <v>59088461</v>
      </c>
      <c r="H18" s="86">
        <v>35087008</v>
      </c>
      <c r="I18" s="87">
        <f t="shared" si="1"/>
        <v>94175469</v>
      </c>
      <c r="J18" s="85">
        <v>5814287</v>
      </c>
      <c r="K18" s="86">
        <v>3572301</v>
      </c>
      <c r="L18" s="88">
        <f t="shared" si="2"/>
        <v>9386588</v>
      </c>
      <c r="M18" s="105">
        <f t="shared" si="3"/>
        <v>0.099671263649348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5814287</v>
      </c>
      <c r="AA18" s="88">
        <v>3572301</v>
      </c>
      <c r="AB18" s="88">
        <f t="shared" si="10"/>
        <v>9386588</v>
      </c>
      <c r="AC18" s="105">
        <f t="shared" si="11"/>
        <v>0.099671263649348</v>
      </c>
      <c r="AD18" s="85">
        <v>29718069</v>
      </c>
      <c r="AE18" s="86">
        <v>1837878</v>
      </c>
      <c r="AF18" s="88">
        <f t="shared" si="12"/>
        <v>31555947</v>
      </c>
      <c r="AG18" s="86">
        <v>98250200</v>
      </c>
      <c r="AH18" s="86">
        <v>98250200</v>
      </c>
      <c r="AI18" s="126">
        <v>31555947</v>
      </c>
      <c r="AJ18" s="127">
        <f t="shared" si="13"/>
        <v>0.32117946833696015</v>
      </c>
      <c r="AK18" s="128">
        <f t="shared" si="14"/>
        <v>-0.7025413941784096</v>
      </c>
    </row>
    <row r="19" spans="1:37" ht="12.75">
      <c r="A19" s="62" t="s">
        <v>98</v>
      </c>
      <c r="B19" s="63" t="s">
        <v>467</v>
      </c>
      <c r="C19" s="64" t="s">
        <v>468</v>
      </c>
      <c r="D19" s="85">
        <v>55199891</v>
      </c>
      <c r="E19" s="86">
        <v>10279131</v>
      </c>
      <c r="F19" s="87">
        <f t="shared" si="0"/>
        <v>65479022</v>
      </c>
      <c r="G19" s="85">
        <v>55199891</v>
      </c>
      <c r="H19" s="86">
        <v>10279131</v>
      </c>
      <c r="I19" s="87">
        <f t="shared" si="1"/>
        <v>65479022</v>
      </c>
      <c r="J19" s="85">
        <v>22278122</v>
      </c>
      <c r="K19" s="86">
        <v>191762</v>
      </c>
      <c r="L19" s="88">
        <f t="shared" si="2"/>
        <v>22469884</v>
      </c>
      <c r="M19" s="105">
        <f t="shared" si="3"/>
        <v>0.34316157012852144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22278122</v>
      </c>
      <c r="AA19" s="88">
        <v>191762</v>
      </c>
      <c r="AB19" s="88">
        <f t="shared" si="10"/>
        <v>22469884</v>
      </c>
      <c r="AC19" s="105">
        <f t="shared" si="11"/>
        <v>0.34316157012852144</v>
      </c>
      <c r="AD19" s="85">
        <v>18351707</v>
      </c>
      <c r="AE19" s="86">
        <v>1811884</v>
      </c>
      <c r="AF19" s="88">
        <f t="shared" si="12"/>
        <v>20163591</v>
      </c>
      <c r="AG19" s="86">
        <v>74111942</v>
      </c>
      <c r="AH19" s="86">
        <v>74111942</v>
      </c>
      <c r="AI19" s="126">
        <v>20163591</v>
      </c>
      <c r="AJ19" s="127">
        <f t="shared" si="13"/>
        <v>0.2720693920016291</v>
      </c>
      <c r="AK19" s="128">
        <f t="shared" si="14"/>
        <v>0.11437908059134894</v>
      </c>
    </row>
    <row r="20" spans="1:37" ht="12.75">
      <c r="A20" s="62" t="s">
        <v>113</v>
      </c>
      <c r="B20" s="63" t="s">
        <v>469</v>
      </c>
      <c r="C20" s="64" t="s">
        <v>470</v>
      </c>
      <c r="D20" s="85">
        <v>69748765</v>
      </c>
      <c r="E20" s="86">
        <v>359000</v>
      </c>
      <c r="F20" s="87">
        <f t="shared" si="0"/>
        <v>70107765</v>
      </c>
      <c r="G20" s="85">
        <v>69748765</v>
      </c>
      <c r="H20" s="86">
        <v>359000</v>
      </c>
      <c r="I20" s="87">
        <f t="shared" si="1"/>
        <v>70107765</v>
      </c>
      <c r="J20" s="85">
        <v>2583213</v>
      </c>
      <c r="K20" s="86">
        <v>12285</v>
      </c>
      <c r="L20" s="88">
        <f t="shared" si="2"/>
        <v>2595498</v>
      </c>
      <c r="M20" s="105">
        <f t="shared" si="3"/>
        <v>0.03702154818371403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2583213</v>
      </c>
      <c r="AA20" s="88">
        <v>12285</v>
      </c>
      <c r="AB20" s="88">
        <f t="shared" si="10"/>
        <v>2595498</v>
      </c>
      <c r="AC20" s="105">
        <f t="shared" si="11"/>
        <v>0.03702154818371403</v>
      </c>
      <c r="AD20" s="85">
        <v>20577550</v>
      </c>
      <c r="AE20" s="86">
        <v>0</v>
      </c>
      <c r="AF20" s="88">
        <f t="shared" si="12"/>
        <v>20577550</v>
      </c>
      <c r="AG20" s="86">
        <v>69252391</v>
      </c>
      <c r="AH20" s="86">
        <v>69252391</v>
      </c>
      <c r="AI20" s="126">
        <v>20577550</v>
      </c>
      <c r="AJ20" s="127">
        <f t="shared" si="13"/>
        <v>0.2971384771393669</v>
      </c>
      <c r="AK20" s="128">
        <f t="shared" si="14"/>
        <v>-0.8738674915138099</v>
      </c>
    </row>
    <row r="21" spans="1:37" ht="16.5">
      <c r="A21" s="65"/>
      <c r="B21" s="66" t="s">
        <v>471</v>
      </c>
      <c r="C21" s="67"/>
      <c r="D21" s="89">
        <f>SUM(D14:D20)</f>
        <v>703394713</v>
      </c>
      <c r="E21" s="90">
        <f>SUM(E14:E20)</f>
        <v>145897792</v>
      </c>
      <c r="F21" s="91">
        <f t="shared" si="0"/>
        <v>849292505</v>
      </c>
      <c r="G21" s="89">
        <f>SUM(G14:G20)</f>
        <v>703394713</v>
      </c>
      <c r="H21" s="90">
        <f>SUM(H14:H20)</f>
        <v>145897792</v>
      </c>
      <c r="I21" s="91">
        <f t="shared" si="1"/>
        <v>849292505</v>
      </c>
      <c r="J21" s="89">
        <f>SUM(J14:J20)</f>
        <v>235406692</v>
      </c>
      <c r="K21" s="90">
        <f>SUM(K14:K20)</f>
        <v>12507864</v>
      </c>
      <c r="L21" s="90">
        <f t="shared" si="2"/>
        <v>247914556</v>
      </c>
      <c r="M21" s="106">
        <f t="shared" si="3"/>
        <v>0.291907151588486</v>
      </c>
      <c r="N21" s="89">
        <f>SUM(N14:N20)</f>
        <v>0</v>
      </c>
      <c r="O21" s="90">
        <f>SUM(O14:O20)</f>
        <v>0</v>
      </c>
      <c r="P21" s="90">
        <f t="shared" si="4"/>
        <v>0</v>
      </c>
      <c r="Q21" s="106">
        <f t="shared" si="5"/>
        <v>0</v>
      </c>
      <c r="R21" s="89">
        <f>SUM(R14:R20)</f>
        <v>0</v>
      </c>
      <c r="S21" s="90">
        <f>SUM(S14:S20)</f>
        <v>0</v>
      </c>
      <c r="T21" s="90">
        <f t="shared" si="6"/>
        <v>0</v>
      </c>
      <c r="U21" s="106">
        <f t="shared" si="7"/>
        <v>0</v>
      </c>
      <c r="V21" s="89">
        <f>SUM(V14:V20)</f>
        <v>0</v>
      </c>
      <c r="W21" s="90">
        <f>SUM(W14:W20)</f>
        <v>0</v>
      </c>
      <c r="X21" s="90">
        <f t="shared" si="8"/>
        <v>0</v>
      </c>
      <c r="Y21" s="106">
        <f t="shared" si="9"/>
        <v>0</v>
      </c>
      <c r="Z21" s="89">
        <v>235406692</v>
      </c>
      <c r="AA21" s="90">
        <v>12507864</v>
      </c>
      <c r="AB21" s="90">
        <f t="shared" si="10"/>
        <v>247914556</v>
      </c>
      <c r="AC21" s="106">
        <f t="shared" si="11"/>
        <v>0.291907151588486</v>
      </c>
      <c r="AD21" s="89">
        <f>SUM(AD14:AD20)</f>
        <v>249685706</v>
      </c>
      <c r="AE21" s="90">
        <f>SUM(AE14:AE20)</f>
        <v>12201892</v>
      </c>
      <c r="AF21" s="90">
        <f t="shared" si="12"/>
        <v>261887598</v>
      </c>
      <c r="AG21" s="90">
        <f>SUM(AG14:AG20)</f>
        <v>853410420</v>
      </c>
      <c r="AH21" s="90">
        <f>SUM(AH14:AH20)</f>
        <v>853410420</v>
      </c>
      <c r="AI21" s="91">
        <f>SUM(AI14:AI20)</f>
        <v>261887598</v>
      </c>
      <c r="AJ21" s="129">
        <f t="shared" si="13"/>
        <v>0.3068718073538404</v>
      </c>
      <c r="AK21" s="130">
        <f t="shared" si="14"/>
        <v>-0.05335511153147465</v>
      </c>
    </row>
    <row r="22" spans="1:37" ht="12.75">
      <c r="A22" s="62" t="s">
        <v>98</v>
      </c>
      <c r="B22" s="63" t="s">
        <v>472</v>
      </c>
      <c r="C22" s="64" t="s">
        <v>473</v>
      </c>
      <c r="D22" s="85">
        <v>113556941</v>
      </c>
      <c r="E22" s="86">
        <v>14975011</v>
      </c>
      <c r="F22" s="87">
        <f t="shared" si="0"/>
        <v>128531952</v>
      </c>
      <c r="G22" s="85">
        <v>113556941</v>
      </c>
      <c r="H22" s="86">
        <v>14975011</v>
      </c>
      <c r="I22" s="87">
        <f t="shared" si="1"/>
        <v>128531952</v>
      </c>
      <c r="J22" s="85">
        <v>33263912</v>
      </c>
      <c r="K22" s="86">
        <v>10426</v>
      </c>
      <c r="L22" s="88">
        <f t="shared" si="2"/>
        <v>33274338</v>
      </c>
      <c r="M22" s="105">
        <f t="shared" si="3"/>
        <v>0.2588798931490592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33263912</v>
      </c>
      <c r="AA22" s="88">
        <v>10426</v>
      </c>
      <c r="AB22" s="88">
        <f t="shared" si="10"/>
        <v>33274338</v>
      </c>
      <c r="AC22" s="105">
        <f t="shared" si="11"/>
        <v>0.2588798931490592</v>
      </c>
      <c r="AD22" s="85">
        <v>30064032</v>
      </c>
      <c r="AE22" s="86">
        <v>0</v>
      </c>
      <c r="AF22" s="88">
        <f t="shared" si="12"/>
        <v>30064032</v>
      </c>
      <c r="AG22" s="86">
        <v>115695377</v>
      </c>
      <c r="AH22" s="86">
        <v>115695377</v>
      </c>
      <c r="AI22" s="126">
        <v>30064032</v>
      </c>
      <c r="AJ22" s="127">
        <f t="shared" si="13"/>
        <v>0.2598550847887379</v>
      </c>
      <c r="AK22" s="128">
        <f t="shared" si="14"/>
        <v>0.10678228389325817</v>
      </c>
    </row>
    <row r="23" spans="1:37" ht="12.75">
      <c r="A23" s="62" t="s">
        <v>98</v>
      </c>
      <c r="B23" s="63" t="s">
        <v>474</v>
      </c>
      <c r="C23" s="64" t="s">
        <v>475</v>
      </c>
      <c r="D23" s="85">
        <v>154240439</v>
      </c>
      <c r="E23" s="86">
        <v>21650950</v>
      </c>
      <c r="F23" s="87">
        <f t="shared" si="0"/>
        <v>175891389</v>
      </c>
      <c r="G23" s="85">
        <v>154240439</v>
      </c>
      <c r="H23" s="86">
        <v>21650950</v>
      </c>
      <c r="I23" s="87">
        <f t="shared" si="1"/>
        <v>175891389</v>
      </c>
      <c r="J23" s="85">
        <v>39240494</v>
      </c>
      <c r="K23" s="86">
        <v>1612985</v>
      </c>
      <c r="L23" s="88">
        <f t="shared" si="2"/>
        <v>40853479</v>
      </c>
      <c r="M23" s="105">
        <f t="shared" si="3"/>
        <v>0.2322653725817129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39240494</v>
      </c>
      <c r="AA23" s="88">
        <v>1612985</v>
      </c>
      <c r="AB23" s="88">
        <f t="shared" si="10"/>
        <v>40853479</v>
      </c>
      <c r="AC23" s="105">
        <f t="shared" si="11"/>
        <v>0.2322653725817129</v>
      </c>
      <c r="AD23" s="85">
        <v>38596120</v>
      </c>
      <c r="AE23" s="86">
        <v>1764061</v>
      </c>
      <c r="AF23" s="88">
        <f t="shared" si="12"/>
        <v>40360181</v>
      </c>
      <c r="AG23" s="86">
        <v>176326952</v>
      </c>
      <c r="AH23" s="86">
        <v>176326952</v>
      </c>
      <c r="AI23" s="126">
        <v>40360181</v>
      </c>
      <c r="AJ23" s="127">
        <f t="shared" si="13"/>
        <v>0.2288939980088807</v>
      </c>
      <c r="AK23" s="128">
        <f t="shared" si="14"/>
        <v>0.012222393155273403</v>
      </c>
    </row>
    <row r="24" spans="1:37" ht="12.75">
      <c r="A24" s="62" t="s">
        <v>98</v>
      </c>
      <c r="B24" s="63" t="s">
        <v>476</v>
      </c>
      <c r="C24" s="64" t="s">
        <v>477</v>
      </c>
      <c r="D24" s="85">
        <v>252434056</v>
      </c>
      <c r="E24" s="86">
        <v>48418450</v>
      </c>
      <c r="F24" s="87">
        <f t="shared" si="0"/>
        <v>300852506</v>
      </c>
      <c r="G24" s="85">
        <v>252434056</v>
      </c>
      <c r="H24" s="86">
        <v>48418450</v>
      </c>
      <c r="I24" s="87">
        <f t="shared" si="1"/>
        <v>300852506</v>
      </c>
      <c r="J24" s="85">
        <v>72558501</v>
      </c>
      <c r="K24" s="86">
        <v>822579</v>
      </c>
      <c r="L24" s="88">
        <f t="shared" si="2"/>
        <v>73381080</v>
      </c>
      <c r="M24" s="105">
        <f t="shared" si="3"/>
        <v>0.24391048283307304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72558501</v>
      </c>
      <c r="AA24" s="88">
        <v>822579</v>
      </c>
      <c r="AB24" s="88">
        <f t="shared" si="10"/>
        <v>73381080</v>
      </c>
      <c r="AC24" s="105">
        <f t="shared" si="11"/>
        <v>0.24391048283307304</v>
      </c>
      <c r="AD24" s="85">
        <v>70592422</v>
      </c>
      <c r="AE24" s="86">
        <v>5979154</v>
      </c>
      <c r="AF24" s="88">
        <f t="shared" si="12"/>
        <v>76571576</v>
      </c>
      <c r="AG24" s="86">
        <v>286942290</v>
      </c>
      <c r="AH24" s="86">
        <v>286942290</v>
      </c>
      <c r="AI24" s="126">
        <v>76571576</v>
      </c>
      <c r="AJ24" s="127">
        <f t="shared" si="13"/>
        <v>0.2668535753304262</v>
      </c>
      <c r="AK24" s="128">
        <f t="shared" si="14"/>
        <v>-0.04166684514891006</v>
      </c>
    </row>
    <row r="25" spans="1:37" ht="12.75">
      <c r="A25" s="62" t="s">
        <v>98</v>
      </c>
      <c r="B25" s="63" t="s">
        <v>478</v>
      </c>
      <c r="C25" s="64" t="s">
        <v>479</v>
      </c>
      <c r="D25" s="85">
        <v>59829394</v>
      </c>
      <c r="E25" s="86">
        <v>24392004</v>
      </c>
      <c r="F25" s="87">
        <f t="shared" si="0"/>
        <v>84221398</v>
      </c>
      <c r="G25" s="85">
        <v>59829394</v>
      </c>
      <c r="H25" s="86">
        <v>24392004</v>
      </c>
      <c r="I25" s="87">
        <f t="shared" si="1"/>
        <v>84221398</v>
      </c>
      <c r="J25" s="85">
        <v>19325593</v>
      </c>
      <c r="K25" s="86">
        <v>1613117</v>
      </c>
      <c r="L25" s="88">
        <f t="shared" si="2"/>
        <v>20938710</v>
      </c>
      <c r="M25" s="105">
        <f t="shared" si="3"/>
        <v>0.24861508473179228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19325593</v>
      </c>
      <c r="AA25" s="88">
        <v>1613117</v>
      </c>
      <c r="AB25" s="88">
        <f t="shared" si="10"/>
        <v>20938710</v>
      </c>
      <c r="AC25" s="105">
        <f t="shared" si="11"/>
        <v>0.24861508473179228</v>
      </c>
      <c r="AD25" s="85">
        <v>16652522</v>
      </c>
      <c r="AE25" s="86">
        <v>0</v>
      </c>
      <c r="AF25" s="88">
        <f t="shared" si="12"/>
        <v>16652522</v>
      </c>
      <c r="AG25" s="86">
        <v>142952047</v>
      </c>
      <c r="AH25" s="86">
        <v>142952047</v>
      </c>
      <c r="AI25" s="126">
        <v>16652522</v>
      </c>
      <c r="AJ25" s="127">
        <f t="shared" si="13"/>
        <v>0.11649026613798681</v>
      </c>
      <c r="AK25" s="128">
        <f t="shared" si="14"/>
        <v>0.2573897215088501</v>
      </c>
    </row>
    <row r="26" spans="1:37" ht="12.75">
      <c r="A26" s="62" t="s">
        <v>98</v>
      </c>
      <c r="B26" s="63" t="s">
        <v>480</v>
      </c>
      <c r="C26" s="64" t="s">
        <v>481</v>
      </c>
      <c r="D26" s="85">
        <v>59941204</v>
      </c>
      <c r="E26" s="86">
        <v>12480000</v>
      </c>
      <c r="F26" s="87">
        <f t="shared" si="0"/>
        <v>72421204</v>
      </c>
      <c r="G26" s="85">
        <v>59941204</v>
      </c>
      <c r="H26" s="86">
        <v>12480000</v>
      </c>
      <c r="I26" s="87">
        <f t="shared" si="1"/>
        <v>72421204</v>
      </c>
      <c r="J26" s="85">
        <v>5025602</v>
      </c>
      <c r="K26" s="86">
        <v>3779847</v>
      </c>
      <c r="L26" s="88">
        <f t="shared" si="2"/>
        <v>8805449</v>
      </c>
      <c r="M26" s="105">
        <f t="shared" si="3"/>
        <v>0.1215866143291404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5025602</v>
      </c>
      <c r="AA26" s="88">
        <v>3779847</v>
      </c>
      <c r="AB26" s="88">
        <f t="shared" si="10"/>
        <v>8805449</v>
      </c>
      <c r="AC26" s="105">
        <f t="shared" si="11"/>
        <v>0.1215866143291404</v>
      </c>
      <c r="AD26" s="85">
        <v>17407329</v>
      </c>
      <c r="AE26" s="86">
        <v>39075</v>
      </c>
      <c r="AF26" s="88">
        <f t="shared" si="12"/>
        <v>17446404</v>
      </c>
      <c r="AG26" s="86">
        <v>45038280</v>
      </c>
      <c r="AH26" s="86">
        <v>45038280</v>
      </c>
      <c r="AI26" s="126">
        <v>17446404</v>
      </c>
      <c r="AJ26" s="127">
        <f t="shared" si="13"/>
        <v>0.3873683453275747</v>
      </c>
      <c r="AK26" s="128">
        <f t="shared" si="14"/>
        <v>-0.4952857333809305</v>
      </c>
    </row>
    <row r="27" spans="1:37" ht="12.75">
      <c r="A27" s="62" t="s">
        <v>98</v>
      </c>
      <c r="B27" s="63" t="s">
        <v>482</v>
      </c>
      <c r="C27" s="64" t="s">
        <v>483</v>
      </c>
      <c r="D27" s="85">
        <v>68801761</v>
      </c>
      <c r="E27" s="86">
        <v>16005000</v>
      </c>
      <c r="F27" s="87">
        <f t="shared" si="0"/>
        <v>84806761</v>
      </c>
      <c r="G27" s="85">
        <v>68801761</v>
      </c>
      <c r="H27" s="86">
        <v>16005000</v>
      </c>
      <c r="I27" s="87">
        <f t="shared" si="1"/>
        <v>84806761</v>
      </c>
      <c r="J27" s="85">
        <v>20996306</v>
      </c>
      <c r="K27" s="86">
        <v>707069</v>
      </c>
      <c r="L27" s="88">
        <f t="shared" si="2"/>
        <v>21703375</v>
      </c>
      <c r="M27" s="105">
        <f t="shared" si="3"/>
        <v>0.2559156221047046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20996306</v>
      </c>
      <c r="AA27" s="88">
        <v>707069</v>
      </c>
      <c r="AB27" s="88">
        <f t="shared" si="10"/>
        <v>21703375</v>
      </c>
      <c r="AC27" s="105">
        <f t="shared" si="11"/>
        <v>0.2559156221047046</v>
      </c>
      <c r="AD27" s="85">
        <v>19917487</v>
      </c>
      <c r="AE27" s="86">
        <v>1480212</v>
      </c>
      <c r="AF27" s="88">
        <f t="shared" si="12"/>
        <v>21397699</v>
      </c>
      <c r="AG27" s="86">
        <v>107118497</v>
      </c>
      <c r="AH27" s="86">
        <v>107118497</v>
      </c>
      <c r="AI27" s="126">
        <v>21397699</v>
      </c>
      <c r="AJ27" s="127">
        <f t="shared" si="13"/>
        <v>0.19975727441358704</v>
      </c>
      <c r="AK27" s="128">
        <f t="shared" si="14"/>
        <v>0.014285461254502252</v>
      </c>
    </row>
    <row r="28" spans="1:37" ht="12.75">
      <c r="A28" s="62" t="s">
        <v>98</v>
      </c>
      <c r="B28" s="63" t="s">
        <v>484</v>
      </c>
      <c r="C28" s="64" t="s">
        <v>485</v>
      </c>
      <c r="D28" s="85">
        <v>107251818</v>
      </c>
      <c r="E28" s="86">
        <v>19889003</v>
      </c>
      <c r="F28" s="87">
        <f t="shared" si="0"/>
        <v>127140821</v>
      </c>
      <c r="G28" s="85">
        <v>107251818</v>
      </c>
      <c r="H28" s="86">
        <v>19889003</v>
      </c>
      <c r="I28" s="87">
        <f t="shared" si="1"/>
        <v>127140821</v>
      </c>
      <c r="J28" s="85">
        <v>8325175</v>
      </c>
      <c r="K28" s="86">
        <v>4071983</v>
      </c>
      <c r="L28" s="88">
        <f t="shared" si="2"/>
        <v>12397158</v>
      </c>
      <c r="M28" s="105">
        <f t="shared" si="3"/>
        <v>0.09750729861969351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8325175</v>
      </c>
      <c r="AA28" s="88">
        <v>4071983</v>
      </c>
      <c r="AB28" s="88">
        <f t="shared" si="10"/>
        <v>12397158</v>
      </c>
      <c r="AC28" s="105">
        <f t="shared" si="11"/>
        <v>0.09750729861969351</v>
      </c>
      <c r="AD28" s="85">
        <v>36787049</v>
      </c>
      <c r="AE28" s="86">
        <v>1246211</v>
      </c>
      <c r="AF28" s="88">
        <f t="shared" si="12"/>
        <v>38033260</v>
      </c>
      <c r="AG28" s="86">
        <v>126529745</v>
      </c>
      <c r="AH28" s="86">
        <v>126529745</v>
      </c>
      <c r="AI28" s="126">
        <v>38033260</v>
      </c>
      <c r="AJ28" s="127">
        <f t="shared" si="13"/>
        <v>0.30058750217192015</v>
      </c>
      <c r="AK28" s="128">
        <f t="shared" si="14"/>
        <v>-0.6740442970179259</v>
      </c>
    </row>
    <row r="29" spans="1:37" ht="12.75">
      <c r="A29" s="62" t="s">
        <v>98</v>
      </c>
      <c r="B29" s="63" t="s">
        <v>486</v>
      </c>
      <c r="C29" s="64" t="s">
        <v>487</v>
      </c>
      <c r="D29" s="85">
        <v>174105824</v>
      </c>
      <c r="E29" s="86">
        <v>43741725</v>
      </c>
      <c r="F29" s="87">
        <f t="shared" si="0"/>
        <v>217847549</v>
      </c>
      <c r="G29" s="85">
        <v>174105824</v>
      </c>
      <c r="H29" s="86">
        <v>43741725</v>
      </c>
      <c r="I29" s="87">
        <f t="shared" si="1"/>
        <v>217847549</v>
      </c>
      <c r="J29" s="85">
        <v>68512420</v>
      </c>
      <c r="K29" s="86">
        <v>3034886</v>
      </c>
      <c r="L29" s="88">
        <f t="shared" si="2"/>
        <v>71547306</v>
      </c>
      <c r="M29" s="105">
        <f t="shared" si="3"/>
        <v>0.32842832672861516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68512420</v>
      </c>
      <c r="AA29" s="88">
        <v>3034886</v>
      </c>
      <c r="AB29" s="88">
        <f t="shared" si="10"/>
        <v>71547306</v>
      </c>
      <c r="AC29" s="105">
        <f t="shared" si="11"/>
        <v>0.32842832672861516</v>
      </c>
      <c r="AD29" s="85">
        <v>12990672</v>
      </c>
      <c r="AE29" s="86">
        <v>3228382</v>
      </c>
      <c r="AF29" s="88">
        <f t="shared" si="12"/>
        <v>16219054</v>
      </c>
      <c r="AG29" s="86">
        <v>173938119</v>
      </c>
      <c r="AH29" s="86">
        <v>173938119</v>
      </c>
      <c r="AI29" s="126">
        <v>16219054</v>
      </c>
      <c r="AJ29" s="127">
        <f t="shared" si="13"/>
        <v>0.09324611587871662</v>
      </c>
      <c r="AK29" s="128">
        <f t="shared" si="14"/>
        <v>3.411311905120977</v>
      </c>
    </row>
    <row r="30" spans="1:37" ht="12.75">
      <c r="A30" s="62" t="s">
        <v>113</v>
      </c>
      <c r="B30" s="63" t="s">
        <v>488</v>
      </c>
      <c r="C30" s="64" t="s">
        <v>489</v>
      </c>
      <c r="D30" s="85">
        <v>59652044</v>
      </c>
      <c r="E30" s="86">
        <v>900000</v>
      </c>
      <c r="F30" s="87">
        <f t="shared" si="0"/>
        <v>60552044</v>
      </c>
      <c r="G30" s="85">
        <v>59652044</v>
      </c>
      <c r="H30" s="86">
        <v>900000</v>
      </c>
      <c r="I30" s="87">
        <f t="shared" si="1"/>
        <v>60552044</v>
      </c>
      <c r="J30" s="85">
        <v>18030998</v>
      </c>
      <c r="K30" s="86">
        <v>292028</v>
      </c>
      <c r="L30" s="88">
        <f t="shared" si="2"/>
        <v>18323026</v>
      </c>
      <c r="M30" s="105">
        <f t="shared" si="3"/>
        <v>0.3025996281810074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18030998</v>
      </c>
      <c r="AA30" s="88">
        <v>292028</v>
      </c>
      <c r="AB30" s="88">
        <f t="shared" si="10"/>
        <v>18323026</v>
      </c>
      <c r="AC30" s="105">
        <f t="shared" si="11"/>
        <v>0.3025996281810074</v>
      </c>
      <c r="AD30" s="85">
        <v>13958086</v>
      </c>
      <c r="AE30" s="86">
        <v>0</v>
      </c>
      <c r="AF30" s="88">
        <f t="shared" si="12"/>
        <v>13958086</v>
      </c>
      <c r="AG30" s="86">
        <v>53793085</v>
      </c>
      <c r="AH30" s="86">
        <v>53793085</v>
      </c>
      <c r="AI30" s="126">
        <v>13958086</v>
      </c>
      <c r="AJ30" s="127">
        <f t="shared" si="13"/>
        <v>0.259477328731007</v>
      </c>
      <c r="AK30" s="128">
        <f t="shared" si="14"/>
        <v>0.31271766057323336</v>
      </c>
    </row>
    <row r="31" spans="1:37" ht="16.5">
      <c r="A31" s="65"/>
      <c r="B31" s="66" t="s">
        <v>490</v>
      </c>
      <c r="C31" s="67"/>
      <c r="D31" s="89">
        <f>SUM(D22:D30)</f>
        <v>1049813481</v>
      </c>
      <c r="E31" s="90">
        <f>SUM(E22:E30)</f>
        <v>202452143</v>
      </c>
      <c r="F31" s="91">
        <f t="shared" si="0"/>
        <v>1252265624</v>
      </c>
      <c r="G31" s="89">
        <f>SUM(G22:G30)</f>
        <v>1049813481</v>
      </c>
      <c r="H31" s="90">
        <f>SUM(H22:H30)</f>
        <v>202452143</v>
      </c>
      <c r="I31" s="91">
        <f t="shared" si="1"/>
        <v>1252265624</v>
      </c>
      <c r="J31" s="89">
        <f>SUM(J22:J30)</f>
        <v>285279001</v>
      </c>
      <c r="K31" s="90">
        <f>SUM(K22:K30)</f>
        <v>15944920</v>
      </c>
      <c r="L31" s="90">
        <f t="shared" si="2"/>
        <v>301223921</v>
      </c>
      <c r="M31" s="106">
        <f t="shared" si="3"/>
        <v>0.24054315252847666</v>
      </c>
      <c r="N31" s="89">
        <f>SUM(N22:N30)</f>
        <v>0</v>
      </c>
      <c r="O31" s="90">
        <f>SUM(O22:O30)</f>
        <v>0</v>
      </c>
      <c r="P31" s="90">
        <f t="shared" si="4"/>
        <v>0</v>
      </c>
      <c r="Q31" s="106">
        <f t="shared" si="5"/>
        <v>0</v>
      </c>
      <c r="R31" s="89">
        <f>SUM(R22:R30)</f>
        <v>0</v>
      </c>
      <c r="S31" s="90">
        <f>SUM(S22:S30)</f>
        <v>0</v>
      </c>
      <c r="T31" s="90">
        <f t="shared" si="6"/>
        <v>0</v>
      </c>
      <c r="U31" s="106">
        <f t="shared" si="7"/>
        <v>0</v>
      </c>
      <c r="V31" s="89">
        <f>SUM(V22:V30)</f>
        <v>0</v>
      </c>
      <c r="W31" s="90">
        <f>SUM(W22:W30)</f>
        <v>0</v>
      </c>
      <c r="X31" s="90">
        <f t="shared" si="8"/>
        <v>0</v>
      </c>
      <c r="Y31" s="106">
        <f t="shared" si="9"/>
        <v>0</v>
      </c>
      <c r="Z31" s="89">
        <v>285279001</v>
      </c>
      <c r="AA31" s="90">
        <v>15944920</v>
      </c>
      <c r="AB31" s="90">
        <f t="shared" si="10"/>
        <v>301223921</v>
      </c>
      <c r="AC31" s="106">
        <f t="shared" si="11"/>
        <v>0.24054315252847666</v>
      </c>
      <c r="AD31" s="89">
        <f>SUM(AD22:AD30)</f>
        <v>256965719</v>
      </c>
      <c r="AE31" s="90">
        <f>SUM(AE22:AE30)</f>
        <v>13737095</v>
      </c>
      <c r="AF31" s="90">
        <f t="shared" si="12"/>
        <v>270702814</v>
      </c>
      <c r="AG31" s="90">
        <f>SUM(AG22:AG30)</f>
        <v>1228334392</v>
      </c>
      <c r="AH31" s="90">
        <f>SUM(AH22:AH30)</f>
        <v>1228334392</v>
      </c>
      <c r="AI31" s="91">
        <f>SUM(AI22:AI30)</f>
        <v>270702814</v>
      </c>
      <c r="AJ31" s="129">
        <f t="shared" si="13"/>
        <v>0.22038201955677228</v>
      </c>
      <c r="AK31" s="130">
        <f t="shared" si="14"/>
        <v>0.11274765322535574</v>
      </c>
    </row>
    <row r="32" spans="1:37" ht="12.75">
      <c r="A32" s="62" t="s">
        <v>98</v>
      </c>
      <c r="B32" s="63" t="s">
        <v>491</v>
      </c>
      <c r="C32" s="64" t="s">
        <v>492</v>
      </c>
      <c r="D32" s="85">
        <v>263160232</v>
      </c>
      <c r="E32" s="86">
        <v>21294999</v>
      </c>
      <c r="F32" s="87">
        <f t="shared" si="0"/>
        <v>284455231</v>
      </c>
      <c r="G32" s="85">
        <v>263160232</v>
      </c>
      <c r="H32" s="86">
        <v>21294999</v>
      </c>
      <c r="I32" s="87">
        <f t="shared" si="1"/>
        <v>284455231</v>
      </c>
      <c r="J32" s="85">
        <v>82111322</v>
      </c>
      <c r="K32" s="86">
        <v>4428270</v>
      </c>
      <c r="L32" s="88">
        <f t="shared" si="2"/>
        <v>86539592</v>
      </c>
      <c r="M32" s="105">
        <f t="shared" si="3"/>
        <v>0.3042292163015276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82111322</v>
      </c>
      <c r="AA32" s="88">
        <v>4428270</v>
      </c>
      <c r="AB32" s="88">
        <f t="shared" si="10"/>
        <v>86539592</v>
      </c>
      <c r="AC32" s="105">
        <f t="shared" si="11"/>
        <v>0.3042292163015276</v>
      </c>
      <c r="AD32" s="85">
        <v>84842703</v>
      </c>
      <c r="AE32" s="86">
        <v>6610128</v>
      </c>
      <c r="AF32" s="88">
        <f t="shared" si="12"/>
        <v>91452831</v>
      </c>
      <c r="AG32" s="86">
        <v>257266263</v>
      </c>
      <c r="AH32" s="86">
        <v>257266263</v>
      </c>
      <c r="AI32" s="126">
        <v>91452831</v>
      </c>
      <c r="AJ32" s="127">
        <f t="shared" si="13"/>
        <v>0.3554792996701631</v>
      </c>
      <c r="AK32" s="128">
        <f t="shared" si="14"/>
        <v>-0.05372429640805765</v>
      </c>
    </row>
    <row r="33" spans="1:37" ht="12.75">
      <c r="A33" s="62" t="s">
        <v>98</v>
      </c>
      <c r="B33" s="63" t="s">
        <v>493</v>
      </c>
      <c r="C33" s="64" t="s">
        <v>494</v>
      </c>
      <c r="D33" s="85">
        <v>52034927</v>
      </c>
      <c r="E33" s="86">
        <v>15691000</v>
      </c>
      <c r="F33" s="87">
        <f t="shared" si="0"/>
        <v>67725927</v>
      </c>
      <c r="G33" s="85">
        <v>52034927</v>
      </c>
      <c r="H33" s="86">
        <v>15691000</v>
      </c>
      <c r="I33" s="87">
        <f t="shared" si="1"/>
        <v>67725927</v>
      </c>
      <c r="J33" s="85">
        <v>18878373</v>
      </c>
      <c r="K33" s="86">
        <v>3054002</v>
      </c>
      <c r="L33" s="88">
        <f t="shared" si="2"/>
        <v>21932375</v>
      </c>
      <c r="M33" s="105">
        <f t="shared" si="3"/>
        <v>0.3238401594709807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18878373</v>
      </c>
      <c r="AA33" s="88">
        <v>3054002</v>
      </c>
      <c r="AB33" s="88">
        <f t="shared" si="10"/>
        <v>21932375</v>
      </c>
      <c r="AC33" s="105">
        <f t="shared" si="11"/>
        <v>0.3238401594709807</v>
      </c>
      <c r="AD33" s="85">
        <v>15333789</v>
      </c>
      <c r="AE33" s="86">
        <v>5272493</v>
      </c>
      <c r="AF33" s="88">
        <f t="shared" si="12"/>
        <v>20606282</v>
      </c>
      <c r="AG33" s="86">
        <v>58323254</v>
      </c>
      <c r="AH33" s="86">
        <v>58323254</v>
      </c>
      <c r="AI33" s="126">
        <v>20606282</v>
      </c>
      <c r="AJ33" s="127">
        <f t="shared" si="13"/>
        <v>0.3533115967775049</v>
      </c>
      <c r="AK33" s="128">
        <f t="shared" si="14"/>
        <v>0.0643538218102615</v>
      </c>
    </row>
    <row r="34" spans="1:37" ht="12.75">
      <c r="A34" s="62" t="s">
        <v>98</v>
      </c>
      <c r="B34" s="63" t="s">
        <v>495</v>
      </c>
      <c r="C34" s="64" t="s">
        <v>496</v>
      </c>
      <c r="D34" s="85">
        <v>265397936</v>
      </c>
      <c r="E34" s="86">
        <v>14798640</v>
      </c>
      <c r="F34" s="87">
        <f t="shared" si="0"/>
        <v>280196576</v>
      </c>
      <c r="G34" s="85">
        <v>265397936</v>
      </c>
      <c r="H34" s="86">
        <v>14798640</v>
      </c>
      <c r="I34" s="87">
        <f t="shared" si="1"/>
        <v>280196576</v>
      </c>
      <c r="J34" s="85">
        <v>0</v>
      </c>
      <c r="K34" s="86">
        <v>0</v>
      </c>
      <c r="L34" s="88">
        <f t="shared" si="2"/>
        <v>0</v>
      </c>
      <c r="M34" s="105">
        <f t="shared" si="3"/>
        <v>0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0</v>
      </c>
      <c r="AA34" s="88">
        <v>0</v>
      </c>
      <c r="AB34" s="88">
        <f t="shared" si="10"/>
        <v>0</v>
      </c>
      <c r="AC34" s="105">
        <f t="shared" si="11"/>
        <v>0</v>
      </c>
      <c r="AD34" s="85">
        <v>61116085</v>
      </c>
      <c r="AE34" s="86">
        <v>880996</v>
      </c>
      <c r="AF34" s="88">
        <f t="shared" si="12"/>
        <v>61997081</v>
      </c>
      <c r="AG34" s="86">
        <v>249373316</v>
      </c>
      <c r="AH34" s="86">
        <v>249373316</v>
      </c>
      <c r="AI34" s="126">
        <v>61997081</v>
      </c>
      <c r="AJ34" s="127">
        <f t="shared" si="13"/>
        <v>0.2486115274659138</v>
      </c>
      <c r="AK34" s="128">
        <f t="shared" si="14"/>
        <v>-1</v>
      </c>
    </row>
    <row r="35" spans="1:37" ht="12.75">
      <c r="A35" s="62" t="s">
        <v>98</v>
      </c>
      <c r="B35" s="63" t="s">
        <v>497</v>
      </c>
      <c r="C35" s="64" t="s">
        <v>498</v>
      </c>
      <c r="D35" s="85">
        <v>115725656</v>
      </c>
      <c r="E35" s="86">
        <v>27158510</v>
      </c>
      <c r="F35" s="87">
        <f t="shared" si="0"/>
        <v>142884166</v>
      </c>
      <c r="G35" s="85">
        <v>115725656</v>
      </c>
      <c r="H35" s="86">
        <v>27158510</v>
      </c>
      <c r="I35" s="87">
        <f t="shared" si="1"/>
        <v>142884166</v>
      </c>
      <c r="J35" s="85">
        <v>24413374</v>
      </c>
      <c r="K35" s="86">
        <v>3153484</v>
      </c>
      <c r="L35" s="88">
        <f t="shared" si="2"/>
        <v>27566858</v>
      </c>
      <c r="M35" s="105">
        <f t="shared" si="3"/>
        <v>0.19293151068957493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24413374</v>
      </c>
      <c r="AA35" s="88">
        <v>3153484</v>
      </c>
      <c r="AB35" s="88">
        <f t="shared" si="10"/>
        <v>27566858</v>
      </c>
      <c r="AC35" s="105">
        <f t="shared" si="11"/>
        <v>0.19293151068957493</v>
      </c>
      <c r="AD35" s="85">
        <v>22124215</v>
      </c>
      <c r="AE35" s="86">
        <v>3875339</v>
      </c>
      <c r="AF35" s="88">
        <f t="shared" si="12"/>
        <v>25999554</v>
      </c>
      <c r="AG35" s="86">
        <v>96404174</v>
      </c>
      <c r="AH35" s="86">
        <v>96404174</v>
      </c>
      <c r="AI35" s="126">
        <v>25999554</v>
      </c>
      <c r="AJ35" s="127">
        <f t="shared" si="13"/>
        <v>0.2696932396308898</v>
      </c>
      <c r="AK35" s="128">
        <f t="shared" si="14"/>
        <v>0.06028195714434181</v>
      </c>
    </row>
    <row r="36" spans="1:37" ht="12.75">
      <c r="A36" s="62" t="s">
        <v>98</v>
      </c>
      <c r="B36" s="63" t="s">
        <v>499</v>
      </c>
      <c r="C36" s="64" t="s">
        <v>500</v>
      </c>
      <c r="D36" s="85">
        <v>750170936</v>
      </c>
      <c r="E36" s="86">
        <v>144420494</v>
      </c>
      <c r="F36" s="87">
        <f t="shared" si="0"/>
        <v>894591430</v>
      </c>
      <c r="G36" s="85">
        <v>750170936</v>
      </c>
      <c r="H36" s="86">
        <v>144420494</v>
      </c>
      <c r="I36" s="87">
        <f t="shared" si="1"/>
        <v>894591430</v>
      </c>
      <c r="J36" s="85">
        <v>0</v>
      </c>
      <c r="K36" s="86">
        <v>0</v>
      </c>
      <c r="L36" s="88">
        <f t="shared" si="2"/>
        <v>0</v>
      </c>
      <c r="M36" s="105">
        <f t="shared" si="3"/>
        <v>0</v>
      </c>
      <c r="N36" s="85">
        <v>0</v>
      </c>
      <c r="O36" s="86">
        <v>0</v>
      </c>
      <c r="P36" s="88">
        <f t="shared" si="4"/>
        <v>0</v>
      </c>
      <c r="Q36" s="105">
        <f t="shared" si="5"/>
        <v>0</v>
      </c>
      <c r="R36" s="85">
        <v>0</v>
      </c>
      <c r="S36" s="86">
        <v>0</v>
      </c>
      <c r="T36" s="88">
        <f t="shared" si="6"/>
        <v>0</v>
      </c>
      <c r="U36" s="105">
        <f t="shared" si="7"/>
        <v>0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v>0</v>
      </c>
      <c r="AA36" s="88">
        <v>0</v>
      </c>
      <c r="AB36" s="88">
        <f t="shared" si="10"/>
        <v>0</v>
      </c>
      <c r="AC36" s="105">
        <f t="shared" si="11"/>
        <v>0</v>
      </c>
      <c r="AD36" s="85">
        <v>175977592</v>
      </c>
      <c r="AE36" s="86">
        <v>27668</v>
      </c>
      <c r="AF36" s="88">
        <f t="shared" si="12"/>
        <v>176005260</v>
      </c>
      <c r="AG36" s="86">
        <v>806835622</v>
      </c>
      <c r="AH36" s="86">
        <v>806835622</v>
      </c>
      <c r="AI36" s="126">
        <v>176005260</v>
      </c>
      <c r="AJ36" s="127">
        <f t="shared" si="13"/>
        <v>0.21814264913553855</v>
      </c>
      <c r="AK36" s="128">
        <f t="shared" si="14"/>
        <v>-1</v>
      </c>
    </row>
    <row r="37" spans="1:37" ht="12.75">
      <c r="A37" s="62" t="s">
        <v>113</v>
      </c>
      <c r="B37" s="63" t="s">
        <v>501</v>
      </c>
      <c r="C37" s="64" t="s">
        <v>502</v>
      </c>
      <c r="D37" s="85">
        <v>75017000</v>
      </c>
      <c r="E37" s="86">
        <v>2644400</v>
      </c>
      <c r="F37" s="87">
        <f t="shared" si="0"/>
        <v>77661400</v>
      </c>
      <c r="G37" s="85">
        <v>75185797</v>
      </c>
      <c r="H37" s="86">
        <v>925900</v>
      </c>
      <c r="I37" s="87">
        <f t="shared" si="1"/>
        <v>76111697</v>
      </c>
      <c r="J37" s="85">
        <v>29921474</v>
      </c>
      <c r="K37" s="86">
        <v>9127</v>
      </c>
      <c r="L37" s="88">
        <f t="shared" si="2"/>
        <v>29930601</v>
      </c>
      <c r="M37" s="105">
        <f t="shared" si="3"/>
        <v>0.3853986793954268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29921474</v>
      </c>
      <c r="AA37" s="88">
        <v>9127</v>
      </c>
      <c r="AB37" s="88">
        <f t="shared" si="10"/>
        <v>29930601</v>
      </c>
      <c r="AC37" s="105">
        <f t="shared" si="11"/>
        <v>0.3853986793954268</v>
      </c>
      <c r="AD37" s="85">
        <v>28140325</v>
      </c>
      <c r="AE37" s="86">
        <v>1292</v>
      </c>
      <c r="AF37" s="88">
        <f t="shared" si="12"/>
        <v>28141617</v>
      </c>
      <c r="AG37" s="86">
        <v>72331600</v>
      </c>
      <c r="AH37" s="86">
        <v>72331600</v>
      </c>
      <c r="AI37" s="126">
        <v>28141617</v>
      </c>
      <c r="AJ37" s="127">
        <f t="shared" si="13"/>
        <v>0.38906393609432116</v>
      </c>
      <c r="AK37" s="128">
        <f t="shared" si="14"/>
        <v>0.06357076069935852</v>
      </c>
    </row>
    <row r="38" spans="1:37" ht="16.5">
      <c r="A38" s="65"/>
      <c r="B38" s="66" t="s">
        <v>503</v>
      </c>
      <c r="C38" s="67"/>
      <c r="D38" s="89">
        <f>SUM(D32:D37)</f>
        <v>1521506687</v>
      </c>
      <c r="E38" s="90">
        <f>SUM(E32:E37)</f>
        <v>226008043</v>
      </c>
      <c r="F38" s="91">
        <f t="shared" si="0"/>
        <v>1747514730</v>
      </c>
      <c r="G38" s="89">
        <f>SUM(G32:G37)</f>
        <v>1521675484</v>
      </c>
      <c r="H38" s="90">
        <f>SUM(H32:H37)</f>
        <v>224289543</v>
      </c>
      <c r="I38" s="91">
        <f t="shared" si="1"/>
        <v>1745965027</v>
      </c>
      <c r="J38" s="89">
        <f>SUM(J32:J37)</f>
        <v>155324543</v>
      </c>
      <c r="K38" s="90">
        <f>SUM(K32:K37)</f>
        <v>10644883</v>
      </c>
      <c r="L38" s="90">
        <f t="shared" si="2"/>
        <v>165969426</v>
      </c>
      <c r="M38" s="106">
        <f t="shared" si="3"/>
        <v>0.09497455051494759</v>
      </c>
      <c r="N38" s="89">
        <f>SUM(N32:N37)</f>
        <v>0</v>
      </c>
      <c r="O38" s="90">
        <f>SUM(O32:O37)</f>
        <v>0</v>
      </c>
      <c r="P38" s="90">
        <f t="shared" si="4"/>
        <v>0</v>
      </c>
      <c r="Q38" s="106">
        <f t="shared" si="5"/>
        <v>0</v>
      </c>
      <c r="R38" s="89">
        <f>SUM(R32:R37)</f>
        <v>0</v>
      </c>
      <c r="S38" s="90">
        <f>SUM(S32:S37)</f>
        <v>0</v>
      </c>
      <c r="T38" s="90">
        <f t="shared" si="6"/>
        <v>0</v>
      </c>
      <c r="U38" s="106">
        <f t="shared" si="7"/>
        <v>0</v>
      </c>
      <c r="V38" s="89">
        <f>SUM(V32:V37)</f>
        <v>0</v>
      </c>
      <c r="W38" s="90">
        <f>SUM(W32:W37)</f>
        <v>0</v>
      </c>
      <c r="X38" s="90">
        <f t="shared" si="8"/>
        <v>0</v>
      </c>
      <c r="Y38" s="106">
        <f t="shared" si="9"/>
        <v>0</v>
      </c>
      <c r="Z38" s="89">
        <v>155324543</v>
      </c>
      <c r="AA38" s="90">
        <v>10644883</v>
      </c>
      <c r="AB38" s="90">
        <f t="shared" si="10"/>
        <v>165969426</v>
      </c>
      <c r="AC38" s="106">
        <f t="shared" si="11"/>
        <v>0.09497455051494759</v>
      </c>
      <c r="AD38" s="89">
        <f>SUM(AD32:AD37)</f>
        <v>387534709</v>
      </c>
      <c r="AE38" s="90">
        <f>SUM(AE32:AE37)</f>
        <v>16667916</v>
      </c>
      <c r="AF38" s="90">
        <f t="shared" si="12"/>
        <v>404202625</v>
      </c>
      <c r="AG38" s="90">
        <f>SUM(AG32:AG37)</f>
        <v>1540534229</v>
      </c>
      <c r="AH38" s="90">
        <f>SUM(AH32:AH37)</f>
        <v>1540534229</v>
      </c>
      <c r="AI38" s="91">
        <f>SUM(AI32:AI37)</f>
        <v>404202625</v>
      </c>
      <c r="AJ38" s="129">
        <f t="shared" si="13"/>
        <v>0.2623782174982105</v>
      </c>
      <c r="AK38" s="130">
        <f t="shared" si="14"/>
        <v>-0.589390529069424</v>
      </c>
    </row>
    <row r="39" spans="1:37" ht="12.75">
      <c r="A39" s="62" t="s">
        <v>98</v>
      </c>
      <c r="B39" s="63" t="s">
        <v>80</v>
      </c>
      <c r="C39" s="64" t="s">
        <v>81</v>
      </c>
      <c r="D39" s="85">
        <v>2203611732</v>
      </c>
      <c r="E39" s="86">
        <v>184285000</v>
      </c>
      <c r="F39" s="87">
        <f t="shared" si="0"/>
        <v>2387896732</v>
      </c>
      <c r="G39" s="85">
        <v>2203611732</v>
      </c>
      <c r="H39" s="86">
        <v>184285000</v>
      </c>
      <c r="I39" s="87">
        <f t="shared" si="1"/>
        <v>2387896732</v>
      </c>
      <c r="J39" s="85">
        <v>681678092</v>
      </c>
      <c r="K39" s="86">
        <v>25967281</v>
      </c>
      <c r="L39" s="88">
        <f t="shared" si="2"/>
        <v>707645373</v>
      </c>
      <c r="M39" s="105">
        <f t="shared" si="3"/>
        <v>0.29634672367397835</v>
      </c>
      <c r="N39" s="85">
        <v>0</v>
      </c>
      <c r="O39" s="86">
        <v>0</v>
      </c>
      <c r="P39" s="88">
        <f t="shared" si="4"/>
        <v>0</v>
      </c>
      <c r="Q39" s="105">
        <f t="shared" si="5"/>
        <v>0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v>681678092</v>
      </c>
      <c r="AA39" s="88">
        <v>25967281</v>
      </c>
      <c r="AB39" s="88">
        <f t="shared" si="10"/>
        <v>707645373</v>
      </c>
      <c r="AC39" s="105">
        <f t="shared" si="11"/>
        <v>0.29634672367397835</v>
      </c>
      <c r="AD39" s="85">
        <v>649592861</v>
      </c>
      <c r="AE39" s="86">
        <v>12849898</v>
      </c>
      <c r="AF39" s="88">
        <f t="shared" si="12"/>
        <v>662442759</v>
      </c>
      <c r="AG39" s="86">
        <v>2350634752</v>
      </c>
      <c r="AH39" s="86">
        <v>2350634752</v>
      </c>
      <c r="AI39" s="126">
        <v>662442759</v>
      </c>
      <c r="AJ39" s="127">
        <f t="shared" si="13"/>
        <v>0.2818144156323611</v>
      </c>
      <c r="AK39" s="128">
        <f t="shared" si="14"/>
        <v>0.06823625647027409</v>
      </c>
    </row>
    <row r="40" spans="1:37" ht="12.75">
      <c r="A40" s="62" t="s">
        <v>98</v>
      </c>
      <c r="B40" s="63" t="s">
        <v>504</v>
      </c>
      <c r="C40" s="64" t="s">
        <v>505</v>
      </c>
      <c r="D40" s="85">
        <v>199846872</v>
      </c>
      <c r="E40" s="86">
        <v>23194611</v>
      </c>
      <c r="F40" s="87">
        <f t="shared" si="0"/>
        <v>223041483</v>
      </c>
      <c r="G40" s="85">
        <v>199846872</v>
      </c>
      <c r="H40" s="86">
        <v>23194611</v>
      </c>
      <c r="I40" s="87">
        <f t="shared" si="1"/>
        <v>223041483</v>
      </c>
      <c r="J40" s="85">
        <v>59176869</v>
      </c>
      <c r="K40" s="86">
        <v>7580730</v>
      </c>
      <c r="L40" s="88">
        <f t="shared" si="2"/>
        <v>66757599</v>
      </c>
      <c r="M40" s="105">
        <f t="shared" si="3"/>
        <v>0.2993057529123405</v>
      </c>
      <c r="N40" s="85">
        <v>0</v>
      </c>
      <c r="O40" s="86">
        <v>0</v>
      </c>
      <c r="P40" s="88">
        <f t="shared" si="4"/>
        <v>0</v>
      </c>
      <c r="Q40" s="105">
        <f t="shared" si="5"/>
        <v>0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v>59176869</v>
      </c>
      <c r="AA40" s="88">
        <v>7580730</v>
      </c>
      <c r="AB40" s="88">
        <f t="shared" si="10"/>
        <v>66757599</v>
      </c>
      <c r="AC40" s="105">
        <f t="shared" si="11"/>
        <v>0.2993057529123405</v>
      </c>
      <c r="AD40" s="85">
        <v>70917678</v>
      </c>
      <c r="AE40" s="86">
        <v>0</v>
      </c>
      <c r="AF40" s="88">
        <f t="shared" si="12"/>
        <v>70917678</v>
      </c>
      <c r="AG40" s="86">
        <v>209542204</v>
      </c>
      <c r="AH40" s="86">
        <v>209542204</v>
      </c>
      <c r="AI40" s="126">
        <v>70917678</v>
      </c>
      <c r="AJ40" s="127">
        <f t="shared" si="13"/>
        <v>0.3384410235562856</v>
      </c>
      <c r="AK40" s="128">
        <f t="shared" si="14"/>
        <v>-0.05866067696125077</v>
      </c>
    </row>
    <row r="41" spans="1:37" ht="12.75">
      <c r="A41" s="62" t="s">
        <v>98</v>
      </c>
      <c r="B41" s="63" t="s">
        <v>506</v>
      </c>
      <c r="C41" s="64" t="s">
        <v>507</v>
      </c>
      <c r="D41" s="85">
        <v>119606681</v>
      </c>
      <c r="E41" s="86">
        <v>29663000</v>
      </c>
      <c r="F41" s="87">
        <f t="shared" si="0"/>
        <v>149269681</v>
      </c>
      <c r="G41" s="85">
        <v>119606681</v>
      </c>
      <c r="H41" s="86">
        <v>29663000</v>
      </c>
      <c r="I41" s="87">
        <f t="shared" si="1"/>
        <v>149269681</v>
      </c>
      <c r="J41" s="85">
        <v>17039131</v>
      </c>
      <c r="K41" s="86">
        <v>216173</v>
      </c>
      <c r="L41" s="88">
        <f t="shared" si="2"/>
        <v>17255304</v>
      </c>
      <c r="M41" s="105">
        <f t="shared" si="3"/>
        <v>0.11559818366597836</v>
      </c>
      <c r="N41" s="85">
        <v>0</v>
      </c>
      <c r="O41" s="86">
        <v>0</v>
      </c>
      <c r="P41" s="88">
        <f t="shared" si="4"/>
        <v>0</v>
      </c>
      <c r="Q41" s="105">
        <f t="shared" si="5"/>
        <v>0</v>
      </c>
      <c r="R41" s="85">
        <v>0</v>
      </c>
      <c r="S41" s="86">
        <v>0</v>
      </c>
      <c r="T41" s="88">
        <f t="shared" si="6"/>
        <v>0</v>
      </c>
      <c r="U41" s="105">
        <f t="shared" si="7"/>
        <v>0</v>
      </c>
      <c r="V41" s="85">
        <v>0</v>
      </c>
      <c r="W41" s="86">
        <v>0</v>
      </c>
      <c r="X41" s="88">
        <f t="shared" si="8"/>
        <v>0</v>
      </c>
      <c r="Y41" s="105">
        <f t="shared" si="9"/>
        <v>0</v>
      </c>
      <c r="Z41" s="125">
        <v>17039131</v>
      </c>
      <c r="AA41" s="88">
        <v>216173</v>
      </c>
      <c r="AB41" s="88">
        <f t="shared" si="10"/>
        <v>17255304</v>
      </c>
      <c r="AC41" s="105">
        <f t="shared" si="11"/>
        <v>0.11559818366597836</v>
      </c>
      <c r="AD41" s="85">
        <v>27875803</v>
      </c>
      <c r="AE41" s="86">
        <v>61740</v>
      </c>
      <c r="AF41" s="88">
        <f t="shared" si="12"/>
        <v>27937543</v>
      </c>
      <c r="AG41" s="86">
        <v>139752263</v>
      </c>
      <c r="AH41" s="86">
        <v>139752263</v>
      </c>
      <c r="AI41" s="126">
        <v>27937543</v>
      </c>
      <c r="AJ41" s="127">
        <f t="shared" si="13"/>
        <v>0.199907625109441</v>
      </c>
      <c r="AK41" s="128">
        <f t="shared" si="14"/>
        <v>-0.3823614338598065</v>
      </c>
    </row>
    <row r="42" spans="1:37" ht="12.75">
      <c r="A42" s="62" t="s">
        <v>98</v>
      </c>
      <c r="B42" s="63" t="s">
        <v>508</v>
      </c>
      <c r="C42" s="64" t="s">
        <v>509</v>
      </c>
      <c r="D42" s="85">
        <v>357966040</v>
      </c>
      <c r="E42" s="86">
        <v>77953000</v>
      </c>
      <c r="F42" s="87">
        <f t="shared" si="0"/>
        <v>435919040</v>
      </c>
      <c r="G42" s="85">
        <v>357966040</v>
      </c>
      <c r="H42" s="86">
        <v>77953000</v>
      </c>
      <c r="I42" s="87">
        <f t="shared" si="1"/>
        <v>435919040</v>
      </c>
      <c r="J42" s="85">
        <v>116041687</v>
      </c>
      <c r="K42" s="86">
        <v>0</v>
      </c>
      <c r="L42" s="88">
        <f t="shared" si="2"/>
        <v>116041687</v>
      </c>
      <c r="M42" s="105">
        <f t="shared" si="3"/>
        <v>0.2662000884384403</v>
      </c>
      <c r="N42" s="85">
        <v>0</v>
      </c>
      <c r="O42" s="86">
        <v>0</v>
      </c>
      <c r="P42" s="88">
        <f t="shared" si="4"/>
        <v>0</v>
      </c>
      <c r="Q42" s="105">
        <f t="shared" si="5"/>
        <v>0</v>
      </c>
      <c r="R42" s="85">
        <v>0</v>
      </c>
      <c r="S42" s="86">
        <v>0</v>
      </c>
      <c r="T42" s="88">
        <f t="shared" si="6"/>
        <v>0</v>
      </c>
      <c r="U42" s="105">
        <f t="shared" si="7"/>
        <v>0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v>116041687</v>
      </c>
      <c r="AA42" s="88">
        <v>0</v>
      </c>
      <c r="AB42" s="88">
        <f t="shared" si="10"/>
        <v>116041687</v>
      </c>
      <c r="AC42" s="105">
        <f t="shared" si="11"/>
        <v>0.2662000884384403</v>
      </c>
      <c r="AD42" s="85">
        <v>107535774</v>
      </c>
      <c r="AE42" s="86">
        <v>4704671</v>
      </c>
      <c r="AF42" s="88">
        <f t="shared" si="12"/>
        <v>112240445</v>
      </c>
      <c r="AG42" s="86">
        <v>392646948</v>
      </c>
      <c r="AH42" s="86">
        <v>392646948</v>
      </c>
      <c r="AI42" s="126">
        <v>112240445</v>
      </c>
      <c r="AJ42" s="127">
        <f t="shared" si="13"/>
        <v>0.285855895663297</v>
      </c>
      <c r="AK42" s="128">
        <f t="shared" si="14"/>
        <v>0.033866954109100345</v>
      </c>
    </row>
    <row r="43" spans="1:37" ht="12.75">
      <c r="A43" s="62" t="s">
        <v>113</v>
      </c>
      <c r="B43" s="63" t="s">
        <v>510</v>
      </c>
      <c r="C43" s="64" t="s">
        <v>511</v>
      </c>
      <c r="D43" s="85">
        <v>136245010</v>
      </c>
      <c r="E43" s="86">
        <v>3524600</v>
      </c>
      <c r="F43" s="87">
        <f t="shared" si="0"/>
        <v>139769610</v>
      </c>
      <c r="G43" s="85">
        <v>136245010</v>
      </c>
      <c r="H43" s="86">
        <v>3524600</v>
      </c>
      <c r="I43" s="87">
        <f t="shared" si="1"/>
        <v>139769610</v>
      </c>
      <c r="J43" s="85">
        <v>52483717</v>
      </c>
      <c r="K43" s="86">
        <v>25065</v>
      </c>
      <c r="L43" s="88">
        <f t="shared" si="2"/>
        <v>52508782</v>
      </c>
      <c r="M43" s="105">
        <f t="shared" si="3"/>
        <v>0.3756809652684872</v>
      </c>
      <c r="N43" s="85">
        <v>0</v>
      </c>
      <c r="O43" s="86">
        <v>0</v>
      </c>
      <c r="P43" s="88">
        <f t="shared" si="4"/>
        <v>0</v>
      </c>
      <c r="Q43" s="105">
        <f t="shared" si="5"/>
        <v>0</v>
      </c>
      <c r="R43" s="85">
        <v>0</v>
      </c>
      <c r="S43" s="86">
        <v>0</v>
      </c>
      <c r="T43" s="88">
        <f t="shared" si="6"/>
        <v>0</v>
      </c>
      <c r="U43" s="105">
        <f t="shared" si="7"/>
        <v>0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v>52483717</v>
      </c>
      <c r="AA43" s="88">
        <v>25065</v>
      </c>
      <c r="AB43" s="88">
        <f t="shared" si="10"/>
        <v>52508782</v>
      </c>
      <c r="AC43" s="105">
        <f t="shared" si="11"/>
        <v>0.3756809652684872</v>
      </c>
      <c r="AD43" s="85">
        <v>55951841</v>
      </c>
      <c r="AE43" s="86">
        <v>0</v>
      </c>
      <c r="AF43" s="88">
        <f t="shared" si="12"/>
        <v>55951841</v>
      </c>
      <c r="AG43" s="86">
        <v>125097860</v>
      </c>
      <c r="AH43" s="86">
        <v>125097860</v>
      </c>
      <c r="AI43" s="126">
        <v>55951841</v>
      </c>
      <c r="AJ43" s="127">
        <f t="shared" si="13"/>
        <v>0.44726457351068993</v>
      </c>
      <c r="AK43" s="128">
        <f t="shared" si="14"/>
        <v>-0.061536116389807494</v>
      </c>
    </row>
    <row r="44" spans="1:37" ht="16.5">
      <c r="A44" s="65"/>
      <c r="B44" s="66" t="s">
        <v>512</v>
      </c>
      <c r="C44" s="67"/>
      <c r="D44" s="89">
        <f>SUM(D39:D43)</f>
        <v>3017276335</v>
      </c>
      <c r="E44" s="90">
        <f>SUM(E39:E43)</f>
        <v>318620211</v>
      </c>
      <c r="F44" s="91">
        <f t="shared" si="0"/>
        <v>3335896546</v>
      </c>
      <c r="G44" s="89">
        <f>SUM(G39:G43)</f>
        <v>3017276335</v>
      </c>
      <c r="H44" s="90">
        <f>SUM(H39:H43)</f>
        <v>318620211</v>
      </c>
      <c r="I44" s="91">
        <f t="shared" si="1"/>
        <v>3335896546</v>
      </c>
      <c r="J44" s="89">
        <f>SUM(J39:J43)</f>
        <v>926419496</v>
      </c>
      <c r="K44" s="90">
        <f>SUM(K39:K43)</f>
        <v>33789249</v>
      </c>
      <c r="L44" s="90">
        <f t="shared" si="2"/>
        <v>960208745</v>
      </c>
      <c r="M44" s="106">
        <f t="shared" si="3"/>
        <v>0.28784128397247966</v>
      </c>
      <c r="N44" s="89">
        <f>SUM(N39:N43)</f>
        <v>0</v>
      </c>
      <c r="O44" s="90">
        <f>SUM(O39:O43)</f>
        <v>0</v>
      </c>
      <c r="P44" s="90">
        <f t="shared" si="4"/>
        <v>0</v>
      </c>
      <c r="Q44" s="106">
        <f t="shared" si="5"/>
        <v>0</v>
      </c>
      <c r="R44" s="89">
        <f>SUM(R39:R43)</f>
        <v>0</v>
      </c>
      <c r="S44" s="90">
        <f>SUM(S39:S43)</f>
        <v>0</v>
      </c>
      <c r="T44" s="90">
        <f t="shared" si="6"/>
        <v>0</v>
      </c>
      <c r="U44" s="106">
        <f t="shared" si="7"/>
        <v>0</v>
      </c>
      <c r="V44" s="89">
        <f>SUM(V39:V43)</f>
        <v>0</v>
      </c>
      <c r="W44" s="90">
        <f>SUM(W39:W43)</f>
        <v>0</v>
      </c>
      <c r="X44" s="90">
        <f t="shared" si="8"/>
        <v>0</v>
      </c>
      <c r="Y44" s="106">
        <f t="shared" si="9"/>
        <v>0</v>
      </c>
      <c r="Z44" s="89">
        <v>926419496</v>
      </c>
      <c r="AA44" s="90">
        <v>33789249</v>
      </c>
      <c r="AB44" s="90">
        <f t="shared" si="10"/>
        <v>960208745</v>
      </c>
      <c r="AC44" s="106">
        <f t="shared" si="11"/>
        <v>0.28784128397247966</v>
      </c>
      <c r="AD44" s="89">
        <f>SUM(AD39:AD43)</f>
        <v>911873957</v>
      </c>
      <c r="AE44" s="90">
        <f>SUM(AE39:AE43)</f>
        <v>17616309</v>
      </c>
      <c r="AF44" s="90">
        <f t="shared" si="12"/>
        <v>929490266</v>
      </c>
      <c r="AG44" s="90">
        <f>SUM(AG39:AG43)</f>
        <v>3217674027</v>
      </c>
      <c r="AH44" s="90">
        <f>SUM(AH39:AH43)</f>
        <v>3217674027</v>
      </c>
      <c r="AI44" s="91">
        <f>SUM(AI39:AI43)</f>
        <v>929490266</v>
      </c>
      <c r="AJ44" s="129">
        <f t="shared" si="13"/>
        <v>0.2888702392475134</v>
      </c>
      <c r="AK44" s="130">
        <f t="shared" si="14"/>
        <v>0.03304873662872754</v>
      </c>
    </row>
    <row r="45" spans="1:37" ht="16.5">
      <c r="A45" s="68"/>
      <c r="B45" s="69" t="s">
        <v>513</v>
      </c>
      <c r="C45" s="70"/>
      <c r="D45" s="92">
        <f>SUM(D9:D12,D14:D20,D22:D30,D32:D37,D39:D43)</f>
        <v>7579497012</v>
      </c>
      <c r="E45" s="93">
        <f>SUM(E9:E12,E14:E20,E22:E30,E32:E37,E39:E43)</f>
        <v>1294948065</v>
      </c>
      <c r="F45" s="94">
        <f t="shared" si="0"/>
        <v>8874445077</v>
      </c>
      <c r="G45" s="92">
        <f>SUM(G9:G12,G14:G20,G22:G30,G32:G37,G39:G43)</f>
        <v>7579665809</v>
      </c>
      <c r="H45" s="93">
        <f>SUM(H9:H12,H14:H20,H22:H30,H32:H37,H39:H43)</f>
        <v>1293229565</v>
      </c>
      <c r="I45" s="94">
        <f t="shared" si="1"/>
        <v>8872895374</v>
      </c>
      <c r="J45" s="92">
        <f>SUM(J9:J12,J14:J20,J22:J30,J32:J37,J39:J43)</f>
        <v>1918275493</v>
      </c>
      <c r="K45" s="93">
        <f>SUM(K9:K12,K14:K20,K22:K30,K32:K37,K39:K43)</f>
        <v>452752332</v>
      </c>
      <c r="L45" s="93">
        <f t="shared" si="2"/>
        <v>2371027825</v>
      </c>
      <c r="M45" s="107">
        <f t="shared" si="3"/>
        <v>0.26717477030141523</v>
      </c>
      <c r="N45" s="92">
        <f>SUM(N9:N12,N14:N20,N22:N30,N32:N37,N39:N43)</f>
        <v>0</v>
      </c>
      <c r="O45" s="93">
        <f>SUM(O9:O12,O14:O20,O22:O30,O32:O37,O39:O43)</f>
        <v>0</v>
      </c>
      <c r="P45" s="93">
        <f t="shared" si="4"/>
        <v>0</v>
      </c>
      <c r="Q45" s="107">
        <f t="shared" si="5"/>
        <v>0</v>
      </c>
      <c r="R45" s="92">
        <f>SUM(R9:R12,R14:R20,R22:R30,R32:R37,R39:R43)</f>
        <v>0</v>
      </c>
      <c r="S45" s="93">
        <f>SUM(S9:S12,S14:S20,S22:S30,S32:S37,S39:S43)</f>
        <v>0</v>
      </c>
      <c r="T45" s="93">
        <f t="shared" si="6"/>
        <v>0</v>
      </c>
      <c r="U45" s="107">
        <f t="shared" si="7"/>
        <v>0</v>
      </c>
      <c r="V45" s="92">
        <f>SUM(V9:V12,V14:V20,V22:V30,V32:V37,V39:V43)</f>
        <v>0</v>
      </c>
      <c r="W45" s="93">
        <f>SUM(W9:W12,W14:W20,W22:W30,W32:W37,W39:W43)</f>
        <v>0</v>
      </c>
      <c r="X45" s="93">
        <f t="shared" si="8"/>
        <v>0</v>
      </c>
      <c r="Y45" s="107">
        <f t="shared" si="9"/>
        <v>0</v>
      </c>
      <c r="Z45" s="92">
        <v>1918275493</v>
      </c>
      <c r="AA45" s="93">
        <v>452752332</v>
      </c>
      <c r="AB45" s="93">
        <f t="shared" si="10"/>
        <v>2371027825</v>
      </c>
      <c r="AC45" s="107">
        <f t="shared" si="11"/>
        <v>0.26717477030141523</v>
      </c>
      <c r="AD45" s="92">
        <f>SUM(AD9:AD12,AD14:AD20,AD22:AD30,AD32:AD37,AD39:AD43)</f>
        <v>2110257513</v>
      </c>
      <c r="AE45" s="93">
        <f>SUM(AE9:AE12,AE14:AE20,AE22:AE30,AE32:AE37,AE39:AE43)</f>
        <v>99272043</v>
      </c>
      <c r="AF45" s="93">
        <f t="shared" si="12"/>
        <v>2209529556</v>
      </c>
      <c r="AG45" s="93">
        <f>SUM(AG9:AG12,AG14:AG20,AG22:AG30,AG32:AG37,AG39:AG43)</f>
        <v>8168270032</v>
      </c>
      <c r="AH45" s="93">
        <f>SUM(AH9:AH12,AH14:AH20,AH22:AH30,AH32:AH37,AH39:AH43)</f>
        <v>8168270032</v>
      </c>
      <c r="AI45" s="94">
        <f>SUM(AI9:AI12,AI14:AI20,AI22:AI30,AI32:AI37,AI39:AI43)</f>
        <v>2209529556</v>
      </c>
      <c r="AJ45" s="131">
        <f t="shared" si="13"/>
        <v>0.2705015318230116</v>
      </c>
      <c r="AK45" s="132">
        <f t="shared" si="14"/>
        <v>0.07309169889194278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view="pageBreakPreview" zoomScale="60" zoomScalePageLayoutView="0" workbookViewId="0" topLeftCell="A16">
      <selection activeCell="E24" sqref="E2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514</v>
      </c>
      <c r="C9" s="64" t="s">
        <v>515</v>
      </c>
      <c r="D9" s="85">
        <v>575878408</v>
      </c>
      <c r="E9" s="86">
        <v>0</v>
      </c>
      <c r="F9" s="87">
        <f>$D9+$E9</f>
        <v>575878408</v>
      </c>
      <c r="G9" s="85">
        <v>575878408</v>
      </c>
      <c r="H9" s="86">
        <v>0</v>
      </c>
      <c r="I9" s="87">
        <f>$G9+$H9</f>
        <v>575878408</v>
      </c>
      <c r="J9" s="85">
        <v>170424723</v>
      </c>
      <c r="K9" s="86">
        <v>2369841</v>
      </c>
      <c r="L9" s="88">
        <f>$J9+$K9</f>
        <v>172794564</v>
      </c>
      <c r="M9" s="105">
        <f>IF($F9=0,0,$L9/$F9)</f>
        <v>0.3000539030454498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170424723</v>
      </c>
      <c r="AA9" s="88">
        <v>2369841</v>
      </c>
      <c r="AB9" s="88">
        <f>$Z9+$AA9</f>
        <v>172794564</v>
      </c>
      <c r="AC9" s="105">
        <f>IF($F9=0,0,$AB9/$F9)</f>
        <v>0.3000539030454498</v>
      </c>
      <c r="AD9" s="85">
        <v>24937944</v>
      </c>
      <c r="AE9" s="86">
        <v>1739936</v>
      </c>
      <c r="AF9" s="88">
        <f>$AD9+$AE9</f>
        <v>26677880</v>
      </c>
      <c r="AG9" s="86">
        <v>686993037</v>
      </c>
      <c r="AH9" s="86">
        <v>686993037</v>
      </c>
      <c r="AI9" s="126">
        <v>26677880</v>
      </c>
      <c r="AJ9" s="127">
        <f>IF($AG9=0,0,$AI9/$AG9)</f>
        <v>0.038832824443896075</v>
      </c>
      <c r="AK9" s="128">
        <f>IF($AF9=0,0,(($L9/$AF9)-1))</f>
        <v>5.477072540996511</v>
      </c>
    </row>
    <row r="10" spans="1:37" ht="12.75">
      <c r="A10" s="62" t="s">
        <v>98</v>
      </c>
      <c r="B10" s="63" t="s">
        <v>82</v>
      </c>
      <c r="C10" s="64" t="s">
        <v>83</v>
      </c>
      <c r="D10" s="85">
        <v>1829055390</v>
      </c>
      <c r="E10" s="86">
        <v>281797000</v>
      </c>
      <c r="F10" s="87">
        <f aca="true" t="shared" si="0" ref="F10:F35">$D10+$E10</f>
        <v>2110852390</v>
      </c>
      <c r="G10" s="85">
        <v>1829055390</v>
      </c>
      <c r="H10" s="86">
        <v>281797000</v>
      </c>
      <c r="I10" s="87">
        <f aca="true" t="shared" si="1" ref="I10:I35">$G10+$H10</f>
        <v>2110852390</v>
      </c>
      <c r="J10" s="85">
        <v>572359033</v>
      </c>
      <c r="K10" s="86">
        <v>4843934</v>
      </c>
      <c r="L10" s="88">
        <f aca="true" t="shared" si="2" ref="L10:L35">$J10+$K10</f>
        <v>577202967</v>
      </c>
      <c r="M10" s="105">
        <f aca="true" t="shared" si="3" ref="M10:M35">IF($F10=0,0,$L10/$F10)</f>
        <v>0.2734454430515627</v>
      </c>
      <c r="N10" s="85">
        <v>0</v>
      </c>
      <c r="O10" s="86">
        <v>0</v>
      </c>
      <c r="P10" s="88">
        <f aca="true" t="shared" si="4" ref="P10:P35">$N10+$O10</f>
        <v>0</v>
      </c>
      <c r="Q10" s="105">
        <f aca="true" t="shared" si="5" ref="Q10:Q35">IF($F10=0,0,$P10/$F10)</f>
        <v>0</v>
      </c>
      <c r="R10" s="85">
        <v>0</v>
      </c>
      <c r="S10" s="86">
        <v>0</v>
      </c>
      <c r="T10" s="88">
        <f aca="true" t="shared" si="6" ref="T10:T35">$R10+$S10</f>
        <v>0</v>
      </c>
      <c r="U10" s="105">
        <f aca="true" t="shared" si="7" ref="U10:U35">IF($I10=0,0,$T10/$I10)</f>
        <v>0</v>
      </c>
      <c r="V10" s="85">
        <v>0</v>
      </c>
      <c r="W10" s="86">
        <v>0</v>
      </c>
      <c r="X10" s="88">
        <f aca="true" t="shared" si="8" ref="X10:X35">$V10+$W10</f>
        <v>0</v>
      </c>
      <c r="Y10" s="105">
        <f aca="true" t="shared" si="9" ref="Y10:Y35">IF($I10=0,0,$X10/$I10)</f>
        <v>0</v>
      </c>
      <c r="Z10" s="125">
        <v>572359033</v>
      </c>
      <c r="AA10" s="88">
        <v>4843934</v>
      </c>
      <c r="AB10" s="88">
        <f aca="true" t="shared" si="10" ref="AB10:AB35">$Z10+$AA10</f>
        <v>577202967</v>
      </c>
      <c r="AC10" s="105">
        <f aca="true" t="shared" si="11" ref="AC10:AC35">IF($F10=0,0,$AB10/$F10)</f>
        <v>0.2734454430515627</v>
      </c>
      <c r="AD10" s="85">
        <v>538224732</v>
      </c>
      <c r="AE10" s="86">
        <v>36252633</v>
      </c>
      <c r="AF10" s="88">
        <f aca="true" t="shared" si="12" ref="AF10:AF35">$AD10+$AE10</f>
        <v>574477365</v>
      </c>
      <c r="AG10" s="86">
        <v>2075258000</v>
      </c>
      <c r="AH10" s="86">
        <v>2075258000</v>
      </c>
      <c r="AI10" s="126">
        <v>574477365</v>
      </c>
      <c r="AJ10" s="127">
        <f aca="true" t="shared" si="13" ref="AJ10:AJ35">IF($AG10=0,0,$AI10/$AG10)</f>
        <v>0.27682214211437806</v>
      </c>
      <c r="AK10" s="128">
        <f aca="true" t="shared" si="14" ref="AK10:AK35">IF($AF10=0,0,(($L10/$AF10)-1))</f>
        <v>0.00474448980248332</v>
      </c>
    </row>
    <row r="11" spans="1:37" ht="12.75">
      <c r="A11" s="62" t="s">
        <v>98</v>
      </c>
      <c r="B11" s="63" t="s">
        <v>84</v>
      </c>
      <c r="C11" s="64" t="s">
        <v>85</v>
      </c>
      <c r="D11" s="85">
        <v>5198472348</v>
      </c>
      <c r="E11" s="86">
        <v>789163910</v>
      </c>
      <c r="F11" s="87">
        <f t="shared" si="0"/>
        <v>5987636258</v>
      </c>
      <c r="G11" s="85">
        <v>5198472348</v>
      </c>
      <c r="H11" s="86">
        <v>789163910</v>
      </c>
      <c r="I11" s="87">
        <f t="shared" si="1"/>
        <v>5987636258</v>
      </c>
      <c r="J11" s="85">
        <v>886836921</v>
      </c>
      <c r="K11" s="86">
        <v>98328674</v>
      </c>
      <c r="L11" s="88">
        <f t="shared" si="2"/>
        <v>985165595</v>
      </c>
      <c r="M11" s="105">
        <f t="shared" si="3"/>
        <v>0.16453330705981573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886836921</v>
      </c>
      <c r="AA11" s="88">
        <v>98328674</v>
      </c>
      <c r="AB11" s="88">
        <f t="shared" si="10"/>
        <v>985165595</v>
      </c>
      <c r="AC11" s="105">
        <f t="shared" si="11"/>
        <v>0.16453330705981573</v>
      </c>
      <c r="AD11" s="85">
        <v>1195476136</v>
      </c>
      <c r="AE11" s="86">
        <v>103269720</v>
      </c>
      <c r="AF11" s="88">
        <f t="shared" si="12"/>
        <v>1298745856</v>
      </c>
      <c r="AG11" s="86">
        <v>5773633709</v>
      </c>
      <c r="AH11" s="86">
        <v>5773633709</v>
      </c>
      <c r="AI11" s="126">
        <v>1298745856</v>
      </c>
      <c r="AJ11" s="127">
        <f t="shared" si="13"/>
        <v>0.22494427624937507</v>
      </c>
      <c r="AK11" s="128">
        <f t="shared" si="14"/>
        <v>-0.2414485170838535</v>
      </c>
    </row>
    <row r="12" spans="1:37" ht="12.75">
      <c r="A12" s="62" t="s">
        <v>98</v>
      </c>
      <c r="B12" s="63" t="s">
        <v>516</v>
      </c>
      <c r="C12" s="64" t="s">
        <v>517</v>
      </c>
      <c r="D12" s="85">
        <v>236039323</v>
      </c>
      <c r="E12" s="86">
        <v>0</v>
      </c>
      <c r="F12" s="87">
        <f t="shared" si="0"/>
        <v>236039323</v>
      </c>
      <c r="G12" s="85">
        <v>236039323</v>
      </c>
      <c r="H12" s="86">
        <v>0</v>
      </c>
      <c r="I12" s="87">
        <f t="shared" si="1"/>
        <v>236039323</v>
      </c>
      <c r="J12" s="85">
        <v>47973888</v>
      </c>
      <c r="K12" s="86">
        <v>0</v>
      </c>
      <c r="L12" s="88">
        <f t="shared" si="2"/>
        <v>47973888</v>
      </c>
      <c r="M12" s="105">
        <f t="shared" si="3"/>
        <v>0.2032453211196509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47973888</v>
      </c>
      <c r="AA12" s="88">
        <v>0</v>
      </c>
      <c r="AB12" s="88">
        <f t="shared" si="10"/>
        <v>47973888</v>
      </c>
      <c r="AC12" s="105">
        <f t="shared" si="11"/>
        <v>0.2032453211196509</v>
      </c>
      <c r="AD12" s="85">
        <v>21178896</v>
      </c>
      <c r="AE12" s="86">
        <v>0</v>
      </c>
      <c r="AF12" s="88">
        <f t="shared" si="12"/>
        <v>21178896</v>
      </c>
      <c r="AG12" s="86">
        <v>232417204</v>
      </c>
      <c r="AH12" s="86">
        <v>232417204</v>
      </c>
      <c r="AI12" s="126">
        <v>21178896</v>
      </c>
      <c r="AJ12" s="127">
        <f t="shared" si="13"/>
        <v>0.09112447631028209</v>
      </c>
      <c r="AK12" s="128">
        <f t="shared" si="14"/>
        <v>1.2651741620526398</v>
      </c>
    </row>
    <row r="13" spans="1:37" ht="12.75">
      <c r="A13" s="62" t="s">
        <v>98</v>
      </c>
      <c r="B13" s="63" t="s">
        <v>518</v>
      </c>
      <c r="C13" s="64" t="s">
        <v>519</v>
      </c>
      <c r="D13" s="85">
        <v>836566165</v>
      </c>
      <c r="E13" s="86">
        <v>204802147</v>
      </c>
      <c r="F13" s="87">
        <f t="shared" si="0"/>
        <v>1041368312</v>
      </c>
      <c r="G13" s="85">
        <v>836566165</v>
      </c>
      <c r="H13" s="86">
        <v>204802147</v>
      </c>
      <c r="I13" s="87">
        <f t="shared" si="1"/>
        <v>1041368312</v>
      </c>
      <c r="J13" s="85">
        <v>270619115</v>
      </c>
      <c r="K13" s="86">
        <v>23494507</v>
      </c>
      <c r="L13" s="88">
        <f t="shared" si="2"/>
        <v>294113622</v>
      </c>
      <c r="M13" s="105">
        <f t="shared" si="3"/>
        <v>0.2824299708478166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270619115</v>
      </c>
      <c r="AA13" s="88">
        <v>23494507</v>
      </c>
      <c r="AB13" s="88">
        <f t="shared" si="10"/>
        <v>294113622</v>
      </c>
      <c r="AC13" s="105">
        <f t="shared" si="11"/>
        <v>0.2824299708478166</v>
      </c>
      <c r="AD13" s="85">
        <v>244516450</v>
      </c>
      <c r="AE13" s="86">
        <v>28099287</v>
      </c>
      <c r="AF13" s="88">
        <f t="shared" si="12"/>
        <v>272615737</v>
      </c>
      <c r="AG13" s="86">
        <v>897182271</v>
      </c>
      <c r="AH13" s="86">
        <v>897182271</v>
      </c>
      <c r="AI13" s="126">
        <v>272615737</v>
      </c>
      <c r="AJ13" s="127">
        <f t="shared" si="13"/>
        <v>0.3038576951550127</v>
      </c>
      <c r="AK13" s="128">
        <f t="shared" si="14"/>
        <v>0.07885782837254185</v>
      </c>
    </row>
    <row r="14" spans="1:37" ht="12.75">
      <c r="A14" s="62" t="s">
        <v>113</v>
      </c>
      <c r="B14" s="63" t="s">
        <v>520</v>
      </c>
      <c r="C14" s="64" t="s">
        <v>521</v>
      </c>
      <c r="D14" s="85">
        <v>343515000</v>
      </c>
      <c r="E14" s="86">
        <v>0</v>
      </c>
      <c r="F14" s="87">
        <f t="shared" si="0"/>
        <v>343515000</v>
      </c>
      <c r="G14" s="85">
        <v>343515000</v>
      </c>
      <c r="H14" s="86">
        <v>0</v>
      </c>
      <c r="I14" s="87">
        <f t="shared" si="1"/>
        <v>343515000</v>
      </c>
      <c r="J14" s="85">
        <v>141373979</v>
      </c>
      <c r="K14" s="86">
        <v>-30</v>
      </c>
      <c r="L14" s="88">
        <f t="shared" si="2"/>
        <v>141373949</v>
      </c>
      <c r="M14" s="105">
        <f t="shared" si="3"/>
        <v>0.41155102106167124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141373979</v>
      </c>
      <c r="AA14" s="88">
        <v>-30</v>
      </c>
      <c r="AB14" s="88">
        <f t="shared" si="10"/>
        <v>141373949</v>
      </c>
      <c r="AC14" s="105">
        <f t="shared" si="11"/>
        <v>0.41155102106167124</v>
      </c>
      <c r="AD14" s="85">
        <v>0</v>
      </c>
      <c r="AE14" s="86">
        <v>0</v>
      </c>
      <c r="AF14" s="88">
        <f t="shared" si="12"/>
        <v>0</v>
      </c>
      <c r="AG14" s="86">
        <v>340510000</v>
      </c>
      <c r="AH14" s="86">
        <v>340510000</v>
      </c>
      <c r="AI14" s="126">
        <v>0</v>
      </c>
      <c r="AJ14" s="127">
        <f t="shared" si="13"/>
        <v>0</v>
      </c>
      <c r="AK14" s="128">
        <f t="shared" si="14"/>
        <v>0</v>
      </c>
    </row>
    <row r="15" spans="1:37" ht="16.5">
      <c r="A15" s="65"/>
      <c r="B15" s="66" t="s">
        <v>522</v>
      </c>
      <c r="C15" s="67"/>
      <c r="D15" s="89">
        <f>SUM(D9:D14)</f>
        <v>9019526634</v>
      </c>
      <c r="E15" s="90">
        <f>SUM(E9:E14)</f>
        <v>1275763057</v>
      </c>
      <c r="F15" s="91">
        <f t="shared" si="0"/>
        <v>10295289691</v>
      </c>
      <c r="G15" s="89">
        <f>SUM(G9:G14)</f>
        <v>9019526634</v>
      </c>
      <c r="H15" s="90">
        <f>SUM(H9:H14)</f>
        <v>1275763057</v>
      </c>
      <c r="I15" s="91">
        <f t="shared" si="1"/>
        <v>10295289691</v>
      </c>
      <c r="J15" s="89">
        <f>SUM(J9:J14)</f>
        <v>2089587659</v>
      </c>
      <c r="K15" s="90">
        <f>SUM(K9:K14)</f>
        <v>129036926</v>
      </c>
      <c r="L15" s="90">
        <f t="shared" si="2"/>
        <v>2218624585</v>
      </c>
      <c r="M15" s="106">
        <f t="shared" si="3"/>
        <v>0.2154989953259393</v>
      </c>
      <c r="N15" s="89">
        <f>SUM(N9:N14)</f>
        <v>0</v>
      </c>
      <c r="O15" s="90">
        <f>SUM(O9:O14)</f>
        <v>0</v>
      </c>
      <c r="P15" s="90">
        <f t="shared" si="4"/>
        <v>0</v>
      </c>
      <c r="Q15" s="106">
        <f t="shared" si="5"/>
        <v>0</v>
      </c>
      <c r="R15" s="89">
        <f>SUM(R9:R14)</f>
        <v>0</v>
      </c>
      <c r="S15" s="90">
        <f>SUM(S9:S14)</f>
        <v>0</v>
      </c>
      <c r="T15" s="90">
        <f t="shared" si="6"/>
        <v>0</v>
      </c>
      <c r="U15" s="106">
        <f t="shared" si="7"/>
        <v>0</v>
      </c>
      <c r="V15" s="89">
        <f>SUM(V9:V14)</f>
        <v>0</v>
      </c>
      <c r="W15" s="90">
        <f>SUM(W9:W14)</f>
        <v>0</v>
      </c>
      <c r="X15" s="90">
        <f t="shared" si="8"/>
        <v>0</v>
      </c>
      <c r="Y15" s="106">
        <f t="shared" si="9"/>
        <v>0</v>
      </c>
      <c r="Z15" s="89">
        <v>2089587659</v>
      </c>
      <c r="AA15" s="90">
        <v>129036926</v>
      </c>
      <c r="AB15" s="90">
        <f t="shared" si="10"/>
        <v>2218624585</v>
      </c>
      <c r="AC15" s="106">
        <f t="shared" si="11"/>
        <v>0.2154989953259393</v>
      </c>
      <c r="AD15" s="89">
        <f>SUM(AD9:AD14)</f>
        <v>2024334158</v>
      </c>
      <c r="AE15" s="90">
        <f>SUM(AE9:AE14)</f>
        <v>169361576</v>
      </c>
      <c r="AF15" s="90">
        <f t="shared" si="12"/>
        <v>2193695734</v>
      </c>
      <c r="AG15" s="90">
        <f>SUM(AG9:AG14)</f>
        <v>10005994221</v>
      </c>
      <c r="AH15" s="90">
        <f>SUM(AH9:AH14)</f>
        <v>10005994221</v>
      </c>
      <c r="AI15" s="91">
        <f>SUM(AI9:AI14)</f>
        <v>2193695734</v>
      </c>
      <c r="AJ15" s="129">
        <f t="shared" si="13"/>
        <v>0.219238157203409</v>
      </c>
      <c r="AK15" s="130">
        <f t="shared" si="14"/>
        <v>0.01136385990710953</v>
      </c>
    </row>
    <row r="16" spans="1:37" ht="12.75">
      <c r="A16" s="62" t="s">
        <v>98</v>
      </c>
      <c r="B16" s="63" t="s">
        <v>523</v>
      </c>
      <c r="C16" s="64" t="s">
        <v>524</v>
      </c>
      <c r="D16" s="85">
        <v>0</v>
      </c>
      <c r="E16" s="86">
        <v>0</v>
      </c>
      <c r="F16" s="87">
        <f t="shared" si="0"/>
        <v>0</v>
      </c>
      <c r="G16" s="85">
        <v>0</v>
      </c>
      <c r="H16" s="86">
        <v>0</v>
      </c>
      <c r="I16" s="87">
        <f t="shared" si="1"/>
        <v>0</v>
      </c>
      <c r="J16" s="85">
        <v>52502416</v>
      </c>
      <c r="K16" s="86">
        <v>0</v>
      </c>
      <c r="L16" s="88">
        <f t="shared" si="2"/>
        <v>52502416</v>
      </c>
      <c r="M16" s="105">
        <f t="shared" si="3"/>
        <v>0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52502416</v>
      </c>
      <c r="AA16" s="88">
        <v>0</v>
      </c>
      <c r="AB16" s="88">
        <f t="shared" si="10"/>
        <v>52502416</v>
      </c>
      <c r="AC16" s="105">
        <f t="shared" si="11"/>
        <v>0</v>
      </c>
      <c r="AD16" s="85">
        <v>49053854</v>
      </c>
      <c r="AE16" s="86">
        <v>7122687</v>
      </c>
      <c r="AF16" s="88">
        <f t="shared" si="12"/>
        <v>56176541</v>
      </c>
      <c r="AG16" s="86">
        <v>39471687</v>
      </c>
      <c r="AH16" s="86">
        <v>39471687</v>
      </c>
      <c r="AI16" s="126">
        <v>56176541</v>
      </c>
      <c r="AJ16" s="127">
        <f t="shared" si="13"/>
        <v>1.4232110474528237</v>
      </c>
      <c r="AK16" s="128">
        <f t="shared" si="14"/>
        <v>-0.06540319027474473</v>
      </c>
    </row>
    <row r="17" spans="1:37" ht="12.75">
      <c r="A17" s="62" t="s">
        <v>98</v>
      </c>
      <c r="B17" s="63" t="s">
        <v>525</v>
      </c>
      <c r="C17" s="64" t="s">
        <v>526</v>
      </c>
      <c r="D17" s="85">
        <v>224901159</v>
      </c>
      <c r="E17" s="86">
        <v>39000000</v>
      </c>
      <c r="F17" s="87">
        <f t="shared" si="0"/>
        <v>263901159</v>
      </c>
      <c r="G17" s="85">
        <v>224901159</v>
      </c>
      <c r="H17" s="86">
        <v>39000000</v>
      </c>
      <c r="I17" s="87">
        <f t="shared" si="1"/>
        <v>263901159</v>
      </c>
      <c r="J17" s="85">
        <v>71052032</v>
      </c>
      <c r="K17" s="86">
        <v>2819611</v>
      </c>
      <c r="L17" s="88">
        <f t="shared" si="2"/>
        <v>73871643</v>
      </c>
      <c r="M17" s="105">
        <f t="shared" si="3"/>
        <v>0.2799216315681281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71052032</v>
      </c>
      <c r="AA17" s="88">
        <v>2819611</v>
      </c>
      <c r="AB17" s="88">
        <f t="shared" si="10"/>
        <v>73871643</v>
      </c>
      <c r="AC17" s="105">
        <f t="shared" si="11"/>
        <v>0.2799216315681281</v>
      </c>
      <c r="AD17" s="85">
        <v>75370459</v>
      </c>
      <c r="AE17" s="86">
        <v>8536073</v>
      </c>
      <c r="AF17" s="88">
        <f t="shared" si="12"/>
        <v>83906532</v>
      </c>
      <c r="AG17" s="86">
        <v>296979592</v>
      </c>
      <c r="AH17" s="86">
        <v>296979592</v>
      </c>
      <c r="AI17" s="126">
        <v>83906532</v>
      </c>
      <c r="AJ17" s="127">
        <f t="shared" si="13"/>
        <v>0.28253298967425344</v>
      </c>
      <c r="AK17" s="128">
        <f t="shared" si="14"/>
        <v>-0.11959604050850292</v>
      </c>
    </row>
    <row r="18" spans="1:37" ht="12.75">
      <c r="A18" s="62" t="s">
        <v>98</v>
      </c>
      <c r="B18" s="63" t="s">
        <v>527</v>
      </c>
      <c r="C18" s="64" t="s">
        <v>528</v>
      </c>
      <c r="D18" s="85">
        <v>959846784</v>
      </c>
      <c r="E18" s="86">
        <v>67260000</v>
      </c>
      <c r="F18" s="87">
        <f t="shared" si="0"/>
        <v>1027106784</v>
      </c>
      <c r="G18" s="85">
        <v>959846784</v>
      </c>
      <c r="H18" s="86">
        <v>67260000</v>
      </c>
      <c r="I18" s="87">
        <f t="shared" si="1"/>
        <v>1027106784</v>
      </c>
      <c r="J18" s="85">
        <v>164563720</v>
      </c>
      <c r="K18" s="86">
        <v>67096531</v>
      </c>
      <c r="L18" s="88">
        <f t="shared" si="2"/>
        <v>231660251</v>
      </c>
      <c r="M18" s="105">
        <f t="shared" si="3"/>
        <v>0.22554641309817305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164563720</v>
      </c>
      <c r="AA18" s="88">
        <v>67096531</v>
      </c>
      <c r="AB18" s="88">
        <f t="shared" si="10"/>
        <v>231660251</v>
      </c>
      <c r="AC18" s="105">
        <f t="shared" si="11"/>
        <v>0.22554641309817305</v>
      </c>
      <c r="AD18" s="85">
        <v>273085201</v>
      </c>
      <c r="AE18" s="86">
        <v>54119553</v>
      </c>
      <c r="AF18" s="88">
        <f t="shared" si="12"/>
        <v>327204754</v>
      </c>
      <c r="AG18" s="86">
        <v>920278710</v>
      </c>
      <c r="AH18" s="86">
        <v>920278710</v>
      </c>
      <c r="AI18" s="126">
        <v>327204754</v>
      </c>
      <c r="AJ18" s="127">
        <f t="shared" si="13"/>
        <v>0.3555496290900829</v>
      </c>
      <c r="AK18" s="128">
        <f t="shared" si="14"/>
        <v>-0.29200218466263483</v>
      </c>
    </row>
    <row r="19" spans="1:37" ht="12.75">
      <c r="A19" s="62" t="s">
        <v>98</v>
      </c>
      <c r="B19" s="63" t="s">
        <v>529</v>
      </c>
      <c r="C19" s="64" t="s">
        <v>530</v>
      </c>
      <c r="D19" s="85">
        <v>522578564</v>
      </c>
      <c r="E19" s="86">
        <v>49540000</v>
      </c>
      <c r="F19" s="87">
        <f t="shared" si="0"/>
        <v>572118564</v>
      </c>
      <c r="G19" s="85">
        <v>375236349</v>
      </c>
      <c r="H19" s="86">
        <v>77961098</v>
      </c>
      <c r="I19" s="87">
        <f t="shared" si="1"/>
        <v>453197447</v>
      </c>
      <c r="J19" s="85">
        <v>272412420</v>
      </c>
      <c r="K19" s="86">
        <v>11544660</v>
      </c>
      <c r="L19" s="88">
        <f t="shared" si="2"/>
        <v>283957080</v>
      </c>
      <c r="M19" s="105">
        <f t="shared" si="3"/>
        <v>0.4963255833103853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272412420</v>
      </c>
      <c r="AA19" s="88">
        <v>11544660</v>
      </c>
      <c r="AB19" s="88">
        <f t="shared" si="10"/>
        <v>283957080</v>
      </c>
      <c r="AC19" s="105">
        <f t="shared" si="11"/>
        <v>0.4963255833103853</v>
      </c>
      <c r="AD19" s="85">
        <v>308268183</v>
      </c>
      <c r="AE19" s="86">
        <v>0</v>
      </c>
      <c r="AF19" s="88">
        <f t="shared" si="12"/>
        <v>308268183</v>
      </c>
      <c r="AG19" s="86">
        <v>128246939</v>
      </c>
      <c r="AH19" s="86">
        <v>128246939</v>
      </c>
      <c r="AI19" s="126">
        <v>308268183</v>
      </c>
      <c r="AJ19" s="127">
        <f t="shared" si="13"/>
        <v>2.403707920077531</v>
      </c>
      <c r="AK19" s="128">
        <f t="shared" si="14"/>
        <v>-0.07886348426687939</v>
      </c>
    </row>
    <row r="20" spans="1:37" ht="12.75">
      <c r="A20" s="62" t="s">
        <v>98</v>
      </c>
      <c r="B20" s="63" t="s">
        <v>531</v>
      </c>
      <c r="C20" s="64" t="s">
        <v>532</v>
      </c>
      <c r="D20" s="85">
        <v>389727943</v>
      </c>
      <c r="E20" s="86">
        <v>0</v>
      </c>
      <c r="F20" s="87">
        <f t="shared" si="0"/>
        <v>389727943</v>
      </c>
      <c r="G20" s="85">
        <v>389727943</v>
      </c>
      <c r="H20" s="86">
        <v>0</v>
      </c>
      <c r="I20" s="87">
        <f t="shared" si="1"/>
        <v>389727943</v>
      </c>
      <c r="J20" s="85">
        <v>29354570</v>
      </c>
      <c r="K20" s="86">
        <v>3988429</v>
      </c>
      <c r="L20" s="88">
        <f t="shared" si="2"/>
        <v>33342999</v>
      </c>
      <c r="M20" s="105">
        <f t="shared" si="3"/>
        <v>0.08555455054963816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29354570</v>
      </c>
      <c r="AA20" s="88">
        <v>3988429</v>
      </c>
      <c r="AB20" s="88">
        <f t="shared" si="10"/>
        <v>33342999</v>
      </c>
      <c r="AC20" s="105">
        <f t="shared" si="11"/>
        <v>0.08555455054963816</v>
      </c>
      <c r="AD20" s="85">
        <v>82324101</v>
      </c>
      <c r="AE20" s="86">
        <v>7792087</v>
      </c>
      <c r="AF20" s="88">
        <f t="shared" si="12"/>
        <v>90116188</v>
      </c>
      <c r="AG20" s="86">
        <v>313449631</v>
      </c>
      <c r="AH20" s="86">
        <v>313449631</v>
      </c>
      <c r="AI20" s="126">
        <v>90116188</v>
      </c>
      <c r="AJ20" s="127">
        <f t="shared" si="13"/>
        <v>0.28749814671180773</v>
      </c>
      <c r="AK20" s="128">
        <f t="shared" si="14"/>
        <v>-0.6299998952463457</v>
      </c>
    </row>
    <row r="21" spans="1:37" ht="12.75">
      <c r="A21" s="62" t="s">
        <v>113</v>
      </c>
      <c r="B21" s="63" t="s">
        <v>533</v>
      </c>
      <c r="C21" s="64" t="s">
        <v>534</v>
      </c>
      <c r="D21" s="85">
        <v>775973549</v>
      </c>
      <c r="E21" s="86">
        <v>348494340</v>
      </c>
      <c r="F21" s="87">
        <f t="shared" si="0"/>
        <v>1124467889</v>
      </c>
      <c r="G21" s="85">
        <v>775973549</v>
      </c>
      <c r="H21" s="86">
        <v>348494340</v>
      </c>
      <c r="I21" s="87">
        <f t="shared" si="1"/>
        <v>1124467889</v>
      </c>
      <c r="J21" s="85">
        <v>167510</v>
      </c>
      <c r="K21" s="86">
        <v>29208143</v>
      </c>
      <c r="L21" s="88">
        <f t="shared" si="2"/>
        <v>29375653</v>
      </c>
      <c r="M21" s="105">
        <f t="shared" si="3"/>
        <v>0.02612404790511541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167510</v>
      </c>
      <c r="AA21" s="88">
        <v>29208143</v>
      </c>
      <c r="AB21" s="88">
        <f t="shared" si="10"/>
        <v>29375653</v>
      </c>
      <c r="AC21" s="105">
        <f t="shared" si="11"/>
        <v>0.02612404790511541</v>
      </c>
      <c r="AD21" s="85">
        <v>291213673</v>
      </c>
      <c r="AE21" s="86">
        <v>24842415</v>
      </c>
      <c r="AF21" s="88">
        <f t="shared" si="12"/>
        <v>316056088</v>
      </c>
      <c r="AG21" s="86">
        <v>3231729197</v>
      </c>
      <c r="AH21" s="86">
        <v>3231729197</v>
      </c>
      <c r="AI21" s="126">
        <v>316056088</v>
      </c>
      <c r="AJ21" s="127">
        <f t="shared" si="13"/>
        <v>0.09779782547788765</v>
      </c>
      <c r="AK21" s="128">
        <f t="shared" si="14"/>
        <v>-0.9070555698329089</v>
      </c>
    </row>
    <row r="22" spans="1:37" ht="16.5">
      <c r="A22" s="65"/>
      <c r="B22" s="66" t="s">
        <v>535</v>
      </c>
      <c r="C22" s="67"/>
      <c r="D22" s="89">
        <f>SUM(D16:D21)</f>
        <v>2873027999</v>
      </c>
      <c r="E22" s="90">
        <f>SUM(E16:E21)</f>
        <v>504294340</v>
      </c>
      <c r="F22" s="91">
        <f t="shared" si="0"/>
        <v>3377322339</v>
      </c>
      <c r="G22" s="89">
        <f>SUM(G16:G21)</f>
        <v>2725685784</v>
      </c>
      <c r="H22" s="90">
        <f>SUM(H16:H21)</f>
        <v>532715438</v>
      </c>
      <c r="I22" s="91">
        <f t="shared" si="1"/>
        <v>3258401222</v>
      </c>
      <c r="J22" s="89">
        <f>SUM(J16:J21)</f>
        <v>590052668</v>
      </c>
      <c r="K22" s="90">
        <f>SUM(K16:K21)</f>
        <v>114657374</v>
      </c>
      <c r="L22" s="90">
        <f t="shared" si="2"/>
        <v>704710042</v>
      </c>
      <c r="M22" s="106">
        <f t="shared" si="3"/>
        <v>0.208659396783743</v>
      </c>
      <c r="N22" s="89">
        <f>SUM(N16:N21)</f>
        <v>0</v>
      </c>
      <c r="O22" s="90">
        <f>SUM(O16:O21)</f>
        <v>0</v>
      </c>
      <c r="P22" s="90">
        <f t="shared" si="4"/>
        <v>0</v>
      </c>
      <c r="Q22" s="106">
        <f t="shared" si="5"/>
        <v>0</v>
      </c>
      <c r="R22" s="89">
        <f>SUM(R16:R21)</f>
        <v>0</v>
      </c>
      <c r="S22" s="90">
        <f>SUM(S16:S21)</f>
        <v>0</v>
      </c>
      <c r="T22" s="90">
        <f t="shared" si="6"/>
        <v>0</v>
      </c>
      <c r="U22" s="106">
        <f t="shared" si="7"/>
        <v>0</v>
      </c>
      <c r="V22" s="89">
        <f>SUM(V16:V21)</f>
        <v>0</v>
      </c>
      <c r="W22" s="90">
        <f>SUM(W16:W21)</f>
        <v>0</v>
      </c>
      <c r="X22" s="90">
        <f t="shared" si="8"/>
        <v>0</v>
      </c>
      <c r="Y22" s="106">
        <f t="shared" si="9"/>
        <v>0</v>
      </c>
      <c r="Z22" s="89">
        <v>590052668</v>
      </c>
      <c r="AA22" s="90">
        <v>114657374</v>
      </c>
      <c r="AB22" s="90">
        <f t="shared" si="10"/>
        <v>704710042</v>
      </c>
      <c r="AC22" s="106">
        <f t="shared" si="11"/>
        <v>0.208659396783743</v>
      </c>
      <c r="AD22" s="89">
        <f>SUM(AD16:AD21)</f>
        <v>1079315471</v>
      </c>
      <c r="AE22" s="90">
        <f>SUM(AE16:AE21)</f>
        <v>102412815</v>
      </c>
      <c r="AF22" s="90">
        <f t="shared" si="12"/>
        <v>1181728286</v>
      </c>
      <c r="AG22" s="90">
        <f>SUM(AG16:AG21)</f>
        <v>4930155756</v>
      </c>
      <c r="AH22" s="90">
        <f>SUM(AH16:AH21)</f>
        <v>4930155756</v>
      </c>
      <c r="AI22" s="91">
        <f>SUM(AI16:AI21)</f>
        <v>1181728286</v>
      </c>
      <c r="AJ22" s="129">
        <f t="shared" si="13"/>
        <v>0.23969390511888727</v>
      </c>
      <c r="AK22" s="130">
        <f t="shared" si="14"/>
        <v>-0.4036615266396356</v>
      </c>
    </row>
    <row r="23" spans="1:37" ht="12.75">
      <c r="A23" s="62" t="s">
        <v>98</v>
      </c>
      <c r="B23" s="63" t="s">
        <v>536</v>
      </c>
      <c r="C23" s="64" t="s">
        <v>537</v>
      </c>
      <c r="D23" s="85">
        <v>404717799</v>
      </c>
      <c r="E23" s="86">
        <v>49698815</v>
      </c>
      <c r="F23" s="87">
        <f t="shared" si="0"/>
        <v>454416614</v>
      </c>
      <c r="G23" s="85">
        <v>404717799</v>
      </c>
      <c r="H23" s="86">
        <v>49698815</v>
      </c>
      <c r="I23" s="87">
        <f t="shared" si="1"/>
        <v>454416614</v>
      </c>
      <c r="J23" s="85">
        <v>87520061</v>
      </c>
      <c r="K23" s="86">
        <v>176593</v>
      </c>
      <c r="L23" s="88">
        <f t="shared" si="2"/>
        <v>87696654</v>
      </c>
      <c r="M23" s="105">
        <f t="shared" si="3"/>
        <v>0.19298734090739034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87520061</v>
      </c>
      <c r="AA23" s="88">
        <v>176593</v>
      </c>
      <c r="AB23" s="88">
        <f t="shared" si="10"/>
        <v>87696654</v>
      </c>
      <c r="AC23" s="105">
        <f t="shared" si="11"/>
        <v>0.19298734090739034</v>
      </c>
      <c r="AD23" s="85">
        <v>63012631</v>
      </c>
      <c r="AE23" s="86">
        <v>3740027</v>
      </c>
      <c r="AF23" s="88">
        <f t="shared" si="12"/>
        <v>66752658</v>
      </c>
      <c r="AG23" s="86">
        <v>414099120</v>
      </c>
      <c r="AH23" s="86">
        <v>414099120</v>
      </c>
      <c r="AI23" s="126">
        <v>66752658</v>
      </c>
      <c r="AJ23" s="127">
        <f t="shared" si="13"/>
        <v>0.1611997098665653</v>
      </c>
      <c r="AK23" s="128">
        <f t="shared" si="14"/>
        <v>0.31375523653305315</v>
      </c>
    </row>
    <row r="24" spans="1:37" ht="12.75">
      <c r="A24" s="62" t="s">
        <v>98</v>
      </c>
      <c r="B24" s="63" t="s">
        <v>538</v>
      </c>
      <c r="C24" s="64" t="s">
        <v>539</v>
      </c>
      <c r="D24" s="85">
        <v>162802404</v>
      </c>
      <c r="E24" s="86">
        <v>23621196</v>
      </c>
      <c r="F24" s="87">
        <f t="shared" si="0"/>
        <v>186423600</v>
      </c>
      <c r="G24" s="85">
        <v>162802404</v>
      </c>
      <c r="H24" s="86">
        <v>23621196</v>
      </c>
      <c r="I24" s="87">
        <f t="shared" si="1"/>
        <v>186423600</v>
      </c>
      <c r="J24" s="85">
        <v>10696810</v>
      </c>
      <c r="K24" s="86">
        <v>61203902</v>
      </c>
      <c r="L24" s="88">
        <f t="shared" si="2"/>
        <v>71900712</v>
      </c>
      <c r="M24" s="105">
        <f t="shared" si="3"/>
        <v>0.38568460216410366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10696810</v>
      </c>
      <c r="AA24" s="88">
        <v>61203902</v>
      </c>
      <c r="AB24" s="88">
        <f t="shared" si="10"/>
        <v>71900712</v>
      </c>
      <c r="AC24" s="105">
        <f t="shared" si="11"/>
        <v>0.38568460216410366</v>
      </c>
      <c r="AD24" s="85">
        <v>44239447</v>
      </c>
      <c r="AE24" s="86">
        <v>14772800</v>
      </c>
      <c r="AF24" s="88">
        <f t="shared" si="12"/>
        <v>59012247</v>
      </c>
      <c r="AG24" s="86">
        <v>154242024</v>
      </c>
      <c r="AH24" s="86">
        <v>154242024</v>
      </c>
      <c r="AI24" s="126">
        <v>59012247</v>
      </c>
      <c r="AJ24" s="127">
        <f t="shared" si="13"/>
        <v>0.3825951285494023</v>
      </c>
      <c r="AK24" s="128">
        <f t="shared" si="14"/>
        <v>0.21840322399518186</v>
      </c>
    </row>
    <row r="25" spans="1:37" ht="12.75">
      <c r="A25" s="62" t="s">
        <v>98</v>
      </c>
      <c r="B25" s="63" t="s">
        <v>540</v>
      </c>
      <c r="C25" s="64" t="s">
        <v>541</v>
      </c>
      <c r="D25" s="85">
        <v>275048143</v>
      </c>
      <c r="E25" s="86">
        <v>140539801</v>
      </c>
      <c r="F25" s="87">
        <f t="shared" si="0"/>
        <v>415587944</v>
      </c>
      <c r="G25" s="85">
        <v>275048143</v>
      </c>
      <c r="H25" s="86">
        <v>140539801</v>
      </c>
      <c r="I25" s="87">
        <f t="shared" si="1"/>
        <v>415587944</v>
      </c>
      <c r="J25" s="85">
        <v>93543211</v>
      </c>
      <c r="K25" s="86">
        <v>26601412</v>
      </c>
      <c r="L25" s="88">
        <f t="shared" si="2"/>
        <v>120144623</v>
      </c>
      <c r="M25" s="105">
        <f t="shared" si="3"/>
        <v>0.28909554460030246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93543211</v>
      </c>
      <c r="AA25" s="88">
        <v>26601412</v>
      </c>
      <c r="AB25" s="88">
        <f t="shared" si="10"/>
        <v>120144623</v>
      </c>
      <c r="AC25" s="105">
        <f t="shared" si="11"/>
        <v>0.28909554460030246</v>
      </c>
      <c r="AD25" s="85">
        <v>106133927</v>
      </c>
      <c r="AE25" s="86">
        <v>0</v>
      </c>
      <c r="AF25" s="88">
        <f t="shared" si="12"/>
        <v>106133927</v>
      </c>
      <c r="AG25" s="86">
        <v>128246939</v>
      </c>
      <c r="AH25" s="86">
        <v>128246939</v>
      </c>
      <c r="AI25" s="126">
        <v>106133927</v>
      </c>
      <c r="AJ25" s="127">
        <f t="shared" si="13"/>
        <v>0.8275747384504826</v>
      </c>
      <c r="AK25" s="128">
        <f t="shared" si="14"/>
        <v>0.13200958822526188</v>
      </c>
    </row>
    <row r="26" spans="1:37" ht="12.75">
      <c r="A26" s="62" t="s">
        <v>98</v>
      </c>
      <c r="B26" s="63" t="s">
        <v>542</v>
      </c>
      <c r="C26" s="64" t="s">
        <v>543</v>
      </c>
      <c r="D26" s="85">
        <v>287868736</v>
      </c>
      <c r="E26" s="86">
        <v>864170378</v>
      </c>
      <c r="F26" s="87">
        <f t="shared" si="0"/>
        <v>1152039114</v>
      </c>
      <c r="G26" s="85">
        <v>287868736</v>
      </c>
      <c r="H26" s="86">
        <v>864170378</v>
      </c>
      <c r="I26" s="87">
        <f t="shared" si="1"/>
        <v>1152039114</v>
      </c>
      <c r="J26" s="85">
        <v>68536980</v>
      </c>
      <c r="K26" s="86">
        <v>5760185</v>
      </c>
      <c r="L26" s="88">
        <f t="shared" si="2"/>
        <v>74297165</v>
      </c>
      <c r="M26" s="105">
        <f t="shared" si="3"/>
        <v>0.06449187713951178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68536980</v>
      </c>
      <c r="AA26" s="88">
        <v>5760185</v>
      </c>
      <c r="AB26" s="88">
        <f t="shared" si="10"/>
        <v>74297165</v>
      </c>
      <c r="AC26" s="105">
        <f t="shared" si="11"/>
        <v>0.06449187713951178</v>
      </c>
      <c r="AD26" s="85">
        <v>41856208</v>
      </c>
      <c r="AE26" s="86">
        <v>-801461</v>
      </c>
      <c r="AF26" s="88">
        <f t="shared" si="12"/>
        <v>41054747</v>
      </c>
      <c r="AG26" s="86">
        <v>283852117</v>
      </c>
      <c r="AH26" s="86">
        <v>283852117</v>
      </c>
      <c r="AI26" s="126">
        <v>41054747</v>
      </c>
      <c r="AJ26" s="127">
        <f t="shared" si="13"/>
        <v>0.14463428151920388</v>
      </c>
      <c r="AK26" s="128">
        <f t="shared" si="14"/>
        <v>0.8097094837778442</v>
      </c>
    </row>
    <row r="27" spans="1:37" ht="12.75">
      <c r="A27" s="62" t="s">
        <v>98</v>
      </c>
      <c r="B27" s="63" t="s">
        <v>544</v>
      </c>
      <c r="C27" s="64" t="s">
        <v>545</v>
      </c>
      <c r="D27" s="85">
        <v>163006609</v>
      </c>
      <c r="E27" s="86">
        <v>69908217</v>
      </c>
      <c r="F27" s="87">
        <f t="shared" si="0"/>
        <v>232914826</v>
      </c>
      <c r="G27" s="85">
        <v>163006609</v>
      </c>
      <c r="H27" s="86">
        <v>69908217</v>
      </c>
      <c r="I27" s="87">
        <f t="shared" si="1"/>
        <v>232914826</v>
      </c>
      <c r="J27" s="85">
        <v>51579789</v>
      </c>
      <c r="K27" s="86">
        <v>10737183</v>
      </c>
      <c r="L27" s="88">
        <f t="shared" si="2"/>
        <v>62316972</v>
      </c>
      <c r="M27" s="105">
        <f t="shared" si="3"/>
        <v>0.26755262028704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51579789</v>
      </c>
      <c r="AA27" s="88">
        <v>10737183</v>
      </c>
      <c r="AB27" s="88">
        <f t="shared" si="10"/>
        <v>62316972</v>
      </c>
      <c r="AC27" s="105">
        <f t="shared" si="11"/>
        <v>0.26755262028704</v>
      </c>
      <c r="AD27" s="85">
        <v>433805</v>
      </c>
      <c r="AE27" s="86">
        <v>0</v>
      </c>
      <c r="AF27" s="88">
        <f t="shared" si="12"/>
        <v>433805</v>
      </c>
      <c r="AG27" s="86">
        <v>201682819</v>
      </c>
      <c r="AH27" s="86">
        <v>201682819</v>
      </c>
      <c r="AI27" s="126">
        <v>433805</v>
      </c>
      <c r="AJ27" s="127">
        <f t="shared" si="13"/>
        <v>0.002150926896752668</v>
      </c>
      <c r="AK27" s="128">
        <f t="shared" si="14"/>
        <v>142.6520372056569</v>
      </c>
    </row>
    <row r="28" spans="1:37" ht="12.75">
      <c r="A28" s="62" t="s">
        <v>113</v>
      </c>
      <c r="B28" s="63" t="s">
        <v>546</v>
      </c>
      <c r="C28" s="64" t="s">
        <v>547</v>
      </c>
      <c r="D28" s="85">
        <v>328036049</v>
      </c>
      <c r="E28" s="86">
        <v>366266000</v>
      </c>
      <c r="F28" s="87">
        <f t="shared" si="0"/>
        <v>694302049</v>
      </c>
      <c r="G28" s="85">
        <v>328036049</v>
      </c>
      <c r="H28" s="86">
        <v>366266000</v>
      </c>
      <c r="I28" s="87">
        <f t="shared" si="1"/>
        <v>694302049</v>
      </c>
      <c r="J28" s="85">
        <v>269919913</v>
      </c>
      <c r="K28" s="86">
        <v>49369908</v>
      </c>
      <c r="L28" s="88">
        <f t="shared" si="2"/>
        <v>319289821</v>
      </c>
      <c r="M28" s="105">
        <f t="shared" si="3"/>
        <v>0.4598716386619795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269919913</v>
      </c>
      <c r="AA28" s="88">
        <v>49369908</v>
      </c>
      <c r="AB28" s="88">
        <f t="shared" si="10"/>
        <v>319289821</v>
      </c>
      <c r="AC28" s="105">
        <f t="shared" si="11"/>
        <v>0.4598716386619795</v>
      </c>
      <c r="AD28" s="85">
        <v>143098578</v>
      </c>
      <c r="AE28" s="86">
        <v>4238589</v>
      </c>
      <c r="AF28" s="88">
        <f t="shared" si="12"/>
        <v>147337167</v>
      </c>
      <c r="AG28" s="86">
        <v>732694190</v>
      </c>
      <c r="AH28" s="86">
        <v>732694190</v>
      </c>
      <c r="AI28" s="126">
        <v>147337167</v>
      </c>
      <c r="AJ28" s="127">
        <f t="shared" si="13"/>
        <v>0.2010895800879764</v>
      </c>
      <c r="AK28" s="128">
        <f t="shared" si="14"/>
        <v>1.1670690939781676</v>
      </c>
    </row>
    <row r="29" spans="1:37" ht="16.5">
      <c r="A29" s="65"/>
      <c r="B29" s="66" t="s">
        <v>548</v>
      </c>
      <c r="C29" s="67"/>
      <c r="D29" s="89">
        <f>SUM(D23:D28)</f>
        <v>1621479740</v>
      </c>
      <c r="E29" s="90">
        <f>SUM(E23:E28)</f>
        <v>1514204407</v>
      </c>
      <c r="F29" s="91">
        <f t="shared" si="0"/>
        <v>3135684147</v>
      </c>
      <c r="G29" s="89">
        <f>SUM(G23:G28)</f>
        <v>1621479740</v>
      </c>
      <c r="H29" s="90">
        <f>SUM(H23:H28)</f>
        <v>1514204407</v>
      </c>
      <c r="I29" s="91">
        <f t="shared" si="1"/>
        <v>3135684147</v>
      </c>
      <c r="J29" s="89">
        <f>SUM(J23:J28)</f>
        <v>581796764</v>
      </c>
      <c r="K29" s="90">
        <f>SUM(K23:K28)</f>
        <v>153849183</v>
      </c>
      <c r="L29" s="90">
        <f t="shared" si="2"/>
        <v>735645947</v>
      </c>
      <c r="M29" s="106">
        <f t="shared" si="3"/>
        <v>0.23460460700540067</v>
      </c>
      <c r="N29" s="89">
        <f>SUM(N23:N28)</f>
        <v>0</v>
      </c>
      <c r="O29" s="90">
        <f>SUM(O23:O28)</f>
        <v>0</v>
      </c>
      <c r="P29" s="90">
        <f t="shared" si="4"/>
        <v>0</v>
      </c>
      <c r="Q29" s="106">
        <f t="shared" si="5"/>
        <v>0</v>
      </c>
      <c r="R29" s="89">
        <f>SUM(R23:R28)</f>
        <v>0</v>
      </c>
      <c r="S29" s="90">
        <f>SUM(S23:S28)</f>
        <v>0</v>
      </c>
      <c r="T29" s="90">
        <f t="shared" si="6"/>
        <v>0</v>
      </c>
      <c r="U29" s="106">
        <f t="shared" si="7"/>
        <v>0</v>
      </c>
      <c r="V29" s="89">
        <f>SUM(V23:V28)</f>
        <v>0</v>
      </c>
      <c r="W29" s="90">
        <f>SUM(W23:W28)</f>
        <v>0</v>
      </c>
      <c r="X29" s="90">
        <f t="shared" si="8"/>
        <v>0</v>
      </c>
      <c r="Y29" s="106">
        <f t="shared" si="9"/>
        <v>0</v>
      </c>
      <c r="Z29" s="89">
        <v>581796764</v>
      </c>
      <c r="AA29" s="90">
        <v>153849183</v>
      </c>
      <c r="AB29" s="90">
        <f t="shared" si="10"/>
        <v>735645947</v>
      </c>
      <c r="AC29" s="106">
        <f t="shared" si="11"/>
        <v>0.23460460700540067</v>
      </c>
      <c r="AD29" s="89">
        <f>SUM(AD23:AD28)</f>
        <v>398774596</v>
      </c>
      <c r="AE29" s="90">
        <f>SUM(AE23:AE28)</f>
        <v>21949955</v>
      </c>
      <c r="AF29" s="90">
        <f t="shared" si="12"/>
        <v>420724551</v>
      </c>
      <c r="AG29" s="90">
        <f>SUM(AG23:AG28)</f>
        <v>1914817209</v>
      </c>
      <c r="AH29" s="90">
        <f>SUM(AH23:AH28)</f>
        <v>1914817209</v>
      </c>
      <c r="AI29" s="91">
        <f>SUM(AI23:AI28)</f>
        <v>420724551</v>
      </c>
      <c r="AJ29" s="129">
        <f t="shared" si="13"/>
        <v>0.21972047724582572</v>
      </c>
      <c r="AK29" s="130">
        <f t="shared" si="14"/>
        <v>0.748521557041248</v>
      </c>
    </row>
    <row r="30" spans="1:37" ht="12.75">
      <c r="A30" s="62" t="s">
        <v>98</v>
      </c>
      <c r="B30" s="63" t="s">
        <v>86</v>
      </c>
      <c r="C30" s="64" t="s">
        <v>87</v>
      </c>
      <c r="D30" s="85">
        <v>2722181388</v>
      </c>
      <c r="E30" s="86">
        <v>164114549</v>
      </c>
      <c r="F30" s="87">
        <f t="shared" si="0"/>
        <v>2886295937</v>
      </c>
      <c r="G30" s="85">
        <v>2722181388</v>
      </c>
      <c r="H30" s="86">
        <v>164114549</v>
      </c>
      <c r="I30" s="87">
        <f t="shared" si="1"/>
        <v>2886295937</v>
      </c>
      <c r="J30" s="85">
        <v>477140109</v>
      </c>
      <c r="K30" s="86">
        <v>12689246</v>
      </c>
      <c r="L30" s="88">
        <f t="shared" si="2"/>
        <v>489829355</v>
      </c>
      <c r="M30" s="105">
        <f t="shared" si="3"/>
        <v>0.16970863892395105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477140109</v>
      </c>
      <c r="AA30" s="88">
        <v>12689246</v>
      </c>
      <c r="AB30" s="88">
        <f t="shared" si="10"/>
        <v>489829355</v>
      </c>
      <c r="AC30" s="105">
        <f t="shared" si="11"/>
        <v>0.16970863892395105</v>
      </c>
      <c r="AD30" s="85">
        <v>550141832</v>
      </c>
      <c r="AE30" s="86">
        <v>12861210</v>
      </c>
      <c r="AF30" s="88">
        <f t="shared" si="12"/>
        <v>563003042</v>
      </c>
      <c r="AG30" s="86">
        <v>2941029575</v>
      </c>
      <c r="AH30" s="86">
        <v>2941029575</v>
      </c>
      <c r="AI30" s="126">
        <v>563003042</v>
      </c>
      <c r="AJ30" s="127">
        <f t="shared" si="13"/>
        <v>0.19143059518536124</v>
      </c>
      <c r="AK30" s="128">
        <f t="shared" si="14"/>
        <v>-0.12997032261150732</v>
      </c>
    </row>
    <row r="31" spans="1:37" ht="12.75">
      <c r="A31" s="62" t="s">
        <v>98</v>
      </c>
      <c r="B31" s="63" t="s">
        <v>549</v>
      </c>
      <c r="C31" s="64" t="s">
        <v>550</v>
      </c>
      <c r="D31" s="85">
        <v>452385366</v>
      </c>
      <c r="E31" s="86">
        <v>30228458</v>
      </c>
      <c r="F31" s="87">
        <f t="shared" si="0"/>
        <v>482613824</v>
      </c>
      <c r="G31" s="85">
        <v>452385366</v>
      </c>
      <c r="H31" s="86">
        <v>30228458</v>
      </c>
      <c r="I31" s="87">
        <f t="shared" si="1"/>
        <v>482613824</v>
      </c>
      <c r="J31" s="85">
        <v>139103242</v>
      </c>
      <c r="K31" s="86">
        <v>5479899</v>
      </c>
      <c r="L31" s="88">
        <f t="shared" si="2"/>
        <v>144583141</v>
      </c>
      <c r="M31" s="105">
        <f t="shared" si="3"/>
        <v>0.2995835050924691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139103242</v>
      </c>
      <c r="AA31" s="88">
        <v>5479899</v>
      </c>
      <c r="AB31" s="88">
        <f t="shared" si="10"/>
        <v>144583141</v>
      </c>
      <c r="AC31" s="105">
        <f t="shared" si="11"/>
        <v>0.2995835050924691</v>
      </c>
      <c r="AD31" s="85">
        <v>115738212</v>
      </c>
      <c r="AE31" s="86">
        <v>6412908</v>
      </c>
      <c r="AF31" s="88">
        <f t="shared" si="12"/>
        <v>122151120</v>
      </c>
      <c r="AG31" s="86">
        <v>504082871</v>
      </c>
      <c r="AH31" s="86">
        <v>504082871</v>
      </c>
      <c r="AI31" s="126">
        <v>122151120</v>
      </c>
      <c r="AJ31" s="127">
        <f t="shared" si="13"/>
        <v>0.242323488909029</v>
      </c>
      <c r="AK31" s="128">
        <f t="shared" si="14"/>
        <v>0.18364154990965287</v>
      </c>
    </row>
    <row r="32" spans="1:37" ht="12.75">
      <c r="A32" s="62" t="s">
        <v>98</v>
      </c>
      <c r="B32" s="63" t="s">
        <v>88</v>
      </c>
      <c r="C32" s="64" t="s">
        <v>89</v>
      </c>
      <c r="D32" s="85">
        <v>1715897285</v>
      </c>
      <c r="E32" s="86">
        <v>21147827</v>
      </c>
      <c r="F32" s="87">
        <f t="shared" si="0"/>
        <v>1737045112</v>
      </c>
      <c r="G32" s="85">
        <v>1715897285</v>
      </c>
      <c r="H32" s="86">
        <v>21147827</v>
      </c>
      <c r="I32" s="87">
        <f t="shared" si="1"/>
        <v>1737045112</v>
      </c>
      <c r="J32" s="85">
        <v>471080913</v>
      </c>
      <c r="K32" s="86">
        <v>35341810</v>
      </c>
      <c r="L32" s="88">
        <f t="shared" si="2"/>
        <v>506422723</v>
      </c>
      <c r="M32" s="105">
        <f t="shared" si="3"/>
        <v>0.29154264302146693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471080913</v>
      </c>
      <c r="AA32" s="88">
        <v>35341810</v>
      </c>
      <c r="AB32" s="88">
        <f t="shared" si="10"/>
        <v>506422723</v>
      </c>
      <c r="AC32" s="105">
        <f t="shared" si="11"/>
        <v>0.29154264302146693</v>
      </c>
      <c r="AD32" s="85">
        <v>456644686</v>
      </c>
      <c r="AE32" s="86">
        <v>11902964</v>
      </c>
      <c r="AF32" s="88">
        <f t="shared" si="12"/>
        <v>468547650</v>
      </c>
      <c r="AG32" s="86">
        <v>1643895854</v>
      </c>
      <c r="AH32" s="86">
        <v>1643895854</v>
      </c>
      <c r="AI32" s="126">
        <v>468547650</v>
      </c>
      <c r="AJ32" s="127">
        <f t="shared" si="13"/>
        <v>0.2850227092305812</v>
      </c>
      <c r="AK32" s="128">
        <f t="shared" si="14"/>
        <v>0.0808350506079798</v>
      </c>
    </row>
    <row r="33" spans="1:37" ht="12.75">
      <c r="A33" s="62" t="s">
        <v>113</v>
      </c>
      <c r="B33" s="63" t="s">
        <v>551</v>
      </c>
      <c r="C33" s="64" t="s">
        <v>552</v>
      </c>
      <c r="D33" s="85">
        <v>197483400</v>
      </c>
      <c r="E33" s="86">
        <v>3010000</v>
      </c>
      <c r="F33" s="87">
        <f t="shared" si="0"/>
        <v>200493400</v>
      </c>
      <c r="G33" s="85">
        <v>197483400</v>
      </c>
      <c r="H33" s="86">
        <v>3010000</v>
      </c>
      <c r="I33" s="87">
        <f t="shared" si="1"/>
        <v>200493400</v>
      </c>
      <c r="J33" s="85">
        <v>79847904</v>
      </c>
      <c r="K33" s="86">
        <v>350298</v>
      </c>
      <c r="L33" s="88">
        <f t="shared" si="2"/>
        <v>80198202</v>
      </c>
      <c r="M33" s="105">
        <f t="shared" si="3"/>
        <v>0.40000419963948936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79847904</v>
      </c>
      <c r="AA33" s="88">
        <v>350298</v>
      </c>
      <c r="AB33" s="88">
        <f t="shared" si="10"/>
        <v>80198202</v>
      </c>
      <c r="AC33" s="105">
        <f t="shared" si="11"/>
        <v>0.40000419963948936</v>
      </c>
      <c r="AD33" s="85">
        <v>75727521</v>
      </c>
      <c r="AE33" s="86">
        <v>213382</v>
      </c>
      <c r="AF33" s="88">
        <f t="shared" si="12"/>
        <v>75940903</v>
      </c>
      <c r="AG33" s="86">
        <v>186444000</v>
      </c>
      <c r="AH33" s="86">
        <v>186444000</v>
      </c>
      <c r="AI33" s="126">
        <v>75940903</v>
      </c>
      <c r="AJ33" s="127">
        <f t="shared" si="13"/>
        <v>0.40731213125657034</v>
      </c>
      <c r="AK33" s="128">
        <f t="shared" si="14"/>
        <v>0.05606068445090773</v>
      </c>
    </row>
    <row r="34" spans="1:37" ht="16.5">
      <c r="A34" s="65"/>
      <c r="B34" s="66" t="s">
        <v>553</v>
      </c>
      <c r="C34" s="67"/>
      <c r="D34" s="89">
        <f>SUM(D30:D33)</f>
        <v>5087947439</v>
      </c>
      <c r="E34" s="90">
        <f>SUM(E30:E33)</f>
        <v>218500834</v>
      </c>
      <c r="F34" s="91">
        <f t="shared" si="0"/>
        <v>5306448273</v>
      </c>
      <c r="G34" s="89">
        <f>SUM(G30:G33)</f>
        <v>5087947439</v>
      </c>
      <c r="H34" s="90">
        <f>SUM(H30:H33)</f>
        <v>218500834</v>
      </c>
      <c r="I34" s="91">
        <f t="shared" si="1"/>
        <v>5306448273</v>
      </c>
      <c r="J34" s="89">
        <f>SUM(J30:J33)</f>
        <v>1167172168</v>
      </c>
      <c r="K34" s="90">
        <f>SUM(K30:K33)</f>
        <v>53861253</v>
      </c>
      <c r="L34" s="90">
        <f t="shared" si="2"/>
        <v>1221033421</v>
      </c>
      <c r="M34" s="106">
        <f t="shared" si="3"/>
        <v>0.23010370744831343</v>
      </c>
      <c r="N34" s="89">
        <f>SUM(N30:N33)</f>
        <v>0</v>
      </c>
      <c r="O34" s="90">
        <f>SUM(O30:O33)</f>
        <v>0</v>
      </c>
      <c r="P34" s="90">
        <f t="shared" si="4"/>
        <v>0</v>
      </c>
      <c r="Q34" s="106">
        <f t="shared" si="5"/>
        <v>0</v>
      </c>
      <c r="R34" s="89">
        <f>SUM(R30:R33)</f>
        <v>0</v>
      </c>
      <c r="S34" s="90">
        <f>SUM(S30:S33)</f>
        <v>0</v>
      </c>
      <c r="T34" s="90">
        <f t="shared" si="6"/>
        <v>0</v>
      </c>
      <c r="U34" s="106">
        <f t="shared" si="7"/>
        <v>0</v>
      </c>
      <c r="V34" s="89">
        <f>SUM(V30:V33)</f>
        <v>0</v>
      </c>
      <c r="W34" s="90">
        <f>SUM(W30:W33)</f>
        <v>0</v>
      </c>
      <c r="X34" s="90">
        <f t="shared" si="8"/>
        <v>0</v>
      </c>
      <c r="Y34" s="106">
        <f t="shared" si="9"/>
        <v>0</v>
      </c>
      <c r="Z34" s="89">
        <v>1167172168</v>
      </c>
      <c r="AA34" s="90">
        <v>53861253</v>
      </c>
      <c r="AB34" s="90">
        <f t="shared" si="10"/>
        <v>1221033421</v>
      </c>
      <c r="AC34" s="106">
        <f t="shared" si="11"/>
        <v>0.23010370744831343</v>
      </c>
      <c r="AD34" s="89">
        <f>SUM(AD30:AD33)</f>
        <v>1198252251</v>
      </c>
      <c r="AE34" s="90">
        <f>SUM(AE30:AE33)</f>
        <v>31390464</v>
      </c>
      <c r="AF34" s="90">
        <f t="shared" si="12"/>
        <v>1229642715</v>
      </c>
      <c r="AG34" s="90">
        <f>SUM(AG30:AG33)</f>
        <v>5275452300</v>
      </c>
      <c r="AH34" s="90">
        <f>SUM(AH30:AH33)</f>
        <v>5275452300</v>
      </c>
      <c r="AI34" s="91">
        <f>SUM(AI30:AI33)</f>
        <v>1229642715</v>
      </c>
      <c r="AJ34" s="129">
        <f t="shared" si="13"/>
        <v>0.23308763781259098</v>
      </c>
      <c r="AK34" s="130">
        <f t="shared" si="14"/>
        <v>-0.007001459769555907</v>
      </c>
    </row>
    <row r="35" spans="1:37" ht="16.5">
      <c r="A35" s="68"/>
      <c r="B35" s="69" t="s">
        <v>554</v>
      </c>
      <c r="C35" s="70"/>
      <c r="D35" s="92">
        <f>SUM(D9:D14,D16:D21,D23:D28,D30:D33)</f>
        <v>18601981812</v>
      </c>
      <c r="E35" s="93">
        <f>SUM(E9:E14,E16:E21,E23:E28,E30:E33)</f>
        <v>3512762638</v>
      </c>
      <c r="F35" s="94">
        <f t="shared" si="0"/>
        <v>22114744450</v>
      </c>
      <c r="G35" s="92">
        <f>SUM(G9:G14,G16:G21,G23:G28,G30:G33)</f>
        <v>18454639597</v>
      </c>
      <c r="H35" s="93">
        <f>SUM(H9:H14,H16:H21,H23:H28,H30:H33)</f>
        <v>3541183736</v>
      </c>
      <c r="I35" s="94">
        <f t="shared" si="1"/>
        <v>21995823333</v>
      </c>
      <c r="J35" s="92">
        <f>SUM(J9:J14,J16:J21,J23:J28,J30:J33)</f>
        <v>4428609259</v>
      </c>
      <c r="K35" s="93">
        <f>SUM(K9:K14,K16:K21,K23:K28,K30:K33)</f>
        <v>451404736</v>
      </c>
      <c r="L35" s="93">
        <f t="shared" si="2"/>
        <v>4880013995</v>
      </c>
      <c r="M35" s="107">
        <f t="shared" si="3"/>
        <v>0.22066788996967135</v>
      </c>
      <c r="N35" s="92">
        <f>SUM(N9:N14,N16:N21,N23:N28,N30:N33)</f>
        <v>0</v>
      </c>
      <c r="O35" s="93">
        <f>SUM(O9:O14,O16:O21,O23:O28,O30:O33)</f>
        <v>0</v>
      </c>
      <c r="P35" s="93">
        <f t="shared" si="4"/>
        <v>0</v>
      </c>
      <c r="Q35" s="107">
        <f t="shared" si="5"/>
        <v>0</v>
      </c>
      <c r="R35" s="92">
        <f>SUM(R9:R14,R16:R21,R23:R28,R30:R33)</f>
        <v>0</v>
      </c>
      <c r="S35" s="93">
        <f>SUM(S9:S14,S16:S21,S23:S28,S30:S33)</f>
        <v>0</v>
      </c>
      <c r="T35" s="93">
        <f t="shared" si="6"/>
        <v>0</v>
      </c>
      <c r="U35" s="107">
        <f t="shared" si="7"/>
        <v>0</v>
      </c>
      <c r="V35" s="92">
        <f>SUM(V9:V14,V16:V21,V23:V28,V30:V33)</f>
        <v>0</v>
      </c>
      <c r="W35" s="93">
        <f>SUM(W9:W14,W16:W21,W23:W28,W30:W33)</f>
        <v>0</v>
      </c>
      <c r="X35" s="93">
        <f t="shared" si="8"/>
        <v>0</v>
      </c>
      <c r="Y35" s="107">
        <f t="shared" si="9"/>
        <v>0</v>
      </c>
      <c r="Z35" s="92">
        <v>4428609259</v>
      </c>
      <c r="AA35" s="93">
        <v>451404736</v>
      </c>
      <c r="AB35" s="93">
        <f t="shared" si="10"/>
        <v>4880013995</v>
      </c>
      <c r="AC35" s="107">
        <f t="shared" si="11"/>
        <v>0.22066788996967135</v>
      </c>
      <c r="AD35" s="92">
        <f>SUM(AD9:AD14,AD16:AD21,AD23:AD28,AD30:AD33)</f>
        <v>4700676476</v>
      </c>
      <c r="AE35" s="93">
        <f>SUM(AE9:AE14,AE16:AE21,AE23:AE28,AE30:AE33)</f>
        <v>325114810</v>
      </c>
      <c r="AF35" s="93">
        <f t="shared" si="12"/>
        <v>5025791286</v>
      </c>
      <c r="AG35" s="93">
        <f>SUM(AG9:AG14,AG16:AG21,AG23:AG28,AG30:AG33)</f>
        <v>22126419486</v>
      </c>
      <c r="AH35" s="93">
        <f>SUM(AH9:AH14,AH16:AH21,AH23:AH28,AH30:AH33)</f>
        <v>22126419486</v>
      </c>
      <c r="AI35" s="94">
        <f>SUM(AI9:AI14,AI16:AI21,AI23:AI28,AI30:AI33)</f>
        <v>5025791286</v>
      </c>
      <c r="AJ35" s="131">
        <f t="shared" si="13"/>
        <v>0.22713983566929832</v>
      </c>
      <c r="AK35" s="132">
        <f t="shared" si="14"/>
        <v>-0.029005838624075353</v>
      </c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view="pageBreakPreview" zoomScale="60" zoomScalePageLayoutView="0" workbookViewId="0" topLeftCell="A10">
      <selection activeCell="E24" sqref="E2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38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43</v>
      </c>
      <c r="C9" s="64" t="s">
        <v>44</v>
      </c>
      <c r="D9" s="85">
        <v>41208458159</v>
      </c>
      <c r="E9" s="86">
        <v>2162944002</v>
      </c>
      <c r="F9" s="87">
        <f>$D9+$E9</f>
        <v>43371402161</v>
      </c>
      <c r="G9" s="85">
        <v>41325116634</v>
      </c>
      <c r="H9" s="86">
        <v>2172430258</v>
      </c>
      <c r="I9" s="87">
        <f>$G9+$H9</f>
        <v>43497546892</v>
      </c>
      <c r="J9" s="85">
        <v>11307266140</v>
      </c>
      <c r="K9" s="86">
        <v>33122142</v>
      </c>
      <c r="L9" s="88">
        <f>$J9+$K9</f>
        <v>11340388282</v>
      </c>
      <c r="M9" s="105">
        <f>IF($F9=0,0,$L9/$F9)</f>
        <v>0.2614715622958898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11307266140</v>
      </c>
      <c r="AA9" s="88">
        <v>33122142</v>
      </c>
      <c r="AB9" s="88">
        <f>$Z9+$AA9</f>
        <v>11340388282</v>
      </c>
      <c r="AC9" s="105">
        <f>IF($F9=0,0,$AB9/$F9)</f>
        <v>0.2614715622958898</v>
      </c>
      <c r="AD9" s="85">
        <v>11329069978</v>
      </c>
      <c r="AE9" s="86">
        <v>34015759</v>
      </c>
      <c r="AF9" s="88">
        <f>$AD9+$AE9</f>
        <v>11363085737</v>
      </c>
      <c r="AG9" s="86">
        <v>41766464691</v>
      </c>
      <c r="AH9" s="86">
        <v>41766464691</v>
      </c>
      <c r="AI9" s="126">
        <v>11363085737</v>
      </c>
      <c r="AJ9" s="127">
        <f>IF($AG9=0,0,$AI9/$AG9)</f>
        <v>0.27206242666376695</v>
      </c>
      <c r="AK9" s="128">
        <f>IF($AF9=0,0,(($L9/$AF9)-1))</f>
        <v>-0.0019974728278334686</v>
      </c>
    </row>
    <row r="10" spans="1:37" ht="16.5">
      <c r="A10" s="65"/>
      <c r="B10" s="66" t="s">
        <v>97</v>
      </c>
      <c r="C10" s="67"/>
      <c r="D10" s="89">
        <f>D9</f>
        <v>41208458159</v>
      </c>
      <c r="E10" s="90">
        <f>E9</f>
        <v>2162944002</v>
      </c>
      <c r="F10" s="91">
        <f aca="true" t="shared" si="0" ref="F10:F45">$D10+$E10</f>
        <v>43371402161</v>
      </c>
      <c r="G10" s="89">
        <f>G9</f>
        <v>41325116634</v>
      </c>
      <c r="H10" s="90">
        <f>H9</f>
        <v>2172430258</v>
      </c>
      <c r="I10" s="91">
        <f aca="true" t="shared" si="1" ref="I10:I45">$G10+$H10</f>
        <v>43497546892</v>
      </c>
      <c r="J10" s="89">
        <f>J9</f>
        <v>11307266140</v>
      </c>
      <c r="K10" s="90">
        <f>K9</f>
        <v>33122142</v>
      </c>
      <c r="L10" s="90">
        <f aca="true" t="shared" si="2" ref="L10:L45">$J10+$K10</f>
        <v>11340388282</v>
      </c>
      <c r="M10" s="106">
        <f aca="true" t="shared" si="3" ref="M10:M45">IF($F10=0,0,$L10/$F10)</f>
        <v>0.2614715622958898</v>
      </c>
      <c r="N10" s="89">
        <f>N9</f>
        <v>0</v>
      </c>
      <c r="O10" s="90">
        <f>O9</f>
        <v>0</v>
      </c>
      <c r="P10" s="90">
        <f aca="true" t="shared" si="4" ref="P10:P45">$N10+$O10</f>
        <v>0</v>
      </c>
      <c r="Q10" s="106">
        <f aca="true" t="shared" si="5" ref="Q10:Q45">IF($F10=0,0,$P10/$F10)</f>
        <v>0</v>
      </c>
      <c r="R10" s="89">
        <f>R9</f>
        <v>0</v>
      </c>
      <c r="S10" s="90">
        <f>S9</f>
        <v>0</v>
      </c>
      <c r="T10" s="90">
        <f aca="true" t="shared" si="6" ref="T10:T45">$R10+$S10</f>
        <v>0</v>
      </c>
      <c r="U10" s="106">
        <f aca="true" t="shared" si="7" ref="U10:U45">IF($I10=0,0,$T10/$I10)</f>
        <v>0</v>
      </c>
      <c r="V10" s="89">
        <f>V9</f>
        <v>0</v>
      </c>
      <c r="W10" s="90">
        <f>W9</f>
        <v>0</v>
      </c>
      <c r="X10" s="90">
        <f aca="true" t="shared" si="8" ref="X10:X45">$V10+$W10</f>
        <v>0</v>
      </c>
      <c r="Y10" s="106">
        <f aca="true" t="shared" si="9" ref="Y10:Y45">IF($I10=0,0,$X10/$I10)</f>
        <v>0</v>
      </c>
      <c r="Z10" s="89">
        <v>11307266140</v>
      </c>
      <c r="AA10" s="90">
        <v>33122142</v>
      </c>
      <c r="AB10" s="90">
        <f aca="true" t="shared" si="10" ref="AB10:AB45">$Z10+$AA10</f>
        <v>11340388282</v>
      </c>
      <c r="AC10" s="106">
        <f aca="true" t="shared" si="11" ref="AC10:AC45">IF($F10=0,0,$AB10/$F10)</f>
        <v>0.2614715622958898</v>
      </c>
      <c r="AD10" s="89">
        <f>AD9</f>
        <v>11329069978</v>
      </c>
      <c r="AE10" s="90">
        <f>AE9</f>
        <v>34015759</v>
      </c>
      <c r="AF10" s="90">
        <f aca="true" t="shared" si="12" ref="AF10:AF45">$AD10+$AE10</f>
        <v>11363085737</v>
      </c>
      <c r="AG10" s="90">
        <f>AG9</f>
        <v>41766464691</v>
      </c>
      <c r="AH10" s="90">
        <f>AH9</f>
        <v>41766464691</v>
      </c>
      <c r="AI10" s="91">
        <f>AI9</f>
        <v>11363085737</v>
      </c>
      <c r="AJ10" s="129">
        <f aca="true" t="shared" si="13" ref="AJ10:AJ45">IF($AG10=0,0,$AI10/$AG10)</f>
        <v>0.27206242666376695</v>
      </c>
      <c r="AK10" s="130">
        <f aca="true" t="shared" si="14" ref="AK10:AK45">IF($AF10=0,0,(($L10/$AF10)-1))</f>
        <v>-0.0019974728278334686</v>
      </c>
    </row>
    <row r="11" spans="1:37" ht="12.75">
      <c r="A11" s="62" t="s">
        <v>98</v>
      </c>
      <c r="B11" s="63" t="s">
        <v>555</v>
      </c>
      <c r="C11" s="64" t="s">
        <v>556</v>
      </c>
      <c r="D11" s="85">
        <v>398517284</v>
      </c>
      <c r="E11" s="86">
        <v>59307357</v>
      </c>
      <c r="F11" s="87">
        <f t="shared" si="0"/>
        <v>457824641</v>
      </c>
      <c r="G11" s="85">
        <v>398517284</v>
      </c>
      <c r="H11" s="86">
        <v>59307357</v>
      </c>
      <c r="I11" s="87">
        <f t="shared" si="1"/>
        <v>457824641</v>
      </c>
      <c r="J11" s="85">
        <v>91556895</v>
      </c>
      <c r="K11" s="86">
        <v>13999147</v>
      </c>
      <c r="L11" s="88">
        <f t="shared" si="2"/>
        <v>105556042</v>
      </c>
      <c r="M11" s="105">
        <f t="shared" si="3"/>
        <v>0.23055998421019894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91556895</v>
      </c>
      <c r="AA11" s="88">
        <v>13999147</v>
      </c>
      <c r="AB11" s="88">
        <f t="shared" si="10"/>
        <v>105556042</v>
      </c>
      <c r="AC11" s="105">
        <f t="shared" si="11"/>
        <v>0.23055998421019894</v>
      </c>
      <c r="AD11" s="85">
        <v>87651404</v>
      </c>
      <c r="AE11" s="86">
        <v>3857410</v>
      </c>
      <c r="AF11" s="88">
        <f t="shared" si="12"/>
        <v>91508814</v>
      </c>
      <c r="AG11" s="86">
        <v>371991454</v>
      </c>
      <c r="AH11" s="86">
        <v>371991454</v>
      </c>
      <c r="AI11" s="126">
        <v>91508814</v>
      </c>
      <c r="AJ11" s="127">
        <f t="shared" si="13"/>
        <v>0.24599708680404256</v>
      </c>
      <c r="AK11" s="128">
        <f t="shared" si="14"/>
        <v>0.1535068305005023</v>
      </c>
    </row>
    <row r="12" spans="1:37" ht="12.75">
      <c r="A12" s="62" t="s">
        <v>98</v>
      </c>
      <c r="B12" s="63" t="s">
        <v>557</v>
      </c>
      <c r="C12" s="64" t="s">
        <v>558</v>
      </c>
      <c r="D12" s="85">
        <v>324672257</v>
      </c>
      <c r="E12" s="86">
        <v>0</v>
      </c>
      <c r="F12" s="87">
        <f t="shared" si="0"/>
        <v>324672257</v>
      </c>
      <c r="G12" s="85">
        <v>324672257</v>
      </c>
      <c r="H12" s="86">
        <v>0</v>
      </c>
      <c r="I12" s="87">
        <f t="shared" si="1"/>
        <v>324672257</v>
      </c>
      <c r="J12" s="85">
        <v>87183182</v>
      </c>
      <c r="K12" s="86">
        <v>2871062</v>
      </c>
      <c r="L12" s="88">
        <f t="shared" si="2"/>
        <v>90054244</v>
      </c>
      <c r="M12" s="105">
        <f t="shared" si="3"/>
        <v>0.27736969223089486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87183182</v>
      </c>
      <c r="AA12" s="88">
        <v>2871062</v>
      </c>
      <c r="AB12" s="88">
        <f t="shared" si="10"/>
        <v>90054244</v>
      </c>
      <c r="AC12" s="105">
        <f t="shared" si="11"/>
        <v>0.27736969223089486</v>
      </c>
      <c r="AD12" s="85">
        <v>73369257</v>
      </c>
      <c r="AE12" s="86">
        <v>3977907</v>
      </c>
      <c r="AF12" s="88">
        <f t="shared" si="12"/>
        <v>77347164</v>
      </c>
      <c r="AG12" s="86">
        <v>343791527</v>
      </c>
      <c r="AH12" s="86">
        <v>343791527</v>
      </c>
      <c r="AI12" s="126">
        <v>77347164</v>
      </c>
      <c r="AJ12" s="127">
        <f t="shared" si="13"/>
        <v>0.22498275241088184</v>
      </c>
      <c r="AK12" s="128">
        <f t="shared" si="14"/>
        <v>0.16428630789876153</v>
      </c>
    </row>
    <row r="13" spans="1:37" ht="12.75">
      <c r="A13" s="62" t="s">
        <v>98</v>
      </c>
      <c r="B13" s="63" t="s">
        <v>559</v>
      </c>
      <c r="C13" s="64" t="s">
        <v>560</v>
      </c>
      <c r="D13" s="85">
        <v>368394164</v>
      </c>
      <c r="E13" s="86">
        <v>0</v>
      </c>
      <c r="F13" s="87">
        <f t="shared" si="0"/>
        <v>368394164</v>
      </c>
      <c r="G13" s="85">
        <v>368394164</v>
      </c>
      <c r="H13" s="86">
        <v>0</v>
      </c>
      <c r="I13" s="87">
        <f t="shared" si="1"/>
        <v>368394164</v>
      </c>
      <c r="J13" s="85">
        <v>135707874</v>
      </c>
      <c r="K13" s="86">
        <v>3538739</v>
      </c>
      <c r="L13" s="88">
        <f t="shared" si="2"/>
        <v>139246613</v>
      </c>
      <c r="M13" s="105">
        <f t="shared" si="3"/>
        <v>0.3779826789004182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135707874</v>
      </c>
      <c r="AA13" s="88">
        <v>3538739</v>
      </c>
      <c r="AB13" s="88">
        <f t="shared" si="10"/>
        <v>139246613</v>
      </c>
      <c r="AC13" s="105">
        <f t="shared" si="11"/>
        <v>0.3779826789004182</v>
      </c>
      <c r="AD13" s="85">
        <v>99254065</v>
      </c>
      <c r="AE13" s="86">
        <v>5508154</v>
      </c>
      <c r="AF13" s="88">
        <f t="shared" si="12"/>
        <v>104762219</v>
      </c>
      <c r="AG13" s="86">
        <v>374390436</v>
      </c>
      <c r="AH13" s="86">
        <v>374390436</v>
      </c>
      <c r="AI13" s="126">
        <v>104762219</v>
      </c>
      <c r="AJ13" s="127">
        <f t="shared" si="13"/>
        <v>0.279820767109553</v>
      </c>
      <c r="AK13" s="128">
        <f t="shared" si="14"/>
        <v>0.329168228099483</v>
      </c>
    </row>
    <row r="14" spans="1:37" ht="12.75">
      <c r="A14" s="62" t="s">
        <v>98</v>
      </c>
      <c r="B14" s="63" t="s">
        <v>561</v>
      </c>
      <c r="C14" s="64" t="s">
        <v>562</v>
      </c>
      <c r="D14" s="85">
        <v>1156047617</v>
      </c>
      <c r="E14" s="86">
        <v>1095203972</v>
      </c>
      <c r="F14" s="87">
        <f t="shared" si="0"/>
        <v>2251251589</v>
      </c>
      <c r="G14" s="85">
        <v>1158986852</v>
      </c>
      <c r="H14" s="86">
        <v>1152608757</v>
      </c>
      <c r="I14" s="87">
        <f t="shared" si="1"/>
        <v>2311595609</v>
      </c>
      <c r="J14" s="85">
        <v>281570027</v>
      </c>
      <c r="K14" s="86">
        <v>842541908</v>
      </c>
      <c r="L14" s="88">
        <f t="shared" si="2"/>
        <v>1124111935</v>
      </c>
      <c r="M14" s="105">
        <f t="shared" si="3"/>
        <v>0.49932754761511466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281570027</v>
      </c>
      <c r="AA14" s="88">
        <v>842541908</v>
      </c>
      <c r="AB14" s="88">
        <f t="shared" si="10"/>
        <v>1124111935</v>
      </c>
      <c r="AC14" s="105">
        <f t="shared" si="11"/>
        <v>0.49932754761511466</v>
      </c>
      <c r="AD14" s="85">
        <v>263660898</v>
      </c>
      <c r="AE14" s="86">
        <v>662350677</v>
      </c>
      <c r="AF14" s="88">
        <f t="shared" si="12"/>
        <v>926011575</v>
      </c>
      <c r="AG14" s="86">
        <v>1393974722</v>
      </c>
      <c r="AH14" s="86">
        <v>1393974722</v>
      </c>
      <c r="AI14" s="126">
        <v>926011575</v>
      </c>
      <c r="AJ14" s="127">
        <f t="shared" si="13"/>
        <v>0.6642958156883996</v>
      </c>
      <c r="AK14" s="128">
        <f t="shared" si="14"/>
        <v>0.21392860019055382</v>
      </c>
    </row>
    <row r="15" spans="1:37" ht="12.75">
      <c r="A15" s="62" t="s">
        <v>98</v>
      </c>
      <c r="B15" s="63" t="s">
        <v>563</v>
      </c>
      <c r="C15" s="64" t="s">
        <v>564</v>
      </c>
      <c r="D15" s="85">
        <v>751695443</v>
      </c>
      <c r="E15" s="86">
        <v>143857572</v>
      </c>
      <c r="F15" s="87">
        <f t="shared" si="0"/>
        <v>895553015</v>
      </c>
      <c r="G15" s="85">
        <v>751695443</v>
      </c>
      <c r="H15" s="86">
        <v>143857572</v>
      </c>
      <c r="I15" s="87">
        <f t="shared" si="1"/>
        <v>895553015</v>
      </c>
      <c r="J15" s="85">
        <v>199401686</v>
      </c>
      <c r="K15" s="86">
        <v>10754501</v>
      </c>
      <c r="L15" s="88">
        <f t="shared" si="2"/>
        <v>210156187</v>
      </c>
      <c r="M15" s="105">
        <f t="shared" si="3"/>
        <v>0.23466638320680547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199401686</v>
      </c>
      <c r="AA15" s="88">
        <v>10754501</v>
      </c>
      <c r="AB15" s="88">
        <f t="shared" si="10"/>
        <v>210156187</v>
      </c>
      <c r="AC15" s="105">
        <f t="shared" si="11"/>
        <v>0.23466638320680547</v>
      </c>
      <c r="AD15" s="85">
        <v>177908314</v>
      </c>
      <c r="AE15" s="86">
        <v>6610850</v>
      </c>
      <c r="AF15" s="88">
        <f t="shared" si="12"/>
        <v>184519164</v>
      </c>
      <c r="AG15" s="86">
        <v>784900991</v>
      </c>
      <c r="AH15" s="86">
        <v>784900991</v>
      </c>
      <c r="AI15" s="126">
        <v>184519164</v>
      </c>
      <c r="AJ15" s="127">
        <f t="shared" si="13"/>
        <v>0.23508591034509219</v>
      </c>
      <c r="AK15" s="128">
        <f t="shared" si="14"/>
        <v>0.13893962255324332</v>
      </c>
    </row>
    <row r="16" spans="1:37" ht="12.75">
      <c r="A16" s="62" t="s">
        <v>113</v>
      </c>
      <c r="B16" s="63" t="s">
        <v>565</v>
      </c>
      <c r="C16" s="64" t="s">
        <v>566</v>
      </c>
      <c r="D16" s="85">
        <v>376630518</v>
      </c>
      <c r="E16" s="86">
        <v>9426776</v>
      </c>
      <c r="F16" s="87">
        <f t="shared" si="0"/>
        <v>386057294</v>
      </c>
      <c r="G16" s="85">
        <v>377630518</v>
      </c>
      <c r="H16" s="86">
        <v>10564923</v>
      </c>
      <c r="I16" s="87">
        <f t="shared" si="1"/>
        <v>388195441</v>
      </c>
      <c r="J16" s="85">
        <v>93836012</v>
      </c>
      <c r="K16" s="86">
        <v>469350</v>
      </c>
      <c r="L16" s="88">
        <f t="shared" si="2"/>
        <v>94305362</v>
      </c>
      <c r="M16" s="105">
        <f t="shared" si="3"/>
        <v>0.24427815110779905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93836012</v>
      </c>
      <c r="AA16" s="88">
        <v>469350</v>
      </c>
      <c r="AB16" s="88">
        <f t="shared" si="10"/>
        <v>94305362</v>
      </c>
      <c r="AC16" s="105">
        <f t="shared" si="11"/>
        <v>0.24427815110779905</v>
      </c>
      <c r="AD16" s="85">
        <v>89859525</v>
      </c>
      <c r="AE16" s="86">
        <v>194421</v>
      </c>
      <c r="AF16" s="88">
        <f t="shared" si="12"/>
        <v>90053946</v>
      </c>
      <c r="AG16" s="86">
        <v>355975147</v>
      </c>
      <c r="AH16" s="86">
        <v>355975147</v>
      </c>
      <c r="AI16" s="126">
        <v>90053946</v>
      </c>
      <c r="AJ16" s="127">
        <f t="shared" si="13"/>
        <v>0.2529781833336809</v>
      </c>
      <c r="AK16" s="128">
        <f t="shared" si="14"/>
        <v>0.04720965808649846</v>
      </c>
    </row>
    <row r="17" spans="1:37" ht="16.5">
      <c r="A17" s="65"/>
      <c r="B17" s="66" t="s">
        <v>567</v>
      </c>
      <c r="C17" s="67"/>
      <c r="D17" s="89">
        <f>SUM(D11:D16)</f>
        <v>3375957283</v>
      </c>
      <c r="E17" s="90">
        <f>SUM(E11:E16)</f>
        <v>1307795677</v>
      </c>
      <c r="F17" s="91">
        <f t="shared" si="0"/>
        <v>4683752960</v>
      </c>
      <c r="G17" s="89">
        <f>SUM(G11:G16)</f>
        <v>3379896518</v>
      </c>
      <c r="H17" s="90">
        <f>SUM(H11:H16)</f>
        <v>1366338609</v>
      </c>
      <c r="I17" s="91">
        <f t="shared" si="1"/>
        <v>4746235127</v>
      </c>
      <c r="J17" s="89">
        <f>SUM(J11:J16)</f>
        <v>889255676</v>
      </c>
      <c r="K17" s="90">
        <f>SUM(K11:K16)</f>
        <v>874174707</v>
      </c>
      <c r="L17" s="90">
        <f t="shared" si="2"/>
        <v>1763430383</v>
      </c>
      <c r="M17" s="106">
        <f t="shared" si="3"/>
        <v>0.3764994435146298</v>
      </c>
      <c r="N17" s="89">
        <f>SUM(N11:N16)</f>
        <v>0</v>
      </c>
      <c r="O17" s="90">
        <f>SUM(O11:O16)</f>
        <v>0</v>
      </c>
      <c r="P17" s="90">
        <f t="shared" si="4"/>
        <v>0</v>
      </c>
      <c r="Q17" s="106">
        <f t="shared" si="5"/>
        <v>0</v>
      </c>
      <c r="R17" s="89">
        <f>SUM(R11:R16)</f>
        <v>0</v>
      </c>
      <c r="S17" s="90">
        <f>SUM(S11:S16)</f>
        <v>0</v>
      </c>
      <c r="T17" s="90">
        <f t="shared" si="6"/>
        <v>0</v>
      </c>
      <c r="U17" s="106">
        <f t="shared" si="7"/>
        <v>0</v>
      </c>
      <c r="V17" s="89">
        <f>SUM(V11:V16)</f>
        <v>0</v>
      </c>
      <c r="W17" s="90">
        <f>SUM(W11:W16)</f>
        <v>0</v>
      </c>
      <c r="X17" s="90">
        <f t="shared" si="8"/>
        <v>0</v>
      </c>
      <c r="Y17" s="106">
        <f t="shared" si="9"/>
        <v>0</v>
      </c>
      <c r="Z17" s="89">
        <v>889255676</v>
      </c>
      <c r="AA17" s="90">
        <v>874174707</v>
      </c>
      <c r="AB17" s="90">
        <f t="shared" si="10"/>
        <v>1763430383</v>
      </c>
      <c r="AC17" s="106">
        <f t="shared" si="11"/>
        <v>0.3764994435146298</v>
      </c>
      <c r="AD17" s="89">
        <f>SUM(AD11:AD16)</f>
        <v>791703463</v>
      </c>
      <c r="AE17" s="90">
        <f>SUM(AE11:AE16)</f>
        <v>682499419</v>
      </c>
      <c r="AF17" s="90">
        <f t="shared" si="12"/>
        <v>1474202882</v>
      </c>
      <c r="AG17" s="90">
        <f>SUM(AG11:AG16)</f>
        <v>3625024277</v>
      </c>
      <c r="AH17" s="90">
        <f>SUM(AH11:AH16)</f>
        <v>3625024277</v>
      </c>
      <c r="AI17" s="91">
        <f>SUM(AI11:AI16)</f>
        <v>1474202882</v>
      </c>
      <c r="AJ17" s="129">
        <f t="shared" si="13"/>
        <v>0.4066739335660455</v>
      </c>
      <c r="AK17" s="130">
        <f t="shared" si="14"/>
        <v>0.19619246748969532</v>
      </c>
    </row>
    <row r="18" spans="1:37" ht="12.75">
      <c r="A18" s="62" t="s">
        <v>98</v>
      </c>
      <c r="B18" s="63" t="s">
        <v>568</v>
      </c>
      <c r="C18" s="64" t="s">
        <v>569</v>
      </c>
      <c r="D18" s="85">
        <v>616625446</v>
      </c>
      <c r="E18" s="86">
        <v>71613001</v>
      </c>
      <c r="F18" s="87">
        <f t="shared" si="0"/>
        <v>688238447</v>
      </c>
      <c r="G18" s="85">
        <v>617850016</v>
      </c>
      <c r="H18" s="86">
        <v>80344786</v>
      </c>
      <c r="I18" s="87">
        <f t="shared" si="1"/>
        <v>698194802</v>
      </c>
      <c r="J18" s="85">
        <v>178926379</v>
      </c>
      <c r="K18" s="86">
        <v>5604051</v>
      </c>
      <c r="L18" s="88">
        <f t="shared" si="2"/>
        <v>184530430</v>
      </c>
      <c r="M18" s="105">
        <f t="shared" si="3"/>
        <v>0.2681199093197419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178926379</v>
      </c>
      <c r="AA18" s="88">
        <v>5604051</v>
      </c>
      <c r="AB18" s="88">
        <f t="shared" si="10"/>
        <v>184530430</v>
      </c>
      <c r="AC18" s="105">
        <f t="shared" si="11"/>
        <v>0.2681199093197419</v>
      </c>
      <c r="AD18" s="85">
        <v>166481875</v>
      </c>
      <c r="AE18" s="86">
        <v>13783917</v>
      </c>
      <c r="AF18" s="88">
        <f t="shared" si="12"/>
        <v>180265792</v>
      </c>
      <c r="AG18" s="86">
        <v>663869639</v>
      </c>
      <c r="AH18" s="86">
        <v>663869639</v>
      </c>
      <c r="AI18" s="126">
        <v>180265792</v>
      </c>
      <c r="AJ18" s="127">
        <f t="shared" si="13"/>
        <v>0.2715379366821744</v>
      </c>
      <c r="AK18" s="128">
        <f t="shared" si="14"/>
        <v>0.023657500142900023</v>
      </c>
    </row>
    <row r="19" spans="1:37" ht="12.75">
      <c r="A19" s="62" t="s">
        <v>98</v>
      </c>
      <c r="B19" s="63" t="s">
        <v>90</v>
      </c>
      <c r="C19" s="64" t="s">
        <v>91</v>
      </c>
      <c r="D19" s="85">
        <v>2331776768</v>
      </c>
      <c r="E19" s="86">
        <v>378029950</v>
      </c>
      <c r="F19" s="87">
        <f t="shared" si="0"/>
        <v>2709806718</v>
      </c>
      <c r="G19" s="85">
        <v>2331776768</v>
      </c>
      <c r="H19" s="86">
        <v>309567339</v>
      </c>
      <c r="I19" s="87">
        <f t="shared" si="1"/>
        <v>2641344107</v>
      </c>
      <c r="J19" s="85">
        <v>584609283</v>
      </c>
      <c r="K19" s="86">
        <v>26943431</v>
      </c>
      <c r="L19" s="88">
        <f t="shared" si="2"/>
        <v>611552714</v>
      </c>
      <c r="M19" s="105">
        <f t="shared" si="3"/>
        <v>0.2256813041084209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584609283</v>
      </c>
      <c r="AA19" s="88">
        <v>26943431</v>
      </c>
      <c r="AB19" s="88">
        <f t="shared" si="10"/>
        <v>611552714</v>
      </c>
      <c r="AC19" s="105">
        <f t="shared" si="11"/>
        <v>0.2256813041084209</v>
      </c>
      <c r="AD19" s="85">
        <v>907309842</v>
      </c>
      <c r="AE19" s="86">
        <v>99008617</v>
      </c>
      <c r="AF19" s="88">
        <f t="shared" si="12"/>
        <v>1006318459</v>
      </c>
      <c r="AG19" s="86">
        <v>2704116414</v>
      </c>
      <c r="AH19" s="86">
        <v>2704116414</v>
      </c>
      <c r="AI19" s="126">
        <v>1006318459</v>
      </c>
      <c r="AJ19" s="127">
        <f t="shared" si="13"/>
        <v>0.3721431717177543</v>
      </c>
      <c r="AK19" s="128">
        <f t="shared" si="14"/>
        <v>-0.39228709507354864</v>
      </c>
    </row>
    <row r="20" spans="1:37" ht="12.75">
      <c r="A20" s="62" t="s">
        <v>98</v>
      </c>
      <c r="B20" s="63" t="s">
        <v>92</v>
      </c>
      <c r="C20" s="64" t="s">
        <v>93</v>
      </c>
      <c r="D20" s="85">
        <v>1778647259</v>
      </c>
      <c r="E20" s="86">
        <v>558276528</v>
      </c>
      <c r="F20" s="87">
        <f t="shared" si="0"/>
        <v>2336923787</v>
      </c>
      <c r="G20" s="85">
        <v>1787751179</v>
      </c>
      <c r="H20" s="86">
        <v>613274958</v>
      </c>
      <c r="I20" s="87">
        <f t="shared" si="1"/>
        <v>2401026137</v>
      </c>
      <c r="J20" s="85">
        <v>481268843</v>
      </c>
      <c r="K20" s="86">
        <v>94074431</v>
      </c>
      <c r="L20" s="88">
        <f t="shared" si="2"/>
        <v>575343274</v>
      </c>
      <c r="M20" s="105">
        <f t="shared" si="3"/>
        <v>0.24619684955091778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481268843</v>
      </c>
      <c r="AA20" s="88">
        <v>94074431</v>
      </c>
      <c r="AB20" s="88">
        <f t="shared" si="10"/>
        <v>575343274</v>
      </c>
      <c r="AC20" s="105">
        <f t="shared" si="11"/>
        <v>0.24619684955091778</v>
      </c>
      <c r="AD20" s="85">
        <v>454734377</v>
      </c>
      <c r="AE20" s="86">
        <v>13223848</v>
      </c>
      <c r="AF20" s="88">
        <f t="shared" si="12"/>
        <v>467958225</v>
      </c>
      <c r="AG20" s="86">
        <v>2104476688</v>
      </c>
      <c r="AH20" s="86">
        <v>2104476688</v>
      </c>
      <c r="AI20" s="126">
        <v>467958225</v>
      </c>
      <c r="AJ20" s="127">
        <f t="shared" si="13"/>
        <v>0.2223632258168307</v>
      </c>
      <c r="AK20" s="128">
        <f t="shared" si="14"/>
        <v>0.22947571655568177</v>
      </c>
    </row>
    <row r="21" spans="1:37" ht="12.75">
      <c r="A21" s="62" t="s">
        <v>98</v>
      </c>
      <c r="B21" s="63" t="s">
        <v>570</v>
      </c>
      <c r="C21" s="64" t="s">
        <v>571</v>
      </c>
      <c r="D21" s="85">
        <v>1175810360</v>
      </c>
      <c r="E21" s="86">
        <v>191722515</v>
      </c>
      <c r="F21" s="87">
        <f t="shared" si="0"/>
        <v>1367532875</v>
      </c>
      <c r="G21" s="85">
        <v>1175810360</v>
      </c>
      <c r="H21" s="86">
        <v>191722515</v>
      </c>
      <c r="I21" s="87">
        <f t="shared" si="1"/>
        <v>1367532875</v>
      </c>
      <c r="J21" s="85">
        <v>290817192</v>
      </c>
      <c r="K21" s="86">
        <v>11811101</v>
      </c>
      <c r="L21" s="88">
        <f t="shared" si="2"/>
        <v>302628293</v>
      </c>
      <c r="M21" s="105">
        <f t="shared" si="3"/>
        <v>0.22129507709275362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290817192</v>
      </c>
      <c r="AA21" s="88">
        <v>11811101</v>
      </c>
      <c r="AB21" s="88">
        <f t="shared" si="10"/>
        <v>302628293</v>
      </c>
      <c r="AC21" s="105">
        <f t="shared" si="11"/>
        <v>0.22129507709275362</v>
      </c>
      <c r="AD21" s="85">
        <v>237152280</v>
      </c>
      <c r="AE21" s="86">
        <v>36259992</v>
      </c>
      <c r="AF21" s="88">
        <f t="shared" si="12"/>
        <v>273412272</v>
      </c>
      <c r="AG21" s="86">
        <v>1219696224</v>
      </c>
      <c r="AH21" s="86">
        <v>1219696224</v>
      </c>
      <c r="AI21" s="126">
        <v>273412272</v>
      </c>
      <c r="AJ21" s="127">
        <f t="shared" si="13"/>
        <v>0.22416423583188858</v>
      </c>
      <c r="AK21" s="128">
        <f t="shared" si="14"/>
        <v>0.10685702139953679</v>
      </c>
    </row>
    <row r="22" spans="1:37" ht="12.75">
      <c r="A22" s="62" t="s">
        <v>98</v>
      </c>
      <c r="B22" s="63" t="s">
        <v>572</v>
      </c>
      <c r="C22" s="64" t="s">
        <v>573</v>
      </c>
      <c r="D22" s="85">
        <v>741493760</v>
      </c>
      <c r="E22" s="86">
        <v>95433600</v>
      </c>
      <c r="F22" s="87">
        <f t="shared" si="0"/>
        <v>836927360</v>
      </c>
      <c r="G22" s="85">
        <v>743119897</v>
      </c>
      <c r="H22" s="86">
        <v>99110580</v>
      </c>
      <c r="I22" s="87">
        <f t="shared" si="1"/>
        <v>842230477</v>
      </c>
      <c r="J22" s="85">
        <v>212972084</v>
      </c>
      <c r="K22" s="86">
        <v>4703724</v>
      </c>
      <c r="L22" s="88">
        <f t="shared" si="2"/>
        <v>217675808</v>
      </c>
      <c r="M22" s="105">
        <f t="shared" si="3"/>
        <v>0.26008924836678776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212972084</v>
      </c>
      <c r="AA22" s="88">
        <v>4703724</v>
      </c>
      <c r="AB22" s="88">
        <f t="shared" si="10"/>
        <v>217675808</v>
      </c>
      <c r="AC22" s="105">
        <f t="shared" si="11"/>
        <v>0.26008924836678776</v>
      </c>
      <c r="AD22" s="85">
        <v>206167107</v>
      </c>
      <c r="AE22" s="86">
        <v>24340963</v>
      </c>
      <c r="AF22" s="88">
        <f t="shared" si="12"/>
        <v>230508070</v>
      </c>
      <c r="AG22" s="86">
        <v>748852420</v>
      </c>
      <c r="AH22" s="86">
        <v>748852420</v>
      </c>
      <c r="AI22" s="126">
        <v>230508070</v>
      </c>
      <c r="AJ22" s="127">
        <f t="shared" si="13"/>
        <v>0.307815083244306</v>
      </c>
      <c r="AK22" s="128">
        <f t="shared" si="14"/>
        <v>-0.055669469619870626</v>
      </c>
    </row>
    <row r="23" spans="1:37" ht="12.75">
      <c r="A23" s="62" t="s">
        <v>113</v>
      </c>
      <c r="B23" s="63" t="s">
        <v>574</v>
      </c>
      <c r="C23" s="64" t="s">
        <v>575</v>
      </c>
      <c r="D23" s="85">
        <v>440805045</v>
      </c>
      <c r="E23" s="86">
        <v>42650195</v>
      </c>
      <c r="F23" s="87">
        <f t="shared" si="0"/>
        <v>483455240</v>
      </c>
      <c r="G23" s="85">
        <v>440805045</v>
      </c>
      <c r="H23" s="86">
        <v>42650195</v>
      </c>
      <c r="I23" s="87">
        <f t="shared" si="1"/>
        <v>483455240</v>
      </c>
      <c r="J23" s="85">
        <v>126321575</v>
      </c>
      <c r="K23" s="86">
        <v>32007</v>
      </c>
      <c r="L23" s="88">
        <f t="shared" si="2"/>
        <v>126353582</v>
      </c>
      <c r="M23" s="105">
        <f t="shared" si="3"/>
        <v>0.26135528492772153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126321575</v>
      </c>
      <c r="AA23" s="88">
        <v>32007</v>
      </c>
      <c r="AB23" s="88">
        <f t="shared" si="10"/>
        <v>126353582</v>
      </c>
      <c r="AC23" s="105">
        <f t="shared" si="11"/>
        <v>0.26135528492772153</v>
      </c>
      <c r="AD23" s="85">
        <v>113634225</v>
      </c>
      <c r="AE23" s="86">
        <v>65770</v>
      </c>
      <c r="AF23" s="88">
        <f t="shared" si="12"/>
        <v>113699995</v>
      </c>
      <c r="AG23" s="86">
        <v>438906170</v>
      </c>
      <c r="AH23" s="86">
        <v>438906170</v>
      </c>
      <c r="AI23" s="126">
        <v>113699995</v>
      </c>
      <c r="AJ23" s="127">
        <f t="shared" si="13"/>
        <v>0.25905307961380447</v>
      </c>
      <c r="AK23" s="128">
        <f t="shared" si="14"/>
        <v>0.11128924851755717</v>
      </c>
    </row>
    <row r="24" spans="1:37" ht="16.5">
      <c r="A24" s="65"/>
      <c r="B24" s="66" t="s">
        <v>576</v>
      </c>
      <c r="C24" s="67"/>
      <c r="D24" s="89">
        <f>SUM(D18:D23)</f>
        <v>7085158638</v>
      </c>
      <c r="E24" s="90">
        <f>SUM(E18:E23)</f>
        <v>1337725789</v>
      </c>
      <c r="F24" s="91">
        <f t="shared" si="0"/>
        <v>8422884427</v>
      </c>
      <c r="G24" s="89">
        <f>SUM(G18:G23)</f>
        <v>7097113265</v>
      </c>
      <c r="H24" s="90">
        <f>SUM(H18:H23)</f>
        <v>1336670373</v>
      </c>
      <c r="I24" s="91">
        <f t="shared" si="1"/>
        <v>8433783638</v>
      </c>
      <c r="J24" s="89">
        <f>SUM(J18:J23)</f>
        <v>1874915356</v>
      </c>
      <c r="K24" s="90">
        <f>SUM(K18:K23)</f>
        <v>143168745</v>
      </c>
      <c r="L24" s="90">
        <f t="shared" si="2"/>
        <v>2018084101</v>
      </c>
      <c r="M24" s="106">
        <f t="shared" si="3"/>
        <v>0.23959536884192842</v>
      </c>
      <c r="N24" s="89">
        <f>SUM(N18:N23)</f>
        <v>0</v>
      </c>
      <c r="O24" s="90">
        <f>SUM(O18:O23)</f>
        <v>0</v>
      </c>
      <c r="P24" s="90">
        <f t="shared" si="4"/>
        <v>0</v>
      </c>
      <c r="Q24" s="106">
        <f t="shared" si="5"/>
        <v>0</v>
      </c>
      <c r="R24" s="89">
        <f>SUM(R18:R23)</f>
        <v>0</v>
      </c>
      <c r="S24" s="90">
        <f>SUM(S18:S23)</f>
        <v>0</v>
      </c>
      <c r="T24" s="90">
        <f t="shared" si="6"/>
        <v>0</v>
      </c>
      <c r="U24" s="106">
        <f t="shared" si="7"/>
        <v>0</v>
      </c>
      <c r="V24" s="89">
        <f>SUM(V18:V23)</f>
        <v>0</v>
      </c>
      <c r="W24" s="90">
        <f>SUM(W18:W23)</f>
        <v>0</v>
      </c>
      <c r="X24" s="90">
        <f t="shared" si="8"/>
        <v>0</v>
      </c>
      <c r="Y24" s="106">
        <f t="shared" si="9"/>
        <v>0</v>
      </c>
      <c r="Z24" s="89">
        <v>1874915356</v>
      </c>
      <c r="AA24" s="90">
        <v>143168745</v>
      </c>
      <c r="AB24" s="90">
        <f t="shared" si="10"/>
        <v>2018084101</v>
      </c>
      <c r="AC24" s="106">
        <f t="shared" si="11"/>
        <v>0.23959536884192842</v>
      </c>
      <c r="AD24" s="89">
        <f>SUM(AD18:AD23)</f>
        <v>2085479706</v>
      </c>
      <c r="AE24" s="90">
        <f>SUM(AE18:AE23)</f>
        <v>186683107</v>
      </c>
      <c r="AF24" s="90">
        <f t="shared" si="12"/>
        <v>2272162813</v>
      </c>
      <c r="AG24" s="90">
        <f>SUM(AG18:AG23)</f>
        <v>7879917555</v>
      </c>
      <c r="AH24" s="90">
        <f>SUM(AH18:AH23)</f>
        <v>7879917555</v>
      </c>
      <c r="AI24" s="91">
        <f>SUM(AI18:AI23)</f>
        <v>2272162813</v>
      </c>
      <c r="AJ24" s="129">
        <f t="shared" si="13"/>
        <v>0.28834855150968647</v>
      </c>
      <c r="AK24" s="130">
        <f t="shared" si="14"/>
        <v>-0.11182240574764657</v>
      </c>
    </row>
    <row r="25" spans="1:37" ht="12.75">
      <c r="A25" s="62" t="s">
        <v>98</v>
      </c>
      <c r="B25" s="63" t="s">
        <v>577</v>
      </c>
      <c r="C25" s="64" t="s">
        <v>578</v>
      </c>
      <c r="D25" s="85">
        <v>551633217</v>
      </c>
      <c r="E25" s="86">
        <v>136293515</v>
      </c>
      <c r="F25" s="87">
        <f t="shared" si="0"/>
        <v>687926732</v>
      </c>
      <c r="G25" s="85">
        <v>551633217</v>
      </c>
      <c r="H25" s="86">
        <v>136293515</v>
      </c>
      <c r="I25" s="87">
        <f t="shared" si="1"/>
        <v>687926732</v>
      </c>
      <c r="J25" s="85">
        <v>128690622</v>
      </c>
      <c r="K25" s="86">
        <v>7588865</v>
      </c>
      <c r="L25" s="88">
        <f t="shared" si="2"/>
        <v>136279487</v>
      </c>
      <c r="M25" s="105">
        <f t="shared" si="3"/>
        <v>0.1981017463935389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128690622</v>
      </c>
      <c r="AA25" s="88">
        <v>7588865</v>
      </c>
      <c r="AB25" s="88">
        <f t="shared" si="10"/>
        <v>136279487</v>
      </c>
      <c r="AC25" s="105">
        <f t="shared" si="11"/>
        <v>0.1981017463935389</v>
      </c>
      <c r="AD25" s="85">
        <v>128016267</v>
      </c>
      <c r="AE25" s="86">
        <v>6606887</v>
      </c>
      <c r="AF25" s="88">
        <f t="shared" si="12"/>
        <v>134623154</v>
      </c>
      <c r="AG25" s="86">
        <v>593083364</v>
      </c>
      <c r="AH25" s="86">
        <v>593083364</v>
      </c>
      <c r="AI25" s="126">
        <v>134623154</v>
      </c>
      <c r="AJ25" s="127">
        <f t="shared" si="13"/>
        <v>0.22698858570580308</v>
      </c>
      <c r="AK25" s="128">
        <f t="shared" si="14"/>
        <v>0.012303477899500148</v>
      </c>
    </row>
    <row r="26" spans="1:37" ht="12.75">
      <c r="A26" s="62" t="s">
        <v>98</v>
      </c>
      <c r="B26" s="63" t="s">
        <v>579</v>
      </c>
      <c r="C26" s="64" t="s">
        <v>580</v>
      </c>
      <c r="D26" s="85">
        <v>1173516520</v>
      </c>
      <c r="E26" s="86">
        <v>261676920</v>
      </c>
      <c r="F26" s="87">
        <f t="shared" si="0"/>
        <v>1435193440</v>
      </c>
      <c r="G26" s="85">
        <v>1173516520</v>
      </c>
      <c r="H26" s="86">
        <v>261676920</v>
      </c>
      <c r="I26" s="87">
        <f t="shared" si="1"/>
        <v>1435193440</v>
      </c>
      <c r="J26" s="85">
        <v>317437612</v>
      </c>
      <c r="K26" s="86">
        <v>36263604</v>
      </c>
      <c r="L26" s="88">
        <f t="shared" si="2"/>
        <v>353701216</v>
      </c>
      <c r="M26" s="105">
        <f t="shared" si="3"/>
        <v>0.2464484620275299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317437612</v>
      </c>
      <c r="AA26" s="88">
        <v>36263604</v>
      </c>
      <c r="AB26" s="88">
        <f t="shared" si="10"/>
        <v>353701216</v>
      </c>
      <c r="AC26" s="105">
        <f t="shared" si="11"/>
        <v>0.2464484620275299</v>
      </c>
      <c r="AD26" s="85">
        <v>281985964</v>
      </c>
      <c r="AE26" s="86">
        <v>7906671</v>
      </c>
      <c r="AF26" s="88">
        <f t="shared" si="12"/>
        <v>289892635</v>
      </c>
      <c r="AG26" s="86">
        <v>1274464814</v>
      </c>
      <c r="AH26" s="86">
        <v>1274464814</v>
      </c>
      <c r="AI26" s="126">
        <v>289892635</v>
      </c>
      <c r="AJ26" s="127">
        <f t="shared" si="13"/>
        <v>0.2274622506761493</v>
      </c>
      <c r="AK26" s="128">
        <f t="shared" si="14"/>
        <v>0.22011108009004787</v>
      </c>
    </row>
    <row r="27" spans="1:37" ht="12.75">
      <c r="A27" s="62" t="s">
        <v>98</v>
      </c>
      <c r="B27" s="63" t="s">
        <v>581</v>
      </c>
      <c r="C27" s="64" t="s">
        <v>582</v>
      </c>
      <c r="D27" s="85">
        <v>334504713</v>
      </c>
      <c r="E27" s="86">
        <v>30770039</v>
      </c>
      <c r="F27" s="87">
        <f t="shared" si="0"/>
        <v>365274752</v>
      </c>
      <c r="G27" s="85">
        <v>334504713</v>
      </c>
      <c r="H27" s="86">
        <v>30770039</v>
      </c>
      <c r="I27" s="87">
        <f t="shared" si="1"/>
        <v>365274752</v>
      </c>
      <c r="J27" s="85">
        <v>105039337</v>
      </c>
      <c r="K27" s="86">
        <v>2266272</v>
      </c>
      <c r="L27" s="88">
        <f t="shared" si="2"/>
        <v>107305609</v>
      </c>
      <c r="M27" s="105">
        <f t="shared" si="3"/>
        <v>0.2937668382839666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105039337</v>
      </c>
      <c r="AA27" s="88">
        <v>2266272</v>
      </c>
      <c r="AB27" s="88">
        <f t="shared" si="10"/>
        <v>107305609</v>
      </c>
      <c r="AC27" s="105">
        <f t="shared" si="11"/>
        <v>0.2937668382839666</v>
      </c>
      <c r="AD27" s="85">
        <v>98784655</v>
      </c>
      <c r="AE27" s="86">
        <v>8176673</v>
      </c>
      <c r="AF27" s="88">
        <f t="shared" si="12"/>
        <v>106961328</v>
      </c>
      <c r="AG27" s="86">
        <v>373125800</v>
      </c>
      <c r="AH27" s="86">
        <v>373125800</v>
      </c>
      <c r="AI27" s="126">
        <v>106961328</v>
      </c>
      <c r="AJ27" s="127">
        <f t="shared" si="13"/>
        <v>0.28666291100749397</v>
      </c>
      <c r="AK27" s="128">
        <f t="shared" si="14"/>
        <v>0.0032187427590653073</v>
      </c>
    </row>
    <row r="28" spans="1:37" ht="12.75">
      <c r="A28" s="62" t="s">
        <v>98</v>
      </c>
      <c r="B28" s="63" t="s">
        <v>583</v>
      </c>
      <c r="C28" s="64" t="s">
        <v>584</v>
      </c>
      <c r="D28" s="85">
        <v>281931715</v>
      </c>
      <c r="E28" s="86">
        <v>20558844</v>
      </c>
      <c r="F28" s="87">
        <f t="shared" si="0"/>
        <v>302490559</v>
      </c>
      <c r="G28" s="85">
        <v>283865701</v>
      </c>
      <c r="H28" s="86">
        <v>25452505</v>
      </c>
      <c r="I28" s="87">
        <f t="shared" si="1"/>
        <v>309318206</v>
      </c>
      <c r="J28" s="85">
        <v>72017719</v>
      </c>
      <c r="K28" s="86">
        <v>490018</v>
      </c>
      <c r="L28" s="88">
        <f t="shared" si="2"/>
        <v>72507737</v>
      </c>
      <c r="M28" s="105">
        <f t="shared" si="3"/>
        <v>0.2397024794416807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72017719</v>
      </c>
      <c r="AA28" s="88">
        <v>490018</v>
      </c>
      <c r="AB28" s="88">
        <f t="shared" si="10"/>
        <v>72507737</v>
      </c>
      <c r="AC28" s="105">
        <f t="shared" si="11"/>
        <v>0.2397024794416807</v>
      </c>
      <c r="AD28" s="85">
        <v>66430662</v>
      </c>
      <c r="AE28" s="86">
        <v>1901545</v>
      </c>
      <c r="AF28" s="88">
        <f t="shared" si="12"/>
        <v>68332207</v>
      </c>
      <c r="AG28" s="86">
        <v>261319416</v>
      </c>
      <c r="AH28" s="86">
        <v>261319416</v>
      </c>
      <c r="AI28" s="126">
        <v>68332207</v>
      </c>
      <c r="AJ28" s="127">
        <f t="shared" si="13"/>
        <v>0.26148920752218424</v>
      </c>
      <c r="AK28" s="128">
        <f t="shared" si="14"/>
        <v>0.061106324284242675</v>
      </c>
    </row>
    <row r="29" spans="1:37" ht="12.75">
      <c r="A29" s="62" t="s">
        <v>113</v>
      </c>
      <c r="B29" s="63" t="s">
        <v>585</v>
      </c>
      <c r="C29" s="64" t="s">
        <v>586</v>
      </c>
      <c r="D29" s="85">
        <v>218885635</v>
      </c>
      <c r="E29" s="86">
        <v>11353111</v>
      </c>
      <c r="F29" s="87">
        <f t="shared" si="0"/>
        <v>230238746</v>
      </c>
      <c r="G29" s="85">
        <v>218885635</v>
      </c>
      <c r="H29" s="86">
        <v>11353111</v>
      </c>
      <c r="I29" s="87">
        <f t="shared" si="1"/>
        <v>230238746</v>
      </c>
      <c r="J29" s="85">
        <v>68069843</v>
      </c>
      <c r="K29" s="86">
        <v>751667</v>
      </c>
      <c r="L29" s="88">
        <f t="shared" si="2"/>
        <v>68821510</v>
      </c>
      <c r="M29" s="105">
        <f t="shared" si="3"/>
        <v>0.2989136763279626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68069843</v>
      </c>
      <c r="AA29" s="88">
        <v>751667</v>
      </c>
      <c r="AB29" s="88">
        <f t="shared" si="10"/>
        <v>68821510</v>
      </c>
      <c r="AC29" s="105">
        <f t="shared" si="11"/>
        <v>0.2989136763279626</v>
      </c>
      <c r="AD29" s="85">
        <v>55534348</v>
      </c>
      <c r="AE29" s="86">
        <v>4262962</v>
      </c>
      <c r="AF29" s="88">
        <f t="shared" si="12"/>
        <v>59797310</v>
      </c>
      <c r="AG29" s="86">
        <v>229787374</v>
      </c>
      <c r="AH29" s="86">
        <v>229787374</v>
      </c>
      <c r="AI29" s="126">
        <v>59797310</v>
      </c>
      <c r="AJ29" s="127">
        <f t="shared" si="13"/>
        <v>0.2602288757605977</v>
      </c>
      <c r="AK29" s="128">
        <f t="shared" si="14"/>
        <v>0.15091314308285764</v>
      </c>
    </row>
    <row r="30" spans="1:37" ht="16.5">
      <c r="A30" s="65"/>
      <c r="B30" s="66" t="s">
        <v>587</v>
      </c>
      <c r="C30" s="67"/>
      <c r="D30" s="89">
        <f>SUM(D25:D29)</f>
        <v>2560471800</v>
      </c>
      <c r="E30" s="90">
        <f>SUM(E25:E29)</f>
        <v>460652429</v>
      </c>
      <c r="F30" s="91">
        <f t="shared" si="0"/>
        <v>3021124229</v>
      </c>
      <c r="G30" s="89">
        <f>SUM(G25:G29)</f>
        <v>2562405786</v>
      </c>
      <c r="H30" s="90">
        <f>SUM(H25:H29)</f>
        <v>465546090</v>
      </c>
      <c r="I30" s="91">
        <f t="shared" si="1"/>
        <v>3027951876</v>
      </c>
      <c r="J30" s="89">
        <f>SUM(J25:J29)</f>
        <v>691255133</v>
      </c>
      <c r="K30" s="90">
        <f>SUM(K25:K29)</f>
        <v>47360426</v>
      </c>
      <c r="L30" s="90">
        <f t="shared" si="2"/>
        <v>738615559</v>
      </c>
      <c r="M30" s="106">
        <f t="shared" si="3"/>
        <v>0.2444836766095129</v>
      </c>
      <c r="N30" s="89">
        <f>SUM(N25:N29)</f>
        <v>0</v>
      </c>
      <c r="O30" s="90">
        <f>SUM(O25:O29)</f>
        <v>0</v>
      </c>
      <c r="P30" s="90">
        <f t="shared" si="4"/>
        <v>0</v>
      </c>
      <c r="Q30" s="106">
        <f t="shared" si="5"/>
        <v>0</v>
      </c>
      <c r="R30" s="89">
        <f>SUM(R25:R29)</f>
        <v>0</v>
      </c>
      <c r="S30" s="90">
        <f>SUM(S25:S29)</f>
        <v>0</v>
      </c>
      <c r="T30" s="90">
        <f t="shared" si="6"/>
        <v>0</v>
      </c>
      <c r="U30" s="106">
        <f t="shared" si="7"/>
        <v>0</v>
      </c>
      <c r="V30" s="89">
        <f>SUM(V25:V29)</f>
        <v>0</v>
      </c>
      <c r="W30" s="90">
        <f>SUM(W25:W29)</f>
        <v>0</v>
      </c>
      <c r="X30" s="90">
        <f t="shared" si="8"/>
        <v>0</v>
      </c>
      <c r="Y30" s="106">
        <f t="shared" si="9"/>
        <v>0</v>
      </c>
      <c r="Z30" s="89">
        <v>691255133</v>
      </c>
      <c r="AA30" s="90">
        <v>47360426</v>
      </c>
      <c r="AB30" s="90">
        <f t="shared" si="10"/>
        <v>738615559</v>
      </c>
      <c r="AC30" s="106">
        <f t="shared" si="11"/>
        <v>0.2444836766095129</v>
      </c>
      <c r="AD30" s="89">
        <f>SUM(AD25:AD29)</f>
        <v>630751896</v>
      </c>
      <c r="AE30" s="90">
        <f>SUM(AE25:AE29)</f>
        <v>28854738</v>
      </c>
      <c r="AF30" s="90">
        <f t="shared" si="12"/>
        <v>659606634</v>
      </c>
      <c r="AG30" s="90">
        <f>SUM(AG25:AG29)</f>
        <v>2731780768</v>
      </c>
      <c r="AH30" s="90">
        <f>SUM(AH25:AH29)</f>
        <v>2731780768</v>
      </c>
      <c r="AI30" s="91">
        <f>SUM(AI25:AI29)</f>
        <v>659606634</v>
      </c>
      <c r="AJ30" s="129">
        <f t="shared" si="13"/>
        <v>0.24145665044816655</v>
      </c>
      <c r="AK30" s="130">
        <f t="shared" si="14"/>
        <v>0.11978188351574404</v>
      </c>
    </row>
    <row r="31" spans="1:37" ht="12.75">
      <c r="A31" s="62" t="s">
        <v>98</v>
      </c>
      <c r="B31" s="63" t="s">
        <v>588</v>
      </c>
      <c r="C31" s="64" t="s">
        <v>589</v>
      </c>
      <c r="D31" s="85">
        <v>162083490</v>
      </c>
      <c r="E31" s="86">
        <v>52626450</v>
      </c>
      <c r="F31" s="87">
        <f t="shared" si="0"/>
        <v>214709940</v>
      </c>
      <c r="G31" s="85">
        <v>162083490</v>
      </c>
      <c r="H31" s="86">
        <v>52626450</v>
      </c>
      <c r="I31" s="87">
        <f t="shared" si="1"/>
        <v>214709940</v>
      </c>
      <c r="J31" s="85">
        <v>35467295</v>
      </c>
      <c r="K31" s="86">
        <v>3551982</v>
      </c>
      <c r="L31" s="88">
        <f t="shared" si="2"/>
        <v>39019277</v>
      </c>
      <c r="M31" s="105">
        <f t="shared" si="3"/>
        <v>0.1817301844525689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35467295</v>
      </c>
      <c r="AA31" s="88">
        <v>3551982</v>
      </c>
      <c r="AB31" s="88">
        <f t="shared" si="10"/>
        <v>39019277</v>
      </c>
      <c r="AC31" s="105">
        <f t="shared" si="11"/>
        <v>0.1817301844525689</v>
      </c>
      <c r="AD31" s="85">
        <v>40322108</v>
      </c>
      <c r="AE31" s="86">
        <v>0</v>
      </c>
      <c r="AF31" s="88">
        <f t="shared" si="12"/>
        <v>40322108</v>
      </c>
      <c r="AG31" s="86">
        <v>191444417</v>
      </c>
      <c r="AH31" s="86">
        <v>191444417</v>
      </c>
      <c r="AI31" s="126">
        <v>40322108</v>
      </c>
      <c r="AJ31" s="127">
        <f t="shared" si="13"/>
        <v>0.21062044342614597</v>
      </c>
      <c r="AK31" s="128">
        <f t="shared" si="14"/>
        <v>-0.03231058753178284</v>
      </c>
    </row>
    <row r="32" spans="1:37" ht="12.75">
      <c r="A32" s="62" t="s">
        <v>98</v>
      </c>
      <c r="B32" s="63" t="s">
        <v>590</v>
      </c>
      <c r="C32" s="64" t="s">
        <v>591</v>
      </c>
      <c r="D32" s="85">
        <v>481779381</v>
      </c>
      <c r="E32" s="86">
        <v>110408968</v>
      </c>
      <c r="F32" s="87">
        <f t="shared" si="0"/>
        <v>592188349</v>
      </c>
      <c r="G32" s="85">
        <v>481779381</v>
      </c>
      <c r="H32" s="86">
        <v>110408968</v>
      </c>
      <c r="I32" s="87">
        <f t="shared" si="1"/>
        <v>592188349</v>
      </c>
      <c r="J32" s="85">
        <v>188428042</v>
      </c>
      <c r="K32" s="86">
        <v>1300329</v>
      </c>
      <c r="L32" s="88">
        <f t="shared" si="2"/>
        <v>189728371</v>
      </c>
      <c r="M32" s="105">
        <f t="shared" si="3"/>
        <v>0.32038518035754193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188428042</v>
      </c>
      <c r="AA32" s="88">
        <v>1300329</v>
      </c>
      <c r="AB32" s="88">
        <f t="shared" si="10"/>
        <v>189728371</v>
      </c>
      <c r="AC32" s="105">
        <f t="shared" si="11"/>
        <v>0.32038518035754193</v>
      </c>
      <c r="AD32" s="85">
        <v>179770046</v>
      </c>
      <c r="AE32" s="86">
        <v>10523681</v>
      </c>
      <c r="AF32" s="88">
        <f t="shared" si="12"/>
        <v>190293727</v>
      </c>
      <c r="AG32" s="86">
        <v>553864612</v>
      </c>
      <c r="AH32" s="86">
        <v>553864612</v>
      </c>
      <c r="AI32" s="126">
        <v>190293727</v>
      </c>
      <c r="AJ32" s="127">
        <f t="shared" si="13"/>
        <v>0.34357444559032413</v>
      </c>
      <c r="AK32" s="128">
        <f t="shared" si="14"/>
        <v>-0.0029709649861447973</v>
      </c>
    </row>
    <row r="33" spans="1:37" ht="12.75">
      <c r="A33" s="62" t="s">
        <v>98</v>
      </c>
      <c r="B33" s="63" t="s">
        <v>592</v>
      </c>
      <c r="C33" s="64" t="s">
        <v>593</v>
      </c>
      <c r="D33" s="85">
        <v>1126218752</v>
      </c>
      <c r="E33" s="86">
        <v>309391630</v>
      </c>
      <c r="F33" s="87">
        <f t="shared" si="0"/>
        <v>1435610382</v>
      </c>
      <c r="G33" s="85">
        <v>1137629979</v>
      </c>
      <c r="H33" s="86">
        <v>329516360</v>
      </c>
      <c r="I33" s="87">
        <f t="shared" si="1"/>
        <v>1467146339</v>
      </c>
      <c r="J33" s="85">
        <v>268242933</v>
      </c>
      <c r="K33" s="86">
        <v>37781833</v>
      </c>
      <c r="L33" s="88">
        <f t="shared" si="2"/>
        <v>306024766</v>
      </c>
      <c r="M33" s="105">
        <f t="shared" si="3"/>
        <v>0.21316700536371574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268242933</v>
      </c>
      <c r="AA33" s="88">
        <v>37781833</v>
      </c>
      <c r="AB33" s="88">
        <f t="shared" si="10"/>
        <v>306024766</v>
      </c>
      <c r="AC33" s="105">
        <f t="shared" si="11"/>
        <v>0.21316700536371574</v>
      </c>
      <c r="AD33" s="85">
        <v>248619637</v>
      </c>
      <c r="AE33" s="86">
        <v>10768240</v>
      </c>
      <c r="AF33" s="88">
        <f t="shared" si="12"/>
        <v>259387877</v>
      </c>
      <c r="AG33" s="86">
        <v>1143742318</v>
      </c>
      <c r="AH33" s="86">
        <v>1143742318</v>
      </c>
      <c r="AI33" s="126">
        <v>259387877</v>
      </c>
      <c r="AJ33" s="127">
        <f t="shared" si="13"/>
        <v>0.22678873809056702</v>
      </c>
      <c r="AK33" s="128">
        <f t="shared" si="14"/>
        <v>0.17979594705576774</v>
      </c>
    </row>
    <row r="34" spans="1:37" ht="12.75">
      <c r="A34" s="62" t="s">
        <v>98</v>
      </c>
      <c r="B34" s="63" t="s">
        <v>94</v>
      </c>
      <c r="C34" s="64" t="s">
        <v>95</v>
      </c>
      <c r="D34" s="85">
        <v>2216949630</v>
      </c>
      <c r="E34" s="86">
        <v>344372281</v>
      </c>
      <c r="F34" s="87">
        <f t="shared" si="0"/>
        <v>2561321911</v>
      </c>
      <c r="G34" s="85">
        <v>2216949630</v>
      </c>
      <c r="H34" s="86">
        <v>396073224</v>
      </c>
      <c r="I34" s="87">
        <f t="shared" si="1"/>
        <v>2613022854</v>
      </c>
      <c r="J34" s="85">
        <v>426882683</v>
      </c>
      <c r="K34" s="86">
        <v>34550334</v>
      </c>
      <c r="L34" s="88">
        <f t="shared" si="2"/>
        <v>461433017</v>
      </c>
      <c r="M34" s="105">
        <f t="shared" si="3"/>
        <v>0.18015424575033046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426882683</v>
      </c>
      <c r="AA34" s="88">
        <v>34550334</v>
      </c>
      <c r="AB34" s="88">
        <f t="shared" si="10"/>
        <v>461433017</v>
      </c>
      <c r="AC34" s="105">
        <f t="shared" si="11"/>
        <v>0.18015424575033046</v>
      </c>
      <c r="AD34" s="85">
        <v>418110681</v>
      </c>
      <c r="AE34" s="86">
        <v>27789129</v>
      </c>
      <c r="AF34" s="88">
        <f t="shared" si="12"/>
        <v>445899810</v>
      </c>
      <c r="AG34" s="86">
        <v>2341599898</v>
      </c>
      <c r="AH34" s="86">
        <v>2341599898</v>
      </c>
      <c r="AI34" s="126">
        <v>445899810</v>
      </c>
      <c r="AJ34" s="127">
        <f t="shared" si="13"/>
        <v>0.19042527734172288</v>
      </c>
      <c r="AK34" s="128">
        <f t="shared" si="14"/>
        <v>0.03483564390843763</v>
      </c>
    </row>
    <row r="35" spans="1:37" ht="12.75">
      <c r="A35" s="62" t="s">
        <v>98</v>
      </c>
      <c r="B35" s="63" t="s">
        <v>594</v>
      </c>
      <c r="C35" s="64" t="s">
        <v>595</v>
      </c>
      <c r="D35" s="85">
        <v>625754394</v>
      </c>
      <c r="E35" s="86">
        <v>89479696</v>
      </c>
      <c r="F35" s="87">
        <f t="shared" si="0"/>
        <v>715234090</v>
      </c>
      <c r="G35" s="85">
        <v>625754394</v>
      </c>
      <c r="H35" s="86">
        <v>91467998</v>
      </c>
      <c r="I35" s="87">
        <f t="shared" si="1"/>
        <v>717222392</v>
      </c>
      <c r="J35" s="85">
        <v>282793926</v>
      </c>
      <c r="K35" s="86">
        <v>1430996</v>
      </c>
      <c r="L35" s="88">
        <f t="shared" si="2"/>
        <v>284224922</v>
      </c>
      <c r="M35" s="105">
        <f t="shared" si="3"/>
        <v>0.3973872693903614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282793926</v>
      </c>
      <c r="AA35" s="88">
        <v>1430996</v>
      </c>
      <c r="AB35" s="88">
        <f t="shared" si="10"/>
        <v>284224922</v>
      </c>
      <c r="AC35" s="105">
        <f t="shared" si="11"/>
        <v>0.3973872693903614</v>
      </c>
      <c r="AD35" s="85">
        <v>262503860</v>
      </c>
      <c r="AE35" s="86">
        <v>5648191</v>
      </c>
      <c r="AF35" s="88">
        <f t="shared" si="12"/>
        <v>268152051</v>
      </c>
      <c r="AG35" s="86">
        <v>673288251</v>
      </c>
      <c r="AH35" s="86">
        <v>673288251</v>
      </c>
      <c r="AI35" s="126">
        <v>268152051</v>
      </c>
      <c r="AJ35" s="127">
        <f t="shared" si="13"/>
        <v>0.39827228620390703</v>
      </c>
      <c r="AK35" s="128">
        <f t="shared" si="14"/>
        <v>0.059939392371084255</v>
      </c>
    </row>
    <row r="36" spans="1:37" ht="12.75">
      <c r="A36" s="62" t="s">
        <v>98</v>
      </c>
      <c r="B36" s="63" t="s">
        <v>596</v>
      </c>
      <c r="C36" s="64" t="s">
        <v>597</v>
      </c>
      <c r="D36" s="85">
        <v>754363468</v>
      </c>
      <c r="E36" s="86">
        <v>84765848</v>
      </c>
      <c r="F36" s="87">
        <f t="shared" si="0"/>
        <v>839129316</v>
      </c>
      <c r="G36" s="85">
        <v>754363468</v>
      </c>
      <c r="H36" s="86">
        <v>84765848</v>
      </c>
      <c r="I36" s="87">
        <f t="shared" si="1"/>
        <v>839129316</v>
      </c>
      <c r="J36" s="85">
        <v>186322608</v>
      </c>
      <c r="K36" s="86">
        <v>7077766</v>
      </c>
      <c r="L36" s="88">
        <f t="shared" si="2"/>
        <v>193400374</v>
      </c>
      <c r="M36" s="105">
        <f t="shared" si="3"/>
        <v>0.2304774369246325</v>
      </c>
      <c r="N36" s="85">
        <v>0</v>
      </c>
      <c r="O36" s="86">
        <v>0</v>
      </c>
      <c r="P36" s="88">
        <f t="shared" si="4"/>
        <v>0</v>
      </c>
      <c r="Q36" s="105">
        <f t="shared" si="5"/>
        <v>0</v>
      </c>
      <c r="R36" s="85">
        <v>0</v>
      </c>
      <c r="S36" s="86">
        <v>0</v>
      </c>
      <c r="T36" s="88">
        <f t="shared" si="6"/>
        <v>0</v>
      </c>
      <c r="U36" s="105">
        <f t="shared" si="7"/>
        <v>0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v>186322608</v>
      </c>
      <c r="AA36" s="88">
        <v>7077766</v>
      </c>
      <c r="AB36" s="88">
        <f t="shared" si="10"/>
        <v>193400374</v>
      </c>
      <c r="AC36" s="105">
        <f t="shared" si="11"/>
        <v>0.2304774369246325</v>
      </c>
      <c r="AD36" s="85">
        <v>184025305</v>
      </c>
      <c r="AE36" s="86">
        <v>13252489</v>
      </c>
      <c r="AF36" s="88">
        <f t="shared" si="12"/>
        <v>197277794</v>
      </c>
      <c r="AG36" s="86">
        <v>755085854</v>
      </c>
      <c r="AH36" s="86">
        <v>755085854</v>
      </c>
      <c r="AI36" s="126">
        <v>197277794</v>
      </c>
      <c r="AJ36" s="127">
        <f t="shared" si="13"/>
        <v>0.26126538188331627</v>
      </c>
      <c r="AK36" s="128">
        <f t="shared" si="14"/>
        <v>-0.019654619617249014</v>
      </c>
    </row>
    <row r="37" spans="1:37" ht="12.75">
      <c r="A37" s="62" t="s">
        <v>98</v>
      </c>
      <c r="B37" s="63" t="s">
        <v>598</v>
      </c>
      <c r="C37" s="64" t="s">
        <v>599</v>
      </c>
      <c r="D37" s="85">
        <v>966953243</v>
      </c>
      <c r="E37" s="86">
        <v>217575258</v>
      </c>
      <c r="F37" s="87">
        <f t="shared" si="0"/>
        <v>1184528501</v>
      </c>
      <c r="G37" s="85">
        <v>974864321</v>
      </c>
      <c r="H37" s="86">
        <v>263779221</v>
      </c>
      <c r="I37" s="87">
        <f t="shared" si="1"/>
        <v>1238643542</v>
      </c>
      <c r="J37" s="85">
        <v>431041873</v>
      </c>
      <c r="K37" s="86">
        <v>34130518</v>
      </c>
      <c r="L37" s="88">
        <f t="shared" si="2"/>
        <v>465172391</v>
      </c>
      <c r="M37" s="105">
        <f t="shared" si="3"/>
        <v>0.392706794819452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431041873</v>
      </c>
      <c r="AA37" s="88">
        <v>34130518</v>
      </c>
      <c r="AB37" s="88">
        <f t="shared" si="10"/>
        <v>465172391</v>
      </c>
      <c r="AC37" s="105">
        <f t="shared" si="11"/>
        <v>0.392706794819452</v>
      </c>
      <c r="AD37" s="85">
        <v>421092868</v>
      </c>
      <c r="AE37" s="86">
        <v>22664795</v>
      </c>
      <c r="AF37" s="88">
        <f t="shared" si="12"/>
        <v>443757663</v>
      </c>
      <c r="AG37" s="86">
        <v>1061834909</v>
      </c>
      <c r="AH37" s="86">
        <v>1061834909</v>
      </c>
      <c r="AI37" s="126">
        <v>443757663</v>
      </c>
      <c r="AJ37" s="127">
        <f t="shared" si="13"/>
        <v>0.4179158730220274</v>
      </c>
      <c r="AK37" s="128">
        <f t="shared" si="14"/>
        <v>0.04825770862237477</v>
      </c>
    </row>
    <row r="38" spans="1:37" ht="12.75">
      <c r="A38" s="62" t="s">
        <v>113</v>
      </c>
      <c r="B38" s="63" t="s">
        <v>600</v>
      </c>
      <c r="C38" s="64" t="s">
        <v>601</v>
      </c>
      <c r="D38" s="85">
        <v>413072945</v>
      </c>
      <c r="E38" s="86">
        <v>0</v>
      </c>
      <c r="F38" s="87">
        <f t="shared" si="0"/>
        <v>413072945</v>
      </c>
      <c r="G38" s="85">
        <v>413072945</v>
      </c>
      <c r="H38" s="86">
        <v>0</v>
      </c>
      <c r="I38" s="87">
        <f t="shared" si="1"/>
        <v>413072945</v>
      </c>
      <c r="J38" s="85">
        <v>113493207</v>
      </c>
      <c r="K38" s="86">
        <v>0</v>
      </c>
      <c r="L38" s="88">
        <f t="shared" si="2"/>
        <v>113493207</v>
      </c>
      <c r="M38" s="105">
        <f t="shared" si="3"/>
        <v>0.27475342641963635</v>
      </c>
      <c r="N38" s="85">
        <v>0</v>
      </c>
      <c r="O38" s="86">
        <v>0</v>
      </c>
      <c r="P38" s="88">
        <f t="shared" si="4"/>
        <v>0</v>
      </c>
      <c r="Q38" s="105">
        <f t="shared" si="5"/>
        <v>0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v>113493207</v>
      </c>
      <c r="AA38" s="88">
        <v>0</v>
      </c>
      <c r="AB38" s="88">
        <f t="shared" si="10"/>
        <v>113493207</v>
      </c>
      <c r="AC38" s="105">
        <f t="shared" si="11"/>
        <v>0.27475342641963635</v>
      </c>
      <c r="AD38" s="85">
        <v>72127541</v>
      </c>
      <c r="AE38" s="86">
        <v>0</v>
      </c>
      <c r="AF38" s="88">
        <f t="shared" si="12"/>
        <v>72127541</v>
      </c>
      <c r="AG38" s="86">
        <v>387472772</v>
      </c>
      <c r="AH38" s="86">
        <v>387472772</v>
      </c>
      <c r="AI38" s="126">
        <v>72127541</v>
      </c>
      <c r="AJ38" s="127">
        <f t="shared" si="13"/>
        <v>0.18614866956380616</v>
      </c>
      <c r="AK38" s="128">
        <f t="shared" si="14"/>
        <v>0.5735072265946235</v>
      </c>
    </row>
    <row r="39" spans="1:37" ht="16.5">
      <c r="A39" s="65"/>
      <c r="B39" s="66" t="s">
        <v>602</v>
      </c>
      <c r="C39" s="67"/>
      <c r="D39" s="89">
        <f>SUM(D31:D38)</f>
        <v>6747175303</v>
      </c>
      <c r="E39" s="90">
        <f>SUM(E31:E38)</f>
        <v>1208620131</v>
      </c>
      <c r="F39" s="91">
        <f t="shared" si="0"/>
        <v>7955795434</v>
      </c>
      <c r="G39" s="89">
        <f>SUM(G31:G38)</f>
        <v>6766497608</v>
      </c>
      <c r="H39" s="90">
        <f>SUM(H31:H38)</f>
        <v>1328638069</v>
      </c>
      <c r="I39" s="91">
        <f t="shared" si="1"/>
        <v>8095135677</v>
      </c>
      <c r="J39" s="89">
        <f>SUM(J31:J38)</f>
        <v>1932672567</v>
      </c>
      <c r="K39" s="90">
        <f>SUM(K31:K38)</f>
        <v>119823758</v>
      </c>
      <c r="L39" s="90">
        <f t="shared" si="2"/>
        <v>2052496325</v>
      </c>
      <c r="M39" s="106">
        <f t="shared" si="3"/>
        <v>0.2579875691911864</v>
      </c>
      <c r="N39" s="89">
        <f>SUM(N31:N38)</f>
        <v>0</v>
      </c>
      <c r="O39" s="90">
        <f>SUM(O31:O38)</f>
        <v>0</v>
      </c>
      <c r="P39" s="90">
        <f t="shared" si="4"/>
        <v>0</v>
      </c>
      <c r="Q39" s="106">
        <f t="shared" si="5"/>
        <v>0</v>
      </c>
      <c r="R39" s="89">
        <f>SUM(R31:R38)</f>
        <v>0</v>
      </c>
      <c r="S39" s="90">
        <f>SUM(S31:S38)</f>
        <v>0</v>
      </c>
      <c r="T39" s="90">
        <f t="shared" si="6"/>
        <v>0</v>
      </c>
      <c r="U39" s="106">
        <f t="shared" si="7"/>
        <v>0</v>
      </c>
      <c r="V39" s="89">
        <f>SUM(V31:V38)</f>
        <v>0</v>
      </c>
      <c r="W39" s="90">
        <f>SUM(W31:W38)</f>
        <v>0</v>
      </c>
      <c r="X39" s="90">
        <f t="shared" si="8"/>
        <v>0</v>
      </c>
      <c r="Y39" s="106">
        <f t="shared" si="9"/>
        <v>0</v>
      </c>
      <c r="Z39" s="89">
        <v>1932672567</v>
      </c>
      <c r="AA39" s="90">
        <v>119823758</v>
      </c>
      <c r="AB39" s="90">
        <f t="shared" si="10"/>
        <v>2052496325</v>
      </c>
      <c r="AC39" s="106">
        <f t="shared" si="11"/>
        <v>0.2579875691911864</v>
      </c>
      <c r="AD39" s="89">
        <f>SUM(AD31:AD38)</f>
        <v>1826572046</v>
      </c>
      <c r="AE39" s="90">
        <f>SUM(AE31:AE38)</f>
        <v>90646525</v>
      </c>
      <c r="AF39" s="90">
        <f t="shared" si="12"/>
        <v>1917218571</v>
      </c>
      <c r="AG39" s="90">
        <f>SUM(AG31:AG38)</f>
        <v>7108333031</v>
      </c>
      <c r="AH39" s="90">
        <f>SUM(AH31:AH38)</f>
        <v>7108333031</v>
      </c>
      <c r="AI39" s="91">
        <f>SUM(AI31:AI38)</f>
        <v>1917218571</v>
      </c>
      <c r="AJ39" s="129">
        <f t="shared" si="13"/>
        <v>0.2697142301350906</v>
      </c>
      <c r="AK39" s="130">
        <f t="shared" si="14"/>
        <v>0.07055938015947794</v>
      </c>
    </row>
    <row r="40" spans="1:37" ht="12.75">
      <c r="A40" s="62" t="s">
        <v>98</v>
      </c>
      <c r="B40" s="63" t="s">
        <v>603</v>
      </c>
      <c r="C40" s="64" t="s">
        <v>604</v>
      </c>
      <c r="D40" s="85">
        <v>82575300</v>
      </c>
      <c r="E40" s="86">
        <v>38384106</v>
      </c>
      <c r="F40" s="87">
        <f t="shared" si="0"/>
        <v>120959406</v>
      </c>
      <c r="G40" s="85">
        <v>82575300</v>
      </c>
      <c r="H40" s="86">
        <v>38384106</v>
      </c>
      <c r="I40" s="87">
        <f t="shared" si="1"/>
        <v>120959406</v>
      </c>
      <c r="J40" s="85">
        <v>18301589</v>
      </c>
      <c r="K40" s="86">
        <v>1424851</v>
      </c>
      <c r="L40" s="88">
        <f t="shared" si="2"/>
        <v>19726440</v>
      </c>
      <c r="M40" s="105">
        <f t="shared" si="3"/>
        <v>0.16308314212455707</v>
      </c>
      <c r="N40" s="85">
        <v>0</v>
      </c>
      <c r="O40" s="86">
        <v>0</v>
      </c>
      <c r="P40" s="88">
        <f t="shared" si="4"/>
        <v>0</v>
      </c>
      <c r="Q40" s="105">
        <f t="shared" si="5"/>
        <v>0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v>18301589</v>
      </c>
      <c r="AA40" s="88">
        <v>1424851</v>
      </c>
      <c r="AB40" s="88">
        <f t="shared" si="10"/>
        <v>19726440</v>
      </c>
      <c r="AC40" s="105">
        <f t="shared" si="11"/>
        <v>0.16308314212455707</v>
      </c>
      <c r="AD40" s="85">
        <v>18924365</v>
      </c>
      <c r="AE40" s="86">
        <v>3358323</v>
      </c>
      <c r="AF40" s="88">
        <f t="shared" si="12"/>
        <v>22282688</v>
      </c>
      <c r="AG40" s="86">
        <v>83507960</v>
      </c>
      <c r="AH40" s="86">
        <v>83507960</v>
      </c>
      <c r="AI40" s="126">
        <v>22282688</v>
      </c>
      <c r="AJ40" s="127">
        <f t="shared" si="13"/>
        <v>0.26683310189831005</v>
      </c>
      <c r="AK40" s="128">
        <f t="shared" si="14"/>
        <v>-0.11471901415125496</v>
      </c>
    </row>
    <row r="41" spans="1:37" ht="12.75">
      <c r="A41" s="62" t="s">
        <v>98</v>
      </c>
      <c r="B41" s="63" t="s">
        <v>605</v>
      </c>
      <c r="C41" s="64" t="s">
        <v>606</v>
      </c>
      <c r="D41" s="85">
        <v>70893030</v>
      </c>
      <c r="E41" s="86">
        <v>1100000</v>
      </c>
      <c r="F41" s="87">
        <f t="shared" si="0"/>
        <v>71993030</v>
      </c>
      <c r="G41" s="85">
        <v>70893030</v>
      </c>
      <c r="H41" s="86">
        <v>1100000</v>
      </c>
      <c r="I41" s="87">
        <f t="shared" si="1"/>
        <v>71993030</v>
      </c>
      <c r="J41" s="85">
        <v>19033867</v>
      </c>
      <c r="K41" s="86">
        <v>536689</v>
      </c>
      <c r="L41" s="88">
        <f t="shared" si="2"/>
        <v>19570556</v>
      </c>
      <c r="M41" s="105">
        <f t="shared" si="3"/>
        <v>0.27183959336063507</v>
      </c>
      <c r="N41" s="85">
        <v>0</v>
      </c>
      <c r="O41" s="86">
        <v>0</v>
      </c>
      <c r="P41" s="88">
        <f t="shared" si="4"/>
        <v>0</v>
      </c>
      <c r="Q41" s="105">
        <f t="shared" si="5"/>
        <v>0</v>
      </c>
      <c r="R41" s="85">
        <v>0</v>
      </c>
      <c r="S41" s="86">
        <v>0</v>
      </c>
      <c r="T41" s="88">
        <f t="shared" si="6"/>
        <v>0</v>
      </c>
      <c r="U41" s="105">
        <f t="shared" si="7"/>
        <v>0</v>
      </c>
      <c r="V41" s="85">
        <v>0</v>
      </c>
      <c r="W41" s="86">
        <v>0</v>
      </c>
      <c r="X41" s="88">
        <f t="shared" si="8"/>
        <v>0</v>
      </c>
      <c r="Y41" s="105">
        <f t="shared" si="9"/>
        <v>0</v>
      </c>
      <c r="Z41" s="125">
        <v>19033867</v>
      </c>
      <c r="AA41" s="88">
        <v>536689</v>
      </c>
      <c r="AB41" s="88">
        <f t="shared" si="10"/>
        <v>19570556</v>
      </c>
      <c r="AC41" s="105">
        <f t="shared" si="11"/>
        <v>0.27183959336063507</v>
      </c>
      <c r="AD41" s="85">
        <v>7953674</v>
      </c>
      <c r="AE41" s="86">
        <v>10100</v>
      </c>
      <c r="AF41" s="88">
        <f t="shared" si="12"/>
        <v>7963774</v>
      </c>
      <c r="AG41" s="86">
        <v>65061822</v>
      </c>
      <c r="AH41" s="86">
        <v>65061822</v>
      </c>
      <c r="AI41" s="126">
        <v>7963774</v>
      </c>
      <c r="AJ41" s="127">
        <f t="shared" si="13"/>
        <v>0.12240318139261455</v>
      </c>
      <c r="AK41" s="128">
        <f t="shared" si="14"/>
        <v>1.4574474363536685</v>
      </c>
    </row>
    <row r="42" spans="1:37" ht="12.75">
      <c r="A42" s="62" t="s">
        <v>98</v>
      </c>
      <c r="B42" s="63" t="s">
        <v>607</v>
      </c>
      <c r="C42" s="64" t="s">
        <v>608</v>
      </c>
      <c r="D42" s="85">
        <v>321579986</v>
      </c>
      <c r="E42" s="86">
        <v>31958400</v>
      </c>
      <c r="F42" s="87">
        <f t="shared" si="0"/>
        <v>353538386</v>
      </c>
      <c r="G42" s="85">
        <v>321579986</v>
      </c>
      <c r="H42" s="86">
        <v>31958400</v>
      </c>
      <c r="I42" s="87">
        <f t="shared" si="1"/>
        <v>353538386</v>
      </c>
      <c r="J42" s="85">
        <v>22109509</v>
      </c>
      <c r="K42" s="86">
        <v>-1205165</v>
      </c>
      <c r="L42" s="88">
        <f t="shared" si="2"/>
        <v>20904344</v>
      </c>
      <c r="M42" s="105">
        <f t="shared" si="3"/>
        <v>0.059128922990557525</v>
      </c>
      <c r="N42" s="85">
        <v>0</v>
      </c>
      <c r="O42" s="86">
        <v>0</v>
      </c>
      <c r="P42" s="88">
        <f t="shared" si="4"/>
        <v>0</v>
      </c>
      <c r="Q42" s="105">
        <f t="shared" si="5"/>
        <v>0</v>
      </c>
      <c r="R42" s="85">
        <v>0</v>
      </c>
      <c r="S42" s="86">
        <v>0</v>
      </c>
      <c r="T42" s="88">
        <f t="shared" si="6"/>
        <v>0</v>
      </c>
      <c r="U42" s="105">
        <f t="shared" si="7"/>
        <v>0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v>22109509</v>
      </c>
      <c r="AA42" s="88">
        <v>-1205165</v>
      </c>
      <c r="AB42" s="88">
        <f t="shared" si="10"/>
        <v>20904344</v>
      </c>
      <c r="AC42" s="105">
        <f t="shared" si="11"/>
        <v>0.059128922990557525</v>
      </c>
      <c r="AD42" s="85">
        <v>93047271</v>
      </c>
      <c r="AE42" s="86">
        <v>-2276964</v>
      </c>
      <c r="AF42" s="88">
        <f t="shared" si="12"/>
        <v>90770307</v>
      </c>
      <c r="AG42" s="86">
        <v>290744837</v>
      </c>
      <c r="AH42" s="86">
        <v>290744837</v>
      </c>
      <c r="AI42" s="126">
        <v>90770307</v>
      </c>
      <c r="AJ42" s="127">
        <f t="shared" si="13"/>
        <v>0.31219920510574706</v>
      </c>
      <c r="AK42" s="128">
        <f t="shared" si="14"/>
        <v>-0.7697006356935644</v>
      </c>
    </row>
    <row r="43" spans="1:37" ht="12.75">
      <c r="A43" s="62" t="s">
        <v>113</v>
      </c>
      <c r="B43" s="63" t="s">
        <v>609</v>
      </c>
      <c r="C43" s="64" t="s">
        <v>610</v>
      </c>
      <c r="D43" s="85">
        <v>97236688</v>
      </c>
      <c r="E43" s="86">
        <v>743800</v>
      </c>
      <c r="F43" s="87">
        <f t="shared" si="0"/>
        <v>97980488</v>
      </c>
      <c r="G43" s="85">
        <v>97236688</v>
      </c>
      <c r="H43" s="86">
        <v>743800</v>
      </c>
      <c r="I43" s="87">
        <f t="shared" si="1"/>
        <v>97980488</v>
      </c>
      <c r="J43" s="85">
        <v>4057894</v>
      </c>
      <c r="K43" s="86">
        <v>2360</v>
      </c>
      <c r="L43" s="88">
        <f t="shared" si="2"/>
        <v>4060254</v>
      </c>
      <c r="M43" s="105">
        <f t="shared" si="3"/>
        <v>0.04143941393719125</v>
      </c>
      <c r="N43" s="85">
        <v>0</v>
      </c>
      <c r="O43" s="86">
        <v>0</v>
      </c>
      <c r="P43" s="88">
        <f t="shared" si="4"/>
        <v>0</v>
      </c>
      <c r="Q43" s="105">
        <f t="shared" si="5"/>
        <v>0</v>
      </c>
      <c r="R43" s="85">
        <v>0</v>
      </c>
      <c r="S43" s="86">
        <v>0</v>
      </c>
      <c r="T43" s="88">
        <f t="shared" si="6"/>
        <v>0</v>
      </c>
      <c r="U43" s="105">
        <f t="shared" si="7"/>
        <v>0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v>4057894</v>
      </c>
      <c r="AA43" s="88">
        <v>2360</v>
      </c>
      <c r="AB43" s="88">
        <f t="shared" si="10"/>
        <v>4060254</v>
      </c>
      <c r="AC43" s="105">
        <f t="shared" si="11"/>
        <v>0.04143941393719125</v>
      </c>
      <c r="AD43" s="85">
        <v>25720556</v>
      </c>
      <c r="AE43" s="86">
        <v>130864</v>
      </c>
      <c r="AF43" s="88">
        <f t="shared" si="12"/>
        <v>25851420</v>
      </c>
      <c r="AG43" s="86">
        <v>82912272</v>
      </c>
      <c r="AH43" s="86">
        <v>82912272</v>
      </c>
      <c r="AI43" s="126">
        <v>25851420</v>
      </c>
      <c r="AJ43" s="127">
        <f t="shared" si="13"/>
        <v>0.31179244491092944</v>
      </c>
      <c r="AK43" s="128">
        <f t="shared" si="14"/>
        <v>-0.842938840496963</v>
      </c>
    </row>
    <row r="44" spans="1:37" ht="16.5">
      <c r="A44" s="65"/>
      <c r="B44" s="66" t="s">
        <v>611</v>
      </c>
      <c r="C44" s="67"/>
      <c r="D44" s="89">
        <f>SUM(D40:D43)</f>
        <v>572285004</v>
      </c>
      <c r="E44" s="90">
        <f>SUM(E40:E43)</f>
        <v>72186306</v>
      </c>
      <c r="F44" s="91">
        <f t="shared" si="0"/>
        <v>644471310</v>
      </c>
      <c r="G44" s="89">
        <f>SUM(G40:G43)</f>
        <v>572285004</v>
      </c>
      <c r="H44" s="90">
        <f>SUM(H40:H43)</f>
        <v>72186306</v>
      </c>
      <c r="I44" s="91">
        <f t="shared" si="1"/>
        <v>644471310</v>
      </c>
      <c r="J44" s="89">
        <f>SUM(J40:J43)</f>
        <v>63502859</v>
      </c>
      <c r="K44" s="90">
        <f>SUM(K40:K43)</f>
        <v>758735</v>
      </c>
      <c r="L44" s="90">
        <f t="shared" si="2"/>
        <v>64261594</v>
      </c>
      <c r="M44" s="106">
        <f t="shared" si="3"/>
        <v>0.09971210976016916</v>
      </c>
      <c r="N44" s="89">
        <f>SUM(N40:N43)</f>
        <v>0</v>
      </c>
      <c r="O44" s="90">
        <f>SUM(O40:O43)</f>
        <v>0</v>
      </c>
      <c r="P44" s="90">
        <f t="shared" si="4"/>
        <v>0</v>
      </c>
      <c r="Q44" s="106">
        <f t="shared" si="5"/>
        <v>0</v>
      </c>
      <c r="R44" s="89">
        <f>SUM(R40:R43)</f>
        <v>0</v>
      </c>
      <c r="S44" s="90">
        <f>SUM(S40:S43)</f>
        <v>0</v>
      </c>
      <c r="T44" s="90">
        <f t="shared" si="6"/>
        <v>0</v>
      </c>
      <c r="U44" s="106">
        <f t="shared" si="7"/>
        <v>0</v>
      </c>
      <c r="V44" s="89">
        <f>SUM(V40:V43)</f>
        <v>0</v>
      </c>
      <c r="W44" s="90">
        <f>SUM(W40:W43)</f>
        <v>0</v>
      </c>
      <c r="X44" s="90">
        <f t="shared" si="8"/>
        <v>0</v>
      </c>
      <c r="Y44" s="106">
        <f t="shared" si="9"/>
        <v>0</v>
      </c>
      <c r="Z44" s="89">
        <v>63502859</v>
      </c>
      <c r="AA44" s="90">
        <v>758735</v>
      </c>
      <c r="AB44" s="90">
        <f t="shared" si="10"/>
        <v>64261594</v>
      </c>
      <c r="AC44" s="106">
        <f t="shared" si="11"/>
        <v>0.09971210976016916</v>
      </c>
      <c r="AD44" s="89">
        <f>SUM(AD40:AD43)</f>
        <v>145645866</v>
      </c>
      <c r="AE44" s="90">
        <f>SUM(AE40:AE43)</f>
        <v>1222323</v>
      </c>
      <c r="AF44" s="90">
        <f t="shared" si="12"/>
        <v>146868189</v>
      </c>
      <c r="AG44" s="90">
        <f>SUM(AG40:AG43)</f>
        <v>522226891</v>
      </c>
      <c r="AH44" s="90">
        <f>SUM(AH40:AH43)</f>
        <v>522226891</v>
      </c>
      <c r="AI44" s="91">
        <f>SUM(AI40:AI43)</f>
        <v>146868189</v>
      </c>
      <c r="AJ44" s="129">
        <f t="shared" si="13"/>
        <v>0.2812344433638137</v>
      </c>
      <c r="AK44" s="130">
        <f t="shared" si="14"/>
        <v>-0.5624539633970702</v>
      </c>
    </row>
    <row r="45" spans="1:37" ht="16.5">
      <c r="A45" s="68"/>
      <c r="B45" s="69" t="s">
        <v>612</v>
      </c>
      <c r="C45" s="70"/>
      <c r="D45" s="92">
        <f>SUM(D9,D11:D16,D18:D23,D25:D29,D31:D38,D40:D43)</f>
        <v>61549506187</v>
      </c>
      <c r="E45" s="93">
        <f>SUM(E9,E11:E16,E18:E23,E25:E29,E31:E38,E40:E43)</f>
        <v>6549924334</v>
      </c>
      <c r="F45" s="94">
        <f t="shared" si="0"/>
        <v>68099430521</v>
      </c>
      <c r="G45" s="92">
        <f>SUM(G9,G11:G16,G18:G23,G25:G29,G31:G38,G40:G43)</f>
        <v>61703314815</v>
      </c>
      <c r="H45" s="93">
        <f>SUM(H9,H11:H16,H18:H23,H25:H29,H31:H38,H40:H43)</f>
        <v>6741809705</v>
      </c>
      <c r="I45" s="94">
        <f t="shared" si="1"/>
        <v>68445124520</v>
      </c>
      <c r="J45" s="92">
        <f>SUM(J9,J11:J16,J18:J23,J25:J29,J31:J38,J40:J43)</f>
        <v>16758867731</v>
      </c>
      <c r="K45" s="93">
        <f>SUM(K9,K11:K16,K18:K23,K25:K29,K31:K38,K40:K43)</f>
        <v>1218408513</v>
      </c>
      <c r="L45" s="93">
        <f t="shared" si="2"/>
        <v>17977276244</v>
      </c>
      <c r="M45" s="107">
        <f t="shared" si="3"/>
        <v>0.26398570599582766</v>
      </c>
      <c r="N45" s="92">
        <f>SUM(N9,N11:N16,N18:N23,N25:N29,N31:N38,N40:N43)</f>
        <v>0</v>
      </c>
      <c r="O45" s="93">
        <f>SUM(O9,O11:O16,O18:O23,O25:O29,O31:O38,O40:O43)</f>
        <v>0</v>
      </c>
      <c r="P45" s="93">
        <f t="shared" si="4"/>
        <v>0</v>
      </c>
      <c r="Q45" s="107">
        <f t="shared" si="5"/>
        <v>0</v>
      </c>
      <c r="R45" s="92">
        <f>SUM(R9,R11:R16,R18:R23,R25:R29,R31:R38,R40:R43)</f>
        <v>0</v>
      </c>
      <c r="S45" s="93">
        <f>SUM(S9,S11:S16,S18:S23,S25:S29,S31:S38,S40:S43)</f>
        <v>0</v>
      </c>
      <c r="T45" s="93">
        <f t="shared" si="6"/>
        <v>0</v>
      </c>
      <c r="U45" s="107">
        <f t="shared" si="7"/>
        <v>0</v>
      </c>
      <c r="V45" s="92">
        <f>SUM(V9,V11:V16,V18:V23,V25:V29,V31:V38,V40:V43)</f>
        <v>0</v>
      </c>
      <c r="W45" s="93">
        <f>SUM(W9,W11:W16,W18:W23,W25:W29,W31:W38,W40:W43)</f>
        <v>0</v>
      </c>
      <c r="X45" s="93">
        <f t="shared" si="8"/>
        <v>0</v>
      </c>
      <c r="Y45" s="107">
        <f t="shared" si="9"/>
        <v>0</v>
      </c>
      <c r="Z45" s="92">
        <v>16758867731</v>
      </c>
      <c r="AA45" s="93">
        <v>1218408513</v>
      </c>
      <c r="AB45" s="93">
        <f t="shared" si="10"/>
        <v>17977276244</v>
      </c>
      <c r="AC45" s="107">
        <f t="shared" si="11"/>
        <v>0.26398570599582766</v>
      </c>
      <c r="AD45" s="92">
        <f>SUM(AD9,AD11:AD16,AD18:AD23,AD25:AD29,AD31:AD38,AD40:AD43)</f>
        <v>16809222955</v>
      </c>
      <c r="AE45" s="93">
        <f>SUM(AE9,AE11:AE16,AE18:AE23,AE25:AE29,AE31:AE38,AE40:AE43)</f>
        <v>1023921871</v>
      </c>
      <c r="AF45" s="93">
        <f t="shared" si="12"/>
        <v>17833144826</v>
      </c>
      <c r="AG45" s="93">
        <f>SUM(AG9,AG11:AG16,AG18:AG23,AG25:AG29,AG31:AG38,AG40:AG43)</f>
        <v>63633747213</v>
      </c>
      <c r="AH45" s="93">
        <f>SUM(AH9,AH11:AH16,AH18:AH23,AH25:AH29,AH31:AH38,AH40:AH43)</f>
        <v>63633747213</v>
      </c>
      <c r="AI45" s="94">
        <f>SUM(AI9,AI11:AI16,AI18:AI23,AI25:AI29,AI31:AI38,AI40:AI43)</f>
        <v>17833144826</v>
      </c>
      <c r="AJ45" s="131">
        <f t="shared" si="13"/>
        <v>0.28024665538409144</v>
      </c>
      <c r="AK45" s="132">
        <f t="shared" si="14"/>
        <v>0.008082221021940228</v>
      </c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showGridLines="0" tabSelected="1" view="pageBreakPreview" zoomScale="60" zoomScalePageLayoutView="0" workbookViewId="0" topLeftCell="A11">
      <selection activeCell="E24" sqref="E24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1" ht="15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37" ht="16.5" customHeight="1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s="13" customFormat="1" ht="16.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</row>
    <row r="7" spans="1:37" s="13" customFormat="1" ht="12.75">
      <c r="A7" s="32"/>
      <c r="B7" s="33" t="s">
        <v>40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</row>
    <row r="8" spans="1:37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</row>
    <row r="9" spans="1:37" s="13" customFormat="1" ht="12.75">
      <c r="A9" s="29"/>
      <c r="B9" s="38" t="s">
        <v>41</v>
      </c>
      <c r="C9" s="39" t="s">
        <v>42</v>
      </c>
      <c r="D9" s="72">
        <v>7143008464</v>
      </c>
      <c r="E9" s="73">
        <v>1737412866</v>
      </c>
      <c r="F9" s="74">
        <f>$D9+$E9</f>
        <v>8880421330</v>
      </c>
      <c r="G9" s="72">
        <v>7136224541</v>
      </c>
      <c r="H9" s="73">
        <v>1955267073</v>
      </c>
      <c r="I9" s="75">
        <f>$G9+$H9</f>
        <v>9091491614</v>
      </c>
      <c r="J9" s="72">
        <v>1910326527</v>
      </c>
      <c r="K9" s="73">
        <v>135350551</v>
      </c>
      <c r="L9" s="73">
        <f>$J9+$K9</f>
        <v>2045677078</v>
      </c>
      <c r="M9" s="100">
        <f>IF($F9=0,0,$L9/$F9)</f>
        <v>0.23035811049744415</v>
      </c>
      <c r="N9" s="111">
        <v>0</v>
      </c>
      <c r="O9" s="112">
        <v>0</v>
      </c>
      <c r="P9" s="113">
        <f>$N9+$O9</f>
        <v>0</v>
      </c>
      <c r="Q9" s="100">
        <f>IF($F9=0,0,$P9/$F9)</f>
        <v>0</v>
      </c>
      <c r="R9" s="111">
        <v>0</v>
      </c>
      <c r="S9" s="113">
        <v>0</v>
      </c>
      <c r="T9" s="113">
        <f>$R9+$S9</f>
        <v>0</v>
      </c>
      <c r="U9" s="100">
        <f>IF($I9=0,0,$T9/$I9)</f>
        <v>0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v>1910326527</v>
      </c>
      <c r="AA9" s="73">
        <v>135350551</v>
      </c>
      <c r="AB9" s="73">
        <f>$Z9+$AA9</f>
        <v>2045677078</v>
      </c>
      <c r="AC9" s="100">
        <f>IF($F9=0,0,$AB9/$F9)</f>
        <v>0.23035811049744415</v>
      </c>
      <c r="AD9" s="72">
        <v>1790087950</v>
      </c>
      <c r="AE9" s="73">
        <v>115120517</v>
      </c>
      <c r="AF9" s="73">
        <f>$AD9+$AE9</f>
        <v>1905208467</v>
      </c>
      <c r="AG9" s="73">
        <v>7346473554</v>
      </c>
      <c r="AH9" s="73">
        <v>7346473554</v>
      </c>
      <c r="AI9" s="73">
        <v>1905208467</v>
      </c>
      <c r="AJ9" s="100">
        <f>IF($AG9=0,0,$AI9/$AG9)</f>
        <v>0.2593364629976316</v>
      </c>
      <c r="AK9" s="100">
        <f>IF($AF9=0,0,(($L9/$AF9)-1))</f>
        <v>0.07372873542871994</v>
      </c>
    </row>
    <row r="10" spans="1:37" s="13" customFormat="1" ht="12.75">
      <c r="A10" s="29"/>
      <c r="B10" s="38" t="s">
        <v>43</v>
      </c>
      <c r="C10" s="39" t="s">
        <v>44</v>
      </c>
      <c r="D10" s="72">
        <v>41208458159</v>
      </c>
      <c r="E10" s="73">
        <v>2162944002</v>
      </c>
      <c r="F10" s="75">
        <f aca="true" t="shared" si="0" ref="F10:F17">$D10+$E10</f>
        <v>43371402161</v>
      </c>
      <c r="G10" s="72">
        <v>41325116634</v>
      </c>
      <c r="H10" s="73">
        <v>2172430258</v>
      </c>
      <c r="I10" s="75">
        <f aca="true" t="shared" si="1" ref="I10:I17">$G10+$H10</f>
        <v>43497546892</v>
      </c>
      <c r="J10" s="72">
        <v>11307266140</v>
      </c>
      <c r="K10" s="73">
        <v>33122142</v>
      </c>
      <c r="L10" s="73">
        <f aca="true" t="shared" si="2" ref="L10:L17">$J10+$K10</f>
        <v>11340388282</v>
      </c>
      <c r="M10" s="100">
        <f aca="true" t="shared" si="3" ref="M10:M17">IF($F10=0,0,$L10/$F10)</f>
        <v>0.2614715622958898</v>
      </c>
      <c r="N10" s="111">
        <v>0</v>
      </c>
      <c r="O10" s="112">
        <v>0</v>
      </c>
      <c r="P10" s="113">
        <f aca="true" t="shared" si="4" ref="P10:P17">$N10+$O10</f>
        <v>0</v>
      </c>
      <c r="Q10" s="100">
        <f aca="true" t="shared" si="5" ref="Q10:Q17">IF($F10=0,0,$P10/$F10)</f>
        <v>0</v>
      </c>
      <c r="R10" s="111">
        <v>0</v>
      </c>
      <c r="S10" s="113">
        <v>0</v>
      </c>
      <c r="T10" s="113">
        <f aca="true" t="shared" si="6" ref="T10:T17">$R10+$S10</f>
        <v>0</v>
      </c>
      <c r="U10" s="100">
        <f aca="true" t="shared" si="7" ref="U10:U17">IF($I10=0,0,$T10/$I10)</f>
        <v>0</v>
      </c>
      <c r="V10" s="111">
        <v>0</v>
      </c>
      <c r="W10" s="113">
        <v>0</v>
      </c>
      <c r="X10" s="113">
        <f aca="true" t="shared" si="8" ref="X10:X17">$V10+$W10</f>
        <v>0</v>
      </c>
      <c r="Y10" s="100">
        <f aca="true" t="shared" si="9" ref="Y10:Y17">IF($I10=0,0,$X10/$I10)</f>
        <v>0</v>
      </c>
      <c r="Z10" s="72">
        <v>11307266140</v>
      </c>
      <c r="AA10" s="73">
        <v>33122142</v>
      </c>
      <c r="AB10" s="73">
        <f aca="true" t="shared" si="10" ref="AB10:AB17">$Z10+$AA10</f>
        <v>11340388282</v>
      </c>
      <c r="AC10" s="100">
        <f aca="true" t="shared" si="11" ref="AC10:AC17">IF($F10=0,0,$AB10/$F10)</f>
        <v>0.2614715622958898</v>
      </c>
      <c r="AD10" s="72">
        <v>11329069978</v>
      </c>
      <c r="AE10" s="73">
        <v>34015759</v>
      </c>
      <c r="AF10" s="73">
        <f aca="true" t="shared" si="12" ref="AF10:AF17">$AD10+$AE10</f>
        <v>11363085737</v>
      </c>
      <c r="AG10" s="73">
        <v>41766464691</v>
      </c>
      <c r="AH10" s="73">
        <v>41766464691</v>
      </c>
      <c r="AI10" s="73">
        <v>11363085737</v>
      </c>
      <c r="AJ10" s="100">
        <f aca="true" t="shared" si="13" ref="AJ10:AJ17">IF($AG10=0,0,$AI10/$AG10)</f>
        <v>0.27206242666376695</v>
      </c>
      <c r="AK10" s="100">
        <f aca="true" t="shared" si="14" ref="AK10:AK17">IF($AF10=0,0,(($L10/$AF10)-1))</f>
        <v>-0.0019974728278334686</v>
      </c>
    </row>
    <row r="11" spans="1:37" s="13" customFormat="1" ht="12.75">
      <c r="A11" s="29"/>
      <c r="B11" s="38" t="s">
        <v>45</v>
      </c>
      <c r="C11" s="39" t="s">
        <v>46</v>
      </c>
      <c r="D11" s="72">
        <v>38807515052</v>
      </c>
      <c r="E11" s="73">
        <v>7417206981</v>
      </c>
      <c r="F11" s="75">
        <f t="shared" si="0"/>
        <v>46224722033</v>
      </c>
      <c r="G11" s="72">
        <v>38807515052</v>
      </c>
      <c r="H11" s="73">
        <v>7417206981</v>
      </c>
      <c r="I11" s="75">
        <f t="shared" si="1"/>
        <v>46224722033</v>
      </c>
      <c r="J11" s="72">
        <v>10926035608</v>
      </c>
      <c r="K11" s="73">
        <v>306093040</v>
      </c>
      <c r="L11" s="73">
        <f t="shared" si="2"/>
        <v>11232128648</v>
      </c>
      <c r="M11" s="100">
        <f t="shared" si="3"/>
        <v>0.24298964177613316</v>
      </c>
      <c r="N11" s="111">
        <v>0</v>
      </c>
      <c r="O11" s="112">
        <v>0</v>
      </c>
      <c r="P11" s="113">
        <f t="shared" si="4"/>
        <v>0</v>
      </c>
      <c r="Q11" s="100">
        <f t="shared" si="5"/>
        <v>0</v>
      </c>
      <c r="R11" s="111">
        <v>0</v>
      </c>
      <c r="S11" s="113">
        <v>0</v>
      </c>
      <c r="T11" s="113">
        <f t="shared" si="6"/>
        <v>0</v>
      </c>
      <c r="U11" s="100">
        <f t="shared" si="7"/>
        <v>0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v>10926035608</v>
      </c>
      <c r="AA11" s="73">
        <v>306093040</v>
      </c>
      <c r="AB11" s="73">
        <f t="shared" si="10"/>
        <v>11232128648</v>
      </c>
      <c r="AC11" s="100">
        <f t="shared" si="11"/>
        <v>0.24298964177613316</v>
      </c>
      <c r="AD11" s="72">
        <v>9981526775</v>
      </c>
      <c r="AE11" s="73">
        <v>133605452</v>
      </c>
      <c r="AF11" s="73">
        <f t="shared" si="12"/>
        <v>10115132227</v>
      </c>
      <c r="AG11" s="73">
        <v>42072365482</v>
      </c>
      <c r="AH11" s="73">
        <v>42072365482</v>
      </c>
      <c r="AI11" s="73">
        <v>10115132227</v>
      </c>
      <c r="AJ11" s="100">
        <f t="shared" si="13"/>
        <v>0.2404222370460154</v>
      </c>
      <c r="AK11" s="100">
        <f t="shared" si="14"/>
        <v>0.11042825698495928</v>
      </c>
    </row>
    <row r="12" spans="1:37" s="13" customFormat="1" ht="12.75">
      <c r="A12" s="29"/>
      <c r="B12" s="38" t="s">
        <v>47</v>
      </c>
      <c r="C12" s="39" t="s">
        <v>48</v>
      </c>
      <c r="D12" s="72">
        <v>39277508482</v>
      </c>
      <c r="E12" s="73">
        <v>5149304000</v>
      </c>
      <c r="F12" s="75">
        <f t="shared" si="0"/>
        <v>44426812482</v>
      </c>
      <c r="G12" s="72">
        <v>39277508482</v>
      </c>
      <c r="H12" s="73">
        <v>5149304000</v>
      </c>
      <c r="I12" s="75">
        <f t="shared" si="1"/>
        <v>44426812482</v>
      </c>
      <c r="J12" s="72">
        <v>10917614539</v>
      </c>
      <c r="K12" s="73">
        <v>204768484</v>
      </c>
      <c r="L12" s="73">
        <f t="shared" si="2"/>
        <v>11122383023</v>
      </c>
      <c r="M12" s="100">
        <f t="shared" si="3"/>
        <v>0.2503529378234451</v>
      </c>
      <c r="N12" s="111">
        <v>0</v>
      </c>
      <c r="O12" s="112">
        <v>0</v>
      </c>
      <c r="P12" s="113">
        <f t="shared" si="4"/>
        <v>0</v>
      </c>
      <c r="Q12" s="100">
        <f t="shared" si="5"/>
        <v>0</v>
      </c>
      <c r="R12" s="111">
        <v>0</v>
      </c>
      <c r="S12" s="113">
        <v>0</v>
      </c>
      <c r="T12" s="113">
        <f t="shared" si="6"/>
        <v>0</v>
      </c>
      <c r="U12" s="100">
        <f t="shared" si="7"/>
        <v>0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v>10917614539</v>
      </c>
      <c r="AA12" s="73">
        <v>204768484</v>
      </c>
      <c r="AB12" s="73">
        <f t="shared" si="10"/>
        <v>11122383023</v>
      </c>
      <c r="AC12" s="100">
        <f t="shared" si="11"/>
        <v>0.2503529378234451</v>
      </c>
      <c r="AD12" s="72">
        <v>9148397829</v>
      </c>
      <c r="AE12" s="73">
        <v>100334287</v>
      </c>
      <c r="AF12" s="73">
        <f t="shared" si="12"/>
        <v>9248732116</v>
      </c>
      <c r="AG12" s="73">
        <v>39600943690</v>
      </c>
      <c r="AH12" s="73">
        <v>39600943690</v>
      </c>
      <c r="AI12" s="73">
        <v>9248732116</v>
      </c>
      <c r="AJ12" s="100">
        <f t="shared" si="13"/>
        <v>0.23354827572797168</v>
      </c>
      <c r="AK12" s="100">
        <f t="shared" si="14"/>
        <v>0.2025846227893926</v>
      </c>
    </row>
    <row r="13" spans="1:37" s="13" customFormat="1" ht="12.75">
      <c r="A13" s="29"/>
      <c r="B13" s="38" t="s">
        <v>49</v>
      </c>
      <c r="C13" s="39" t="s">
        <v>50</v>
      </c>
      <c r="D13" s="72">
        <v>57485416789</v>
      </c>
      <c r="E13" s="73">
        <v>7754429658</v>
      </c>
      <c r="F13" s="75">
        <f t="shared" si="0"/>
        <v>65239846447</v>
      </c>
      <c r="G13" s="72">
        <v>57485416789</v>
      </c>
      <c r="H13" s="73">
        <v>7754429658</v>
      </c>
      <c r="I13" s="75">
        <f t="shared" si="1"/>
        <v>65239846447</v>
      </c>
      <c r="J13" s="72">
        <v>16778641735</v>
      </c>
      <c r="K13" s="73">
        <v>1283908211</v>
      </c>
      <c r="L13" s="73">
        <f t="shared" si="2"/>
        <v>18062549946</v>
      </c>
      <c r="M13" s="100">
        <f t="shared" si="3"/>
        <v>0.2768637716012066</v>
      </c>
      <c r="N13" s="111">
        <v>0</v>
      </c>
      <c r="O13" s="112">
        <v>0</v>
      </c>
      <c r="P13" s="113">
        <f t="shared" si="4"/>
        <v>0</v>
      </c>
      <c r="Q13" s="100">
        <f t="shared" si="5"/>
        <v>0</v>
      </c>
      <c r="R13" s="111">
        <v>0</v>
      </c>
      <c r="S13" s="113">
        <v>0</v>
      </c>
      <c r="T13" s="113">
        <f t="shared" si="6"/>
        <v>0</v>
      </c>
      <c r="U13" s="100">
        <f t="shared" si="7"/>
        <v>0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v>16778641735</v>
      </c>
      <c r="AA13" s="73">
        <v>1283908211</v>
      </c>
      <c r="AB13" s="73">
        <f t="shared" si="10"/>
        <v>18062549946</v>
      </c>
      <c r="AC13" s="100">
        <f t="shared" si="11"/>
        <v>0.2768637716012066</v>
      </c>
      <c r="AD13" s="72">
        <v>13970752237</v>
      </c>
      <c r="AE13" s="73">
        <v>443774814</v>
      </c>
      <c r="AF13" s="73">
        <f t="shared" si="12"/>
        <v>14414527051</v>
      </c>
      <c r="AG13" s="73">
        <v>60393368800</v>
      </c>
      <c r="AH13" s="73">
        <v>60393368800</v>
      </c>
      <c r="AI13" s="73">
        <v>14414527051</v>
      </c>
      <c r="AJ13" s="100">
        <f t="shared" si="13"/>
        <v>0.23867731403981557</v>
      </c>
      <c r="AK13" s="100">
        <f t="shared" si="14"/>
        <v>0.2530796107352631</v>
      </c>
    </row>
    <row r="14" spans="1:37" s="13" customFormat="1" ht="12.75">
      <c r="A14" s="29"/>
      <c r="B14" s="38" t="s">
        <v>51</v>
      </c>
      <c r="C14" s="39" t="s">
        <v>52</v>
      </c>
      <c r="D14" s="72">
        <v>6949637528</v>
      </c>
      <c r="E14" s="73">
        <v>1266260876</v>
      </c>
      <c r="F14" s="75">
        <f t="shared" si="0"/>
        <v>8215898404</v>
      </c>
      <c r="G14" s="72">
        <v>6949637528</v>
      </c>
      <c r="H14" s="73">
        <v>1266260876</v>
      </c>
      <c r="I14" s="75">
        <f t="shared" si="1"/>
        <v>8215898404</v>
      </c>
      <c r="J14" s="72">
        <v>2025403112</v>
      </c>
      <c r="K14" s="73">
        <v>48283747</v>
      </c>
      <c r="L14" s="73">
        <f t="shared" si="2"/>
        <v>2073686859</v>
      </c>
      <c r="M14" s="100">
        <f t="shared" si="3"/>
        <v>0.25239928210290463</v>
      </c>
      <c r="N14" s="111">
        <v>0</v>
      </c>
      <c r="O14" s="112">
        <v>0</v>
      </c>
      <c r="P14" s="113">
        <f t="shared" si="4"/>
        <v>0</v>
      </c>
      <c r="Q14" s="100">
        <f t="shared" si="5"/>
        <v>0</v>
      </c>
      <c r="R14" s="111">
        <v>0</v>
      </c>
      <c r="S14" s="113">
        <v>0</v>
      </c>
      <c r="T14" s="113">
        <f t="shared" si="6"/>
        <v>0</v>
      </c>
      <c r="U14" s="100">
        <f t="shared" si="7"/>
        <v>0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v>2025403112</v>
      </c>
      <c r="AA14" s="73">
        <v>48283747</v>
      </c>
      <c r="AB14" s="73">
        <f t="shared" si="10"/>
        <v>2073686859</v>
      </c>
      <c r="AC14" s="100">
        <f t="shared" si="11"/>
        <v>0.25239928210290463</v>
      </c>
      <c r="AD14" s="72">
        <v>1892957058</v>
      </c>
      <c r="AE14" s="73">
        <v>25614098</v>
      </c>
      <c r="AF14" s="73">
        <f t="shared" si="12"/>
        <v>1918571156</v>
      </c>
      <c r="AG14" s="73">
        <v>7316105802</v>
      </c>
      <c r="AH14" s="73">
        <v>7316105802</v>
      </c>
      <c r="AI14" s="73">
        <v>1918571156</v>
      </c>
      <c r="AJ14" s="100">
        <f t="shared" si="13"/>
        <v>0.26223939455270334</v>
      </c>
      <c r="AK14" s="100">
        <f t="shared" si="14"/>
        <v>0.08084959607304754</v>
      </c>
    </row>
    <row r="15" spans="1:37" s="13" customFormat="1" ht="12.75">
      <c r="A15" s="29"/>
      <c r="B15" s="38" t="s">
        <v>53</v>
      </c>
      <c r="C15" s="39" t="s">
        <v>54</v>
      </c>
      <c r="D15" s="72">
        <v>20662255572</v>
      </c>
      <c r="E15" s="73">
        <v>1832627984</v>
      </c>
      <c r="F15" s="75">
        <f t="shared" si="0"/>
        <v>22494883556</v>
      </c>
      <c r="G15" s="72">
        <v>20662255572</v>
      </c>
      <c r="H15" s="73">
        <v>1832627984</v>
      </c>
      <c r="I15" s="75">
        <f t="shared" si="1"/>
        <v>22494883556</v>
      </c>
      <c r="J15" s="72">
        <v>3434253124</v>
      </c>
      <c r="K15" s="73">
        <v>2383734275</v>
      </c>
      <c r="L15" s="73">
        <f t="shared" si="2"/>
        <v>5817987399</v>
      </c>
      <c r="M15" s="100">
        <f t="shared" si="3"/>
        <v>0.2586360309230489</v>
      </c>
      <c r="N15" s="111">
        <v>0</v>
      </c>
      <c r="O15" s="112">
        <v>0</v>
      </c>
      <c r="P15" s="113">
        <f t="shared" si="4"/>
        <v>0</v>
      </c>
      <c r="Q15" s="100">
        <f t="shared" si="5"/>
        <v>0</v>
      </c>
      <c r="R15" s="111">
        <v>0</v>
      </c>
      <c r="S15" s="113">
        <v>0</v>
      </c>
      <c r="T15" s="113">
        <f t="shared" si="6"/>
        <v>0</v>
      </c>
      <c r="U15" s="100">
        <f t="shared" si="7"/>
        <v>0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v>3434253124</v>
      </c>
      <c r="AA15" s="73">
        <v>2383734275</v>
      </c>
      <c r="AB15" s="73">
        <f t="shared" si="10"/>
        <v>5817987399</v>
      </c>
      <c r="AC15" s="100">
        <f t="shared" si="11"/>
        <v>0.2586360309230489</v>
      </c>
      <c r="AD15" s="72">
        <v>4276117900</v>
      </c>
      <c r="AE15" s="73">
        <v>1656757555</v>
      </c>
      <c r="AF15" s="73">
        <f t="shared" si="12"/>
        <v>5932875455</v>
      </c>
      <c r="AG15" s="73">
        <v>-2885921870</v>
      </c>
      <c r="AH15" s="73">
        <v>-2885921870</v>
      </c>
      <c r="AI15" s="73">
        <v>5932875455</v>
      </c>
      <c r="AJ15" s="100">
        <f t="shared" si="13"/>
        <v>-2.055799055641101</v>
      </c>
      <c r="AK15" s="100">
        <f t="shared" si="14"/>
        <v>-0.019364649885440732</v>
      </c>
    </row>
    <row r="16" spans="1:37" s="13" customFormat="1" ht="12.75">
      <c r="A16" s="29"/>
      <c r="B16" s="38" t="s">
        <v>55</v>
      </c>
      <c r="C16" s="39" t="s">
        <v>56</v>
      </c>
      <c r="D16" s="72">
        <v>41055010944</v>
      </c>
      <c r="E16" s="73">
        <v>3785588251</v>
      </c>
      <c r="F16" s="75">
        <f t="shared" si="0"/>
        <v>44840599195</v>
      </c>
      <c r="G16" s="72">
        <v>41055010944</v>
      </c>
      <c r="H16" s="73">
        <v>3785588251</v>
      </c>
      <c r="I16" s="75">
        <f t="shared" si="1"/>
        <v>44840599195</v>
      </c>
      <c r="J16" s="72">
        <v>7738510351</v>
      </c>
      <c r="K16" s="73">
        <v>0</v>
      </c>
      <c r="L16" s="73">
        <f t="shared" si="2"/>
        <v>7738510351</v>
      </c>
      <c r="M16" s="100">
        <f t="shared" si="3"/>
        <v>0.17257821014717598</v>
      </c>
      <c r="N16" s="111">
        <v>0</v>
      </c>
      <c r="O16" s="112">
        <v>0</v>
      </c>
      <c r="P16" s="113">
        <f t="shared" si="4"/>
        <v>0</v>
      </c>
      <c r="Q16" s="100">
        <f t="shared" si="5"/>
        <v>0</v>
      </c>
      <c r="R16" s="111">
        <v>0</v>
      </c>
      <c r="S16" s="113">
        <v>0</v>
      </c>
      <c r="T16" s="113">
        <f t="shared" si="6"/>
        <v>0</v>
      </c>
      <c r="U16" s="100">
        <f t="shared" si="7"/>
        <v>0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v>7738510351</v>
      </c>
      <c r="AA16" s="73">
        <v>0</v>
      </c>
      <c r="AB16" s="73">
        <f t="shared" si="10"/>
        <v>7738510351</v>
      </c>
      <c r="AC16" s="100">
        <f t="shared" si="11"/>
        <v>0.17257821014717598</v>
      </c>
      <c r="AD16" s="72">
        <v>8575358430</v>
      </c>
      <c r="AE16" s="73">
        <v>0</v>
      </c>
      <c r="AF16" s="73">
        <f t="shared" si="12"/>
        <v>8575358430</v>
      </c>
      <c r="AG16" s="73">
        <v>36601638526</v>
      </c>
      <c r="AH16" s="73">
        <v>36601638526</v>
      </c>
      <c r="AI16" s="73">
        <v>8575358430</v>
      </c>
      <c r="AJ16" s="100">
        <f t="shared" si="13"/>
        <v>0.23428892189917913</v>
      </c>
      <c r="AK16" s="100">
        <f t="shared" si="14"/>
        <v>-0.09758753360936778</v>
      </c>
    </row>
    <row r="17" spans="1:37" s="13" customFormat="1" ht="12.75">
      <c r="A17" s="29"/>
      <c r="B17" s="47" t="s">
        <v>97</v>
      </c>
      <c r="C17" s="39"/>
      <c r="D17" s="76">
        <f>SUM(D9:D16)</f>
        <v>252588810990</v>
      </c>
      <c r="E17" s="77">
        <f>SUM(E9:E16)</f>
        <v>31105774618</v>
      </c>
      <c r="F17" s="78">
        <f t="shared" si="0"/>
        <v>283694585608</v>
      </c>
      <c r="G17" s="76">
        <f>SUM(G9:G16)</f>
        <v>252698685542</v>
      </c>
      <c r="H17" s="77">
        <f>SUM(H9:H16)</f>
        <v>31333115081</v>
      </c>
      <c r="I17" s="78">
        <f t="shared" si="1"/>
        <v>284031800623</v>
      </c>
      <c r="J17" s="76">
        <f>SUM(J9:J16)</f>
        <v>65038051136</v>
      </c>
      <c r="K17" s="77">
        <f>SUM(K9:K16)</f>
        <v>4395260450</v>
      </c>
      <c r="L17" s="77">
        <f t="shared" si="2"/>
        <v>69433311586</v>
      </c>
      <c r="M17" s="101">
        <f t="shared" si="3"/>
        <v>0.24474669277594427</v>
      </c>
      <c r="N17" s="117">
        <f>SUM(N9:N16)</f>
        <v>0</v>
      </c>
      <c r="O17" s="118">
        <f>SUM(O9:O16)</f>
        <v>0</v>
      </c>
      <c r="P17" s="119">
        <f t="shared" si="4"/>
        <v>0</v>
      </c>
      <c r="Q17" s="101">
        <f t="shared" si="5"/>
        <v>0</v>
      </c>
      <c r="R17" s="117">
        <f>SUM(R9:R16)</f>
        <v>0</v>
      </c>
      <c r="S17" s="119">
        <f>SUM(S9:S16)</f>
        <v>0</v>
      </c>
      <c r="T17" s="119">
        <f t="shared" si="6"/>
        <v>0</v>
      </c>
      <c r="U17" s="101">
        <f t="shared" si="7"/>
        <v>0</v>
      </c>
      <c r="V17" s="117">
        <f>SUM(V9:V16)</f>
        <v>0</v>
      </c>
      <c r="W17" s="119">
        <f>SUM(W9:W16)</f>
        <v>0</v>
      </c>
      <c r="X17" s="119">
        <f t="shared" si="8"/>
        <v>0</v>
      </c>
      <c r="Y17" s="101">
        <f t="shared" si="9"/>
        <v>0</v>
      </c>
      <c r="Z17" s="76">
        <v>65038051136</v>
      </c>
      <c r="AA17" s="77">
        <v>4395260450</v>
      </c>
      <c r="AB17" s="77">
        <f t="shared" si="10"/>
        <v>69433311586</v>
      </c>
      <c r="AC17" s="101">
        <f t="shared" si="11"/>
        <v>0.24474669277594427</v>
      </c>
      <c r="AD17" s="76">
        <f>SUM(AD9:AD16)</f>
        <v>60964268157</v>
      </c>
      <c r="AE17" s="77">
        <f>SUM(AE9:AE16)</f>
        <v>2509222482</v>
      </c>
      <c r="AF17" s="77">
        <f t="shared" si="12"/>
        <v>63473490639</v>
      </c>
      <c r="AG17" s="77">
        <f>SUM(AG9:AG16)</f>
        <v>232211438675</v>
      </c>
      <c r="AH17" s="77">
        <f>SUM(AH9:AH16)</f>
        <v>232211438675</v>
      </c>
      <c r="AI17" s="77">
        <f>SUM(AI9:AI16)</f>
        <v>63473490639</v>
      </c>
      <c r="AJ17" s="101">
        <f t="shared" si="13"/>
        <v>0.27334351400249773</v>
      </c>
      <c r="AK17" s="101">
        <f t="shared" si="14"/>
        <v>0.09389464620586208</v>
      </c>
    </row>
    <row r="18" spans="1:37" s="13" customFormat="1" ht="12.75">
      <c r="A18" s="43"/>
      <c r="B18" s="48"/>
      <c r="C18" s="49"/>
      <c r="D18" s="96"/>
      <c r="E18" s="97"/>
      <c r="F18" s="98"/>
      <c r="G18" s="96"/>
      <c r="H18" s="97"/>
      <c r="I18" s="98"/>
      <c r="J18" s="96"/>
      <c r="K18" s="97"/>
      <c r="L18" s="97"/>
      <c r="M18" s="109"/>
      <c r="N18" s="120"/>
      <c r="O18" s="121"/>
      <c r="P18" s="122"/>
      <c r="Q18" s="109"/>
      <c r="R18" s="120"/>
      <c r="S18" s="122"/>
      <c r="T18" s="122"/>
      <c r="U18" s="109"/>
      <c r="V18" s="120"/>
      <c r="W18" s="122"/>
      <c r="X18" s="122"/>
      <c r="Y18" s="109"/>
      <c r="Z18" s="96"/>
      <c r="AA18" s="97"/>
      <c r="AB18" s="97"/>
      <c r="AC18" s="109"/>
      <c r="AD18" s="96"/>
      <c r="AE18" s="97"/>
      <c r="AF18" s="97"/>
      <c r="AG18" s="97"/>
      <c r="AH18" s="97"/>
      <c r="AI18" s="97"/>
      <c r="AJ18" s="109"/>
      <c r="AK18" s="109"/>
    </row>
    <row r="19" spans="1:37" ht="12.75">
      <c r="A19" s="50"/>
      <c r="B19" s="51"/>
      <c r="C19" s="52"/>
      <c r="D19" s="99"/>
      <c r="E19" s="99"/>
      <c r="F19" s="99"/>
      <c r="G19" s="99"/>
      <c r="H19" s="99"/>
      <c r="I19" s="99"/>
      <c r="J19" s="99"/>
      <c r="K19" s="99"/>
      <c r="L19" s="99"/>
      <c r="M19" s="110"/>
      <c r="N19" s="123"/>
      <c r="O19" s="123"/>
      <c r="P19" s="123"/>
      <c r="Q19" s="124"/>
      <c r="R19" s="123"/>
      <c r="S19" s="123"/>
      <c r="T19" s="123"/>
      <c r="U19" s="124"/>
      <c r="V19" s="123"/>
      <c r="W19" s="123"/>
      <c r="X19" s="123"/>
      <c r="Y19" s="124"/>
      <c r="Z19" s="99"/>
      <c r="AA19" s="99"/>
      <c r="AB19" s="99"/>
      <c r="AC19" s="110"/>
      <c r="AD19" s="99"/>
      <c r="AE19" s="99"/>
      <c r="AF19" s="99"/>
      <c r="AG19" s="99"/>
      <c r="AH19" s="99"/>
      <c r="AI19" s="99"/>
      <c r="AJ19" s="110"/>
      <c r="AK19" s="110"/>
    </row>
    <row r="20" spans="1:37" ht="12.75">
      <c r="A20" s="2"/>
      <c r="B20" s="2"/>
      <c r="C20" s="2"/>
      <c r="D20" s="84"/>
      <c r="E20" s="84"/>
      <c r="F20" s="84"/>
      <c r="G20" s="84"/>
      <c r="H20" s="84"/>
      <c r="I20" s="84"/>
      <c r="J20" s="84"/>
      <c r="K20" s="84"/>
      <c r="L20" s="84"/>
      <c r="M20" s="104"/>
      <c r="N20" s="84"/>
      <c r="O20" s="84"/>
      <c r="P20" s="84"/>
      <c r="Q20" s="104"/>
      <c r="R20" s="84"/>
      <c r="S20" s="84"/>
      <c r="T20" s="84"/>
      <c r="U20" s="104"/>
      <c r="V20" s="84"/>
      <c r="W20" s="84"/>
      <c r="X20" s="84"/>
      <c r="Y20" s="104"/>
      <c r="Z20" s="84"/>
      <c r="AA20" s="84"/>
      <c r="AB20" s="84"/>
      <c r="AC20" s="104"/>
      <c r="AD20" s="84"/>
      <c r="AE20" s="84"/>
      <c r="AF20" s="84"/>
      <c r="AG20" s="84"/>
      <c r="AH20" s="84"/>
      <c r="AI20" s="84"/>
      <c r="AJ20" s="104"/>
      <c r="AK20" s="104"/>
    </row>
    <row r="21" spans="1:37" ht="12.75">
      <c r="A21" s="2"/>
      <c r="B21" s="2"/>
      <c r="C21" s="2"/>
      <c r="D21" s="84"/>
      <c r="E21" s="84"/>
      <c r="F21" s="84"/>
      <c r="G21" s="84"/>
      <c r="H21" s="84"/>
      <c r="I21" s="84"/>
      <c r="J21" s="84"/>
      <c r="K21" s="84"/>
      <c r="L21" s="84"/>
      <c r="M21" s="104"/>
      <c r="N21" s="84"/>
      <c r="O21" s="84"/>
      <c r="P21" s="84"/>
      <c r="Q21" s="104"/>
      <c r="R21" s="84"/>
      <c r="S21" s="84"/>
      <c r="T21" s="84"/>
      <c r="U21" s="104"/>
      <c r="V21" s="84"/>
      <c r="W21" s="84"/>
      <c r="X21" s="84"/>
      <c r="Y21" s="104"/>
      <c r="Z21" s="84"/>
      <c r="AA21" s="84"/>
      <c r="AB21" s="84"/>
      <c r="AC21" s="104"/>
      <c r="AD21" s="84"/>
      <c r="AE21" s="84"/>
      <c r="AF21" s="84"/>
      <c r="AG21" s="84"/>
      <c r="AH21" s="84"/>
      <c r="AI21" s="84"/>
      <c r="AJ21" s="104"/>
      <c r="AK21" s="104"/>
    </row>
    <row r="22" spans="1:37" ht="12.75">
      <c r="A22" s="2"/>
      <c r="B22" s="2"/>
      <c r="C22" s="2"/>
      <c r="D22" s="84"/>
      <c r="E22" s="84"/>
      <c r="F22" s="84"/>
      <c r="G22" s="84"/>
      <c r="H22" s="84"/>
      <c r="I22" s="84"/>
      <c r="J22" s="84"/>
      <c r="K22" s="84"/>
      <c r="L22" s="84"/>
      <c r="M22" s="104"/>
      <c r="N22" s="84"/>
      <c r="O22" s="84"/>
      <c r="P22" s="84"/>
      <c r="Q22" s="104"/>
      <c r="R22" s="84"/>
      <c r="S22" s="84"/>
      <c r="T22" s="84"/>
      <c r="U22" s="104"/>
      <c r="V22" s="84"/>
      <c r="W22" s="84"/>
      <c r="X22" s="84"/>
      <c r="Y22" s="104"/>
      <c r="Z22" s="84"/>
      <c r="AA22" s="84"/>
      <c r="AB22" s="84"/>
      <c r="AC22" s="104"/>
      <c r="AD22" s="84"/>
      <c r="AE22" s="84"/>
      <c r="AF22" s="84"/>
      <c r="AG22" s="84"/>
      <c r="AH22" s="84"/>
      <c r="AI22" s="84"/>
      <c r="AJ22" s="104"/>
      <c r="AK22" s="104"/>
    </row>
    <row r="23" spans="1:37" ht="12.75">
      <c r="A23" s="2"/>
      <c r="B23" s="2"/>
      <c r="C23" s="2"/>
      <c r="D23" s="84"/>
      <c r="E23" s="84"/>
      <c r="F23" s="84"/>
      <c r="G23" s="84"/>
      <c r="H23" s="84"/>
      <c r="I23" s="84"/>
      <c r="J23" s="84"/>
      <c r="K23" s="84"/>
      <c r="L23" s="84"/>
      <c r="M23" s="104"/>
      <c r="N23" s="84"/>
      <c r="O23" s="84"/>
      <c r="P23" s="84"/>
      <c r="Q23" s="104"/>
      <c r="R23" s="84"/>
      <c r="S23" s="84"/>
      <c r="T23" s="84"/>
      <c r="U23" s="104"/>
      <c r="V23" s="84"/>
      <c r="W23" s="84"/>
      <c r="X23" s="84"/>
      <c r="Y23" s="104"/>
      <c r="Z23" s="84"/>
      <c r="AA23" s="84"/>
      <c r="AB23" s="84"/>
      <c r="AC23" s="104"/>
      <c r="AD23" s="84"/>
      <c r="AE23" s="84"/>
      <c r="AF23" s="84"/>
      <c r="AG23" s="84"/>
      <c r="AH23" s="84"/>
      <c r="AI23" s="84"/>
      <c r="AJ23" s="104"/>
      <c r="AK23" s="104"/>
    </row>
    <row r="24" spans="1:37" ht="12.75">
      <c r="A24" s="2"/>
      <c r="B24" s="2"/>
      <c r="C24" s="2"/>
      <c r="D24" s="84"/>
      <c r="E24" s="84"/>
      <c r="F24" s="84"/>
      <c r="G24" s="84"/>
      <c r="H24" s="84"/>
      <c r="I24" s="84"/>
      <c r="J24" s="84"/>
      <c r="K24" s="84"/>
      <c r="L24" s="84"/>
      <c r="M24" s="104"/>
      <c r="N24" s="84"/>
      <c r="O24" s="84"/>
      <c r="P24" s="84"/>
      <c r="Q24" s="104"/>
      <c r="R24" s="84"/>
      <c r="S24" s="84"/>
      <c r="T24" s="84"/>
      <c r="U24" s="104"/>
      <c r="V24" s="84"/>
      <c r="W24" s="84"/>
      <c r="X24" s="84"/>
      <c r="Y24" s="104"/>
      <c r="Z24" s="84"/>
      <c r="AA24" s="84"/>
      <c r="AB24" s="84"/>
      <c r="AC24" s="104"/>
      <c r="AD24" s="84"/>
      <c r="AE24" s="84"/>
      <c r="AF24" s="84"/>
      <c r="AG24" s="84"/>
      <c r="AH24" s="84"/>
      <c r="AI24" s="84"/>
      <c r="AJ24" s="104"/>
      <c r="AK24" s="104"/>
    </row>
    <row r="25" spans="1:37" ht="12.75">
      <c r="A25" s="2"/>
      <c r="B25" s="2"/>
      <c r="C25" s="2"/>
      <c r="D25" s="84"/>
      <c r="E25" s="84"/>
      <c r="F25" s="84"/>
      <c r="G25" s="84"/>
      <c r="H25" s="84"/>
      <c r="I25" s="84"/>
      <c r="J25" s="84"/>
      <c r="K25" s="84"/>
      <c r="L25" s="84"/>
      <c r="M25" s="104"/>
      <c r="N25" s="84"/>
      <c r="O25" s="84"/>
      <c r="P25" s="84"/>
      <c r="Q25" s="104"/>
      <c r="R25" s="84"/>
      <c r="S25" s="84"/>
      <c r="T25" s="84"/>
      <c r="U25" s="104"/>
      <c r="V25" s="84"/>
      <c r="W25" s="84"/>
      <c r="X25" s="84"/>
      <c r="Y25" s="104"/>
      <c r="Z25" s="84"/>
      <c r="AA25" s="84"/>
      <c r="AB25" s="84"/>
      <c r="AC25" s="104"/>
      <c r="AD25" s="84"/>
      <c r="AE25" s="84"/>
      <c r="AF25" s="84"/>
      <c r="AG25" s="84"/>
      <c r="AH25" s="84"/>
      <c r="AI25" s="84"/>
      <c r="AJ25" s="104"/>
      <c r="AK25" s="104"/>
    </row>
    <row r="26" spans="1:37" ht="12.75">
      <c r="A26" s="2"/>
      <c r="B26" s="2"/>
      <c r="C26" s="2"/>
      <c r="D26" s="84"/>
      <c r="E26" s="84"/>
      <c r="F26" s="84"/>
      <c r="G26" s="84"/>
      <c r="H26" s="84"/>
      <c r="I26" s="84"/>
      <c r="J26" s="84"/>
      <c r="K26" s="84"/>
      <c r="L26" s="84"/>
      <c r="M26" s="104"/>
      <c r="N26" s="84"/>
      <c r="O26" s="84"/>
      <c r="P26" s="84"/>
      <c r="Q26" s="104"/>
      <c r="R26" s="84"/>
      <c r="S26" s="84"/>
      <c r="T26" s="84"/>
      <c r="U26" s="104"/>
      <c r="V26" s="84"/>
      <c r="W26" s="84"/>
      <c r="X26" s="84"/>
      <c r="Y26" s="104"/>
      <c r="Z26" s="84"/>
      <c r="AA26" s="84"/>
      <c r="AB26" s="84"/>
      <c r="AC26" s="104"/>
      <c r="AD26" s="84"/>
      <c r="AE26" s="84"/>
      <c r="AF26" s="84"/>
      <c r="AG26" s="84"/>
      <c r="AH26" s="84"/>
      <c r="AI26" s="84"/>
      <c r="AJ26" s="104"/>
      <c r="AK26" s="104"/>
    </row>
    <row r="27" spans="1:37" ht="12.75">
      <c r="A27" s="2"/>
      <c r="B27" s="2"/>
      <c r="C27" s="2"/>
      <c r="D27" s="84"/>
      <c r="E27" s="84"/>
      <c r="F27" s="84"/>
      <c r="G27" s="84"/>
      <c r="H27" s="84"/>
      <c r="I27" s="84"/>
      <c r="J27" s="84"/>
      <c r="K27" s="84"/>
      <c r="L27" s="84"/>
      <c r="M27" s="104"/>
      <c r="N27" s="84"/>
      <c r="O27" s="84"/>
      <c r="P27" s="84"/>
      <c r="Q27" s="104"/>
      <c r="R27" s="84"/>
      <c r="S27" s="84"/>
      <c r="T27" s="84"/>
      <c r="U27" s="104"/>
      <c r="V27" s="84"/>
      <c r="W27" s="84"/>
      <c r="X27" s="84"/>
      <c r="Y27" s="104"/>
      <c r="Z27" s="84"/>
      <c r="AA27" s="84"/>
      <c r="AB27" s="84"/>
      <c r="AC27" s="104"/>
      <c r="AD27" s="84"/>
      <c r="AE27" s="84"/>
      <c r="AF27" s="84"/>
      <c r="AG27" s="84"/>
      <c r="AH27" s="84"/>
      <c r="AI27" s="84"/>
      <c r="AJ27" s="104"/>
      <c r="AK27" s="104"/>
    </row>
    <row r="28" spans="1:37" ht="12.75">
      <c r="A28" s="2"/>
      <c r="B28" s="2"/>
      <c r="C28" s="2"/>
      <c r="D28" s="84"/>
      <c r="E28" s="84"/>
      <c r="F28" s="84"/>
      <c r="G28" s="84"/>
      <c r="H28" s="84"/>
      <c r="I28" s="84"/>
      <c r="J28" s="84"/>
      <c r="K28" s="84"/>
      <c r="L28" s="84"/>
      <c r="M28" s="104"/>
      <c r="N28" s="84"/>
      <c r="O28" s="84"/>
      <c r="P28" s="84"/>
      <c r="Q28" s="104"/>
      <c r="R28" s="84"/>
      <c r="S28" s="84"/>
      <c r="T28" s="84"/>
      <c r="U28" s="104"/>
      <c r="V28" s="84"/>
      <c r="W28" s="84"/>
      <c r="X28" s="84"/>
      <c r="Y28" s="104"/>
      <c r="Z28" s="84"/>
      <c r="AA28" s="84"/>
      <c r="AB28" s="84"/>
      <c r="AC28" s="104"/>
      <c r="AD28" s="84"/>
      <c r="AE28" s="84"/>
      <c r="AF28" s="84"/>
      <c r="AG28" s="84"/>
      <c r="AH28" s="84"/>
      <c r="AI28" s="84"/>
      <c r="AJ28" s="104"/>
      <c r="AK28" s="104"/>
    </row>
    <row r="29" spans="1:37" ht="12.75">
      <c r="A29" s="2"/>
      <c r="B29" s="2"/>
      <c r="C29" s="2"/>
      <c r="D29" s="84"/>
      <c r="E29" s="84"/>
      <c r="F29" s="84"/>
      <c r="G29" s="84"/>
      <c r="H29" s="84"/>
      <c r="I29" s="84"/>
      <c r="J29" s="84"/>
      <c r="K29" s="84"/>
      <c r="L29" s="84"/>
      <c r="M29" s="104"/>
      <c r="N29" s="84"/>
      <c r="O29" s="84"/>
      <c r="P29" s="84"/>
      <c r="Q29" s="104"/>
      <c r="R29" s="84"/>
      <c r="S29" s="84"/>
      <c r="T29" s="84"/>
      <c r="U29" s="104"/>
      <c r="V29" s="84"/>
      <c r="W29" s="84"/>
      <c r="X29" s="84"/>
      <c r="Y29" s="104"/>
      <c r="Z29" s="84"/>
      <c r="AA29" s="84"/>
      <c r="AB29" s="84"/>
      <c r="AC29" s="104"/>
      <c r="AD29" s="84"/>
      <c r="AE29" s="84"/>
      <c r="AF29" s="84"/>
      <c r="AG29" s="84"/>
      <c r="AH29" s="84"/>
      <c r="AI29" s="84"/>
      <c r="AJ29" s="104"/>
      <c r="AK29" s="104"/>
    </row>
    <row r="30" spans="1:37" ht="12.75">
      <c r="A30" s="2"/>
      <c r="B30" s="2"/>
      <c r="C30" s="2"/>
      <c r="D30" s="84"/>
      <c r="E30" s="84"/>
      <c r="F30" s="84"/>
      <c r="G30" s="84"/>
      <c r="H30" s="84"/>
      <c r="I30" s="84"/>
      <c r="J30" s="84"/>
      <c r="K30" s="84"/>
      <c r="L30" s="84"/>
      <c r="M30" s="104"/>
      <c r="N30" s="84"/>
      <c r="O30" s="84"/>
      <c r="P30" s="84"/>
      <c r="Q30" s="104"/>
      <c r="R30" s="84"/>
      <c r="S30" s="84"/>
      <c r="T30" s="84"/>
      <c r="U30" s="104"/>
      <c r="V30" s="84"/>
      <c r="W30" s="84"/>
      <c r="X30" s="84"/>
      <c r="Y30" s="104"/>
      <c r="Z30" s="84"/>
      <c r="AA30" s="84"/>
      <c r="AB30" s="84"/>
      <c r="AC30" s="104"/>
      <c r="AD30" s="84"/>
      <c r="AE30" s="84"/>
      <c r="AF30" s="84"/>
      <c r="AG30" s="84"/>
      <c r="AH30" s="84"/>
      <c r="AI30" s="84"/>
      <c r="AJ30" s="104"/>
      <c r="AK30" s="104"/>
    </row>
    <row r="31" spans="1:37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</row>
    <row r="32" spans="1:37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</row>
    <row r="33" spans="1:37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</row>
    <row r="34" spans="1:37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</row>
    <row r="35" spans="1:37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</row>
    <row r="36" spans="1:37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</row>
    <row r="37" spans="1:37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</row>
    <row r="38" spans="1:37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</row>
    <row r="39" spans="1:37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</row>
    <row r="40" spans="1:37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</row>
    <row r="41" spans="1:37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</row>
    <row r="42" spans="1:37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</row>
    <row r="43" spans="1:37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</row>
    <row r="44" spans="1:37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</row>
    <row r="45" spans="1:37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</row>
    <row r="46" spans="1:37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</row>
    <row r="47" spans="1:37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</row>
    <row r="48" spans="1:37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</row>
    <row r="49" spans="1:37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</row>
    <row r="50" spans="1:37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</row>
    <row r="51" spans="1:37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</row>
    <row r="52" spans="1:37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</row>
    <row r="53" spans="1:37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</row>
    <row r="54" spans="1:37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</row>
    <row r="55" spans="1:37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</row>
    <row r="56" spans="1:37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</row>
    <row r="57" spans="1:37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</row>
    <row r="58" spans="1:37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</row>
    <row r="59" spans="1:37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</row>
    <row r="60" spans="1:37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</row>
    <row r="61" spans="1:37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</row>
    <row r="62" spans="1:37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</row>
    <row r="63" spans="1:37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</row>
    <row r="64" spans="1:37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</row>
    <row r="65" spans="1:37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</row>
    <row r="66" spans="1:37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</row>
    <row r="67" spans="1:37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</row>
    <row r="68" spans="1:37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</row>
    <row r="69" spans="1:37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</row>
    <row r="70" spans="1:37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</row>
    <row r="71" spans="1:37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</row>
    <row r="72" spans="1:37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</row>
    <row r="73" spans="1:37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</row>
    <row r="74" spans="1:37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</row>
    <row r="75" spans="1:37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</row>
    <row r="76" spans="1:37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</row>
    <row r="77" spans="1:37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</row>
    <row r="78" spans="1:37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</row>
    <row r="79" spans="1:37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</row>
    <row r="80" spans="1:37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</row>
    <row r="81" spans="1:37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</row>
    <row r="82" spans="1:3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</row>
    <row r="83" spans="1:3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</row>
    <row r="84" spans="1:3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94"/>
  <sheetViews>
    <sheetView showGridLines="0" tabSelected="1" view="pageBreakPreview" zoomScale="60" zoomScalePageLayoutView="0" workbookViewId="0" topLeftCell="A16">
      <selection activeCell="E24" sqref="E24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5" width="10.7109375" style="3" hidden="1" customWidth="1"/>
    <col min="36" max="36" width="11.7109375" style="3" customWidth="1"/>
    <col min="37" max="37" width="10.7109375" style="3" customWidth="1"/>
    <col min="38" max="16384" width="9.140625" style="3" customWidth="1"/>
  </cols>
  <sheetData>
    <row r="1" spans="1:41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5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2"/>
      <c r="AM2" s="2"/>
      <c r="AN2" s="2"/>
      <c r="AO2" s="2"/>
    </row>
    <row r="3" spans="1:41" s="7" customFormat="1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6"/>
      <c r="AM3" s="6"/>
      <c r="AN3" s="6"/>
      <c r="AO3" s="6"/>
    </row>
    <row r="4" spans="1:41" s="13" customFormat="1" ht="16.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  <c r="AL4" s="12"/>
      <c r="AM4" s="12"/>
      <c r="AN4" s="12"/>
      <c r="AO4" s="12"/>
    </row>
    <row r="5" spans="1:41" s="13" customFormat="1" ht="81.75" customHeight="1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  <c r="AL5" s="12"/>
      <c r="AM5" s="12"/>
      <c r="AN5" s="12"/>
      <c r="AO5" s="12"/>
    </row>
    <row r="6" spans="1:41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7"/>
      <c r="AH6" s="27"/>
      <c r="AI6" s="27"/>
      <c r="AJ6" s="28"/>
      <c r="AK6" s="28"/>
      <c r="AL6" s="12"/>
      <c r="AM6" s="12"/>
      <c r="AN6" s="12"/>
      <c r="AO6" s="12"/>
    </row>
    <row r="7" spans="1:41" s="13" customFormat="1" ht="12.75">
      <c r="A7" s="32"/>
      <c r="B7" s="33" t="s">
        <v>57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5"/>
      <c r="AH7" s="35"/>
      <c r="AI7" s="35"/>
      <c r="AJ7" s="36"/>
      <c r="AK7" s="36"/>
      <c r="AL7" s="12"/>
      <c r="AM7" s="12"/>
      <c r="AN7" s="12"/>
      <c r="AO7" s="12"/>
    </row>
    <row r="8" spans="1:41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5"/>
      <c r="AH8" s="35"/>
      <c r="AI8" s="35"/>
      <c r="AJ8" s="36"/>
      <c r="AK8" s="36"/>
      <c r="AL8" s="12"/>
      <c r="AM8" s="12"/>
      <c r="AN8" s="12"/>
      <c r="AO8" s="12"/>
    </row>
    <row r="9" spans="1:41" s="13" customFormat="1" ht="12.75">
      <c r="A9" s="29"/>
      <c r="B9" s="38" t="s">
        <v>58</v>
      </c>
      <c r="C9" s="39" t="s">
        <v>59</v>
      </c>
      <c r="D9" s="72">
        <v>2672803385</v>
      </c>
      <c r="E9" s="73">
        <v>220615001</v>
      </c>
      <c r="F9" s="74">
        <f>$D9+$E9</f>
        <v>2893418386</v>
      </c>
      <c r="G9" s="72">
        <v>2672803385</v>
      </c>
      <c r="H9" s="73">
        <v>220615001</v>
      </c>
      <c r="I9" s="75">
        <f>$G9+$H9</f>
        <v>2893418386</v>
      </c>
      <c r="J9" s="72">
        <v>723618500</v>
      </c>
      <c r="K9" s="73">
        <v>20350697</v>
      </c>
      <c r="L9" s="73">
        <f>$J9+$K9</f>
        <v>743969197</v>
      </c>
      <c r="M9" s="100">
        <f>IF($F9=0,0,$L9/$F9)</f>
        <v>0.25712465248708766</v>
      </c>
      <c r="N9" s="111">
        <v>0</v>
      </c>
      <c r="O9" s="112">
        <v>0</v>
      </c>
      <c r="P9" s="113">
        <f>$N9+$O9</f>
        <v>0</v>
      </c>
      <c r="Q9" s="100">
        <f>IF($F9=0,0,$P9/$F9)</f>
        <v>0</v>
      </c>
      <c r="R9" s="111">
        <v>0</v>
      </c>
      <c r="S9" s="113">
        <v>0</v>
      </c>
      <c r="T9" s="113">
        <f>$R9+$S9</f>
        <v>0</v>
      </c>
      <c r="U9" s="100">
        <f>IF($I9=0,0,$T9/$I9)</f>
        <v>0</v>
      </c>
      <c r="V9" s="111">
        <v>0</v>
      </c>
      <c r="W9" s="113">
        <v>0</v>
      </c>
      <c r="X9" s="113">
        <f>$V9+$W9</f>
        <v>0</v>
      </c>
      <c r="Y9" s="100">
        <f>IF($I9=0,0,$X9/$I9)</f>
        <v>0</v>
      </c>
      <c r="Z9" s="72">
        <v>723618500</v>
      </c>
      <c r="AA9" s="73">
        <v>20350697</v>
      </c>
      <c r="AB9" s="73">
        <f>$Z9+$AA9</f>
        <v>743969197</v>
      </c>
      <c r="AC9" s="100">
        <f>IF($F9=0,0,$AB9/$F9)</f>
        <v>0.25712465248708766</v>
      </c>
      <c r="AD9" s="72">
        <v>585372665</v>
      </c>
      <c r="AE9" s="73">
        <v>6640834</v>
      </c>
      <c r="AF9" s="73">
        <f>$AD9+$AE9</f>
        <v>592013499</v>
      </c>
      <c r="AG9" s="73">
        <v>2632547693</v>
      </c>
      <c r="AH9" s="73">
        <v>2632547693</v>
      </c>
      <c r="AI9" s="73">
        <v>592013499</v>
      </c>
      <c r="AJ9" s="100">
        <f>IF($AG9=0,0,$AI9/$AG9)</f>
        <v>0.22488234517998532</v>
      </c>
      <c r="AK9" s="100">
        <f>IF($AF9=0,0,(($L9/$AF9)-1))</f>
        <v>0.25667606947590893</v>
      </c>
      <c r="AL9" s="12"/>
      <c r="AM9" s="12"/>
      <c r="AN9" s="12"/>
      <c r="AO9" s="12"/>
    </row>
    <row r="10" spans="1:41" s="13" customFormat="1" ht="12.75">
      <c r="A10" s="29"/>
      <c r="B10" s="38" t="s">
        <v>60</v>
      </c>
      <c r="C10" s="39" t="s">
        <v>61</v>
      </c>
      <c r="D10" s="72">
        <v>5774289484</v>
      </c>
      <c r="E10" s="73">
        <v>471566000</v>
      </c>
      <c r="F10" s="75">
        <f aca="true" t="shared" si="0" ref="F10:F28">$D10+$E10</f>
        <v>6245855484</v>
      </c>
      <c r="G10" s="72">
        <v>5774289484</v>
      </c>
      <c r="H10" s="73">
        <v>471566000</v>
      </c>
      <c r="I10" s="75">
        <f aca="true" t="shared" si="1" ref="I10:I28">$G10+$H10</f>
        <v>6245855484</v>
      </c>
      <c r="J10" s="72">
        <v>1766727365</v>
      </c>
      <c r="K10" s="73">
        <v>-19702</v>
      </c>
      <c r="L10" s="73">
        <f aca="true" t="shared" si="2" ref="L10:L28">$J10+$K10</f>
        <v>1766707663</v>
      </c>
      <c r="M10" s="100">
        <f aca="true" t="shared" si="3" ref="M10:M28">IF($F10=0,0,$L10/$F10)</f>
        <v>0.28286079745613274</v>
      </c>
      <c r="N10" s="111">
        <v>0</v>
      </c>
      <c r="O10" s="112">
        <v>0</v>
      </c>
      <c r="P10" s="113">
        <f aca="true" t="shared" si="4" ref="P10:P28">$N10+$O10</f>
        <v>0</v>
      </c>
      <c r="Q10" s="100">
        <f aca="true" t="shared" si="5" ref="Q10:Q28">IF($F10=0,0,$P10/$F10)</f>
        <v>0</v>
      </c>
      <c r="R10" s="111">
        <v>0</v>
      </c>
      <c r="S10" s="113">
        <v>0</v>
      </c>
      <c r="T10" s="113">
        <f aca="true" t="shared" si="6" ref="T10:T28">$R10+$S10</f>
        <v>0</v>
      </c>
      <c r="U10" s="100">
        <f aca="true" t="shared" si="7" ref="U10:U28">IF($I10=0,0,$T10/$I10)</f>
        <v>0</v>
      </c>
      <c r="V10" s="111">
        <v>0</v>
      </c>
      <c r="W10" s="113">
        <v>0</v>
      </c>
      <c r="X10" s="113">
        <f aca="true" t="shared" si="8" ref="X10:X28">$V10+$W10</f>
        <v>0</v>
      </c>
      <c r="Y10" s="100">
        <f aca="true" t="shared" si="9" ref="Y10:Y28">IF($I10=0,0,$X10/$I10)</f>
        <v>0</v>
      </c>
      <c r="Z10" s="72">
        <v>1766727365</v>
      </c>
      <c r="AA10" s="73">
        <v>-19702</v>
      </c>
      <c r="AB10" s="73">
        <f aca="true" t="shared" si="10" ref="AB10:AB28">$Z10+$AA10</f>
        <v>1766707663</v>
      </c>
      <c r="AC10" s="100">
        <f aca="true" t="shared" si="11" ref="AC10:AC28">IF($F10=0,0,$AB10/$F10)</f>
        <v>0.28286079745613274</v>
      </c>
      <c r="AD10" s="72">
        <v>1635850240</v>
      </c>
      <c r="AE10" s="73">
        <v>29373293</v>
      </c>
      <c r="AF10" s="73">
        <f aca="true" t="shared" si="12" ref="AF10:AF28">$AD10+$AE10</f>
        <v>1665223533</v>
      </c>
      <c r="AG10" s="73">
        <v>5780190096</v>
      </c>
      <c r="AH10" s="73">
        <v>5780190096</v>
      </c>
      <c r="AI10" s="73">
        <v>1665223533</v>
      </c>
      <c r="AJ10" s="100">
        <f aca="true" t="shared" si="13" ref="AJ10:AJ28">IF($AG10=0,0,$AI10/$AG10)</f>
        <v>0.2880914823462927</v>
      </c>
      <c r="AK10" s="100">
        <f aca="true" t="shared" si="14" ref="AK10:AK28">IF($AF10=0,0,(($L10/$AF10)-1))</f>
        <v>0.06094324755137848</v>
      </c>
      <c r="AL10" s="12"/>
      <c r="AM10" s="12"/>
      <c r="AN10" s="12"/>
      <c r="AO10" s="12"/>
    </row>
    <row r="11" spans="1:41" s="13" customFormat="1" ht="12.75">
      <c r="A11" s="29"/>
      <c r="B11" s="38" t="s">
        <v>62</v>
      </c>
      <c r="C11" s="39" t="s">
        <v>63</v>
      </c>
      <c r="D11" s="72">
        <v>3090965078</v>
      </c>
      <c r="E11" s="73">
        <v>191488542</v>
      </c>
      <c r="F11" s="75">
        <f t="shared" si="0"/>
        <v>3282453620</v>
      </c>
      <c r="G11" s="72">
        <v>3090965078</v>
      </c>
      <c r="H11" s="73">
        <v>191488542</v>
      </c>
      <c r="I11" s="75">
        <f t="shared" si="1"/>
        <v>3282453620</v>
      </c>
      <c r="J11" s="72">
        <v>209939221</v>
      </c>
      <c r="K11" s="73">
        <v>-58665348</v>
      </c>
      <c r="L11" s="73">
        <f t="shared" si="2"/>
        <v>151273873</v>
      </c>
      <c r="M11" s="100">
        <f t="shared" si="3"/>
        <v>0.04608560866733587</v>
      </c>
      <c r="N11" s="111">
        <v>0</v>
      </c>
      <c r="O11" s="112">
        <v>0</v>
      </c>
      <c r="P11" s="113">
        <f t="shared" si="4"/>
        <v>0</v>
      </c>
      <c r="Q11" s="100">
        <f t="shared" si="5"/>
        <v>0</v>
      </c>
      <c r="R11" s="111">
        <v>0</v>
      </c>
      <c r="S11" s="113">
        <v>0</v>
      </c>
      <c r="T11" s="113">
        <f t="shared" si="6"/>
        <v>0</v>
      </c>
      <c r="U11" s="100">
        <f t="shared" si="7"/>
        <v>0</v>
      </c>
      <c r="V11" s="111">
        <v>0</v>
      </c>
      <c r="W11" s="113">
        <v>0</v>
      </c>
      <c r="X11" s="113">
        <f t="shared" si="8"/>
        <v>0</v>
      </c>
      <c r="Y11" s="100">
        <f t="shared" si="9"/>
        <v>0</v>
      </c>
      <c r="Z11" s="72">
        <v>209939221</v>
      </c>
      <c r="AA11" s="73">
        <v>-58665348</v>
      </c>
      <c r="AB11" s="73">
        <f t="shared" si="10"/>
        <v>151273873</v>
      </c>
      <c r="AC11" s="100">
        <f t="shared" si="11"/>
        <v>0.04608560866733587</v>
      </c>
      <c r="AD11" s="72">
        <v>224399805</v>
      </c>
      <c r="AE11" s="73">
        <v>0</v>
      </c>
      <c r="AF11" s="73">
        <f t="shared" si="12"/>
        <v>224399805</v>
      </c>
      <c r="AG11" s="73">
        <v>3185613147</v>
      </c>
      <c r="AH11" s="73">
        <v>3185613147</v>
      </c>
      <c r="AI11" s="73">
        <v>224399805</v>
      </c>
      <c r="AJ11" s="100">
        <f t="shared" si="13"/>
        <v>0.07044163702404509</v>
      </c>
      <c r="AK11" s="100">
        <f t="shared" si="14"/>
        <v>-0.3258734204336764</v>
      </c>
      <c r="AL11" s="12"/>
      <c r="AM11" s="12"/>
      <c r="AN11" s="12"/>
      <c r="AO11" s="12"/>
    </row>
    <row r="12" spans="1:41" s="13" customFormat="1" ht="12.75">
      <c r="A12" s="29"/>
      <c r="B12" s="38" t="s">
        <v>64</v>
      </c>
      <c r="C12" s="39" t="s">
        <v>65</v>
      </c>
      <c r="D12" s="72">
        <v>5604622345</v>
      </c>
      <c r="E12" s="73">
        <v>434982444</v>
      </c>
      <c r="F12" s="75">
        <f t="shared" si="0"/>
        <v>6039604789</v>
      </c>
      <c r="G12" s="72">
        <v>5604622345</v>
      </c>
      <c r="H12" s="73">
        <v>434982444</v>
      </c>
      <c r="I12" s="75">
        <f t="shared" si="1"/>
        <v>6039604789</v>
      </c>
      <c r="J12" s="72">
        <v>1314701634</v>
      </c>
      <c r="K12" s="73">
        <v>550501466</v>
      </c>
      <c r="L12" s="73">
        <f t="shared" si="2"/>
        <v>1865203100</v>
      </c>
      <c r="M12" s="100">
        <f t="shared" si="3"/>
        <v>0.30882866763022565</v>
      </c>
      <c r="N12" s="111">
        <v>0</v>
      </c>
      <c r="O12" s="112">
        <v>0</v>
      </c>
      <c r="P12" s="113">
        <f t="shared" si="4"/>
        <v>0</v>
      </c>
      <c r="Q12" s="100">
        <f t="shared" si="5"/>
        <v>0</v>
      </c>
      <c r="R12" s="111">
        <v>0</v>
      </c>
      <c r="S12" s="113">
        <v>0</v>
      </c>
      <c r="T12" s="113">
        <f t="shared" si="6"/>
        <v>0</v>
      </c>
      <c r="U12" s="100">
        <f t="shared" si="7"/>
        <v>0</v>
      </c>
      <c r="V12" s="111">
        <v>0</v>
      </c>
      <c r="W12" s="113">
        <v>0</v>
      </c>
      <c r="X12" s="113">
        <f t="shared" si="8"/>
        <v>0</v>
      </c>
      <c r="Y12" s="100">
        <f t="shared" si="9"/>
        <v>0</v>
      </c>
      <c r="Z12" s="72">
        <v>1314701634</v>
      </c>
      <c r="AA12" s="73">
        <v>550501466</v>
      </c>
      <c r="AB12" s="73">
        <f t="shared" si="10"/>
        <v>1865203100</v>
      </c>
      <c r="AC12" s="100">
        <f t="shared" si="11"/>
        <v>0.30882866763022565</v>
      </c>
      <c r="AD12" s="72">
        <v>1251151756</v>
      </c>
      <c r="AE12" s="73">
        <v>47567156</v>
      </c>
      <c r="AF12" s="73">
        <f t="shared" si="12"/>
        <v>1298718912</v>
      </c>
      <c r="AG12" s="73">
        <v>5480329673</v>
      </c>
      <c r="AH12" s="73">
        <v>5480329673</v>
      </c>
      <c r="AI12" s="73">
        <v>1298718912</v>
      </c>
      <c r="AJ12" s="100">
        <f t="shared" si="13"/>
        <v>0.23697824574284512</v>
      </c>
      <c r="AK12" s="100">
        <f t="shared" si="14"/>
        <v>0.43618690908845403</v>
      </c>
      <c r="AL12" s="12"/>
      <c r="AM12" s="12"/>
      <c r="AN12" s="12"/>
      <c r="AO12" s="12"/>
    </row>
    <row r="13" spans="1:41" s="13" customFormat="1" ht="12.75">
      <c r="A13" s="29"/>
      <c r="B13" s="38" t="s">
        <v>66</v>
      </c>
      <c r="C13" s="39" t="s">
        <v>67</v>
      </c>
      <c r="D13" s="72">
        <v>1979077261</v>
      </c>
      <c r="E13" s="73">
        <v>-2101889780</v>
      </c>
      <c r="F13" s="75">
        <f t="shared" si="0"/>
        <v>-122812519</v>
      </c>
      <c r="G13" s="72">
        <v>1890760317</v>
      </c>
      <c r="H13" s="73">
        <v>-2062988041</v>
      </c>
      <c r="I13" s="75">
        <f t="shared" si="1"/>
        <v>-172227724</v>
      </c>
      <c r="J13" s="72">
        <v>540137411</v>
      </c>
      <c r="K13" s="73">
        <v>22652032</v>
      </c>
      <c r="L13" s="73">
        <f t="shared" si="2"/>
        <v>562789443</v>
      </c>
      <c r="M13" s="100">
        <f t="shared" si="3"/>
        <v>-4.582508750594066</v>
      </c>
      <c r="N13" s="111">
        <v>0</v>
      </c>
      <c r="O13" s="112">
        <v>0</v>
      </c>
      <c r="P13" s="113">
        <f t="shared" si="4"/>
        <v>0</v>
      </c>
      <c r="Q13" s="100">
        <f t="shared" si="5"/>
        <v>0</v>
      </c>
      <c r="R13" s="111">
        <v>0</v>
      </c>
      <c r="S13" s="113">
        <v>0</v>
      </c>
      <c r="T13" s="113">
        <f t="shared" si="6"/>
        <v>0</v>
      </c>
      <c r="U13" s="100">
        <f t="shared" si="7"/>
        <v>0</v>
      </c>
      <c r="V13" s="111">
        <v>0</v>
      </c>
      <c r="W13" s="113">
        <v>0</v>
      </c>
      <c r="X13" s="113">
        <f t="shared" si="8"/>
        <v>0</v>
      </c>
      <c r="Y13" s="100">
        <f t="shared" si="9"/>
        <v>0</v>
      </c>
      <c r="Z13" s="72">
        <v>540137411</v>
      </c>
      <c r="AA13" s="73">
        <v>22652032</v>
      </c>
      <c r="AB13" s="73">
        <f t="shared" si="10"/>
        <v>562789443</v>
      </c>
      <c r="AC13" s="100">
        <f t="shared" si="11"/>
        <v>-4.582508750594066</v>
      </c>
      <c r="AD13" s="72">
        <v>527928321</v>
      </c>
      <c r="AE13" s="73">
        <v>15999415</v>
      </c>
      <c r="AF13" s="73">
        <f t="shared" si="12"/>
        <v>543927736</v>
      </c>
      <c r="AG13" s="73">
        <v>1958479215</v>
      </c>
      <c r="AH13" s="73">
        <v>1958479215</v>
      </c>
      <c r="AI13" s="73">
        <v>543927736</v>
      </c>
      <c r="AJ13" s="100">
        <f t="shared" si="13"/>
        <v>0.277729644427194</v>
      </c>
      <c r="AK13" s="100">
        <f t="shared" si="14"/>
        <v>0.03467686192784991</v>
      </c>
      <c r="AL13" s="12"/>
      <c r="AM13" s="12"/>
      <c r="AN13" s="12"/>
      <c r="AO13" s="12"/>
    </row>
    <row r="14" spans="1:41" s="13" customFormat="1" ht="12.75">
      <c r="A14" s="29"/>
      <c r="B14" s="38" t="s">
        <v>68</v>
      </c>
      <c r="C14" s="39" t="s">
        <v>69</v>
      </c>
      <c r="D14" s="72">
        <v>3208768100</v>
      </c>
      <c r="E14" s="73">
        <v>597533000</v>
      </c>
      <c r="F14" s="75">
        <f t="shared" si="0"/>
        <v>3806301100</v>
      </c>
      <c r="G14" s="72">
        <v>3208768100</v>
      </c>
      <c r="H14" s="73">
        <v>597533000</v>
      </c>
      <c r="I14" s="75">
        <f t="shared" si="1"/>
        <v>3806301100</v>
      </c>
      <c r="J14" s="72">
        <v>975989740</v>
      </c>
      <c r="K14" s="73">
        <v>60712581</v>
      </c>
      <c r="L14" s="73">
        <f t="shared" si="2"/>
        <v>1036702321</v>
      </c>
      <c r="M14" s="100">
        <f t="shared" si="3"/>
        <v>0.2723647693031957</v>
      </c>
      <c r="N14" s="111">
        <v>0</v>
      </c>
      <c r="O14" s="112">
        <v>0</v>
      </c>
      <c r="P14" s="113">
        <f t="shared" si="4"/>
        <v>0</v>
      </c>
      <c r="Q14" s="100">
        <f t="shared" si="5"/>
        <v>0</v>
      </c>
      <c r="R14" s="111">
        <v>0</v>
      </c>
      <c r="S14" s="113">
        <v>0</v>
      </c>
      <c r="T14" s="113">
        <f t="shared" si="6"/>
        <v>0</v>
      </c>
      <c r="U14" s="100">
        <f t="shared" si="7"/>
        <v>0</v>
      </c>
      <c r="V14" s="111">
        <v>0</v>
      </c>
      <c r="W14" s="113">
        <v>0</v>
      </c>
      <c r="X14" s="113">
        <f t="shared" si="8"/>
        <v>0</v>
      </c>
      <c r="Y14" s="100">
        <f t="shared" si="9"/>
        <v>0</v>
      </c>
      <c r="Z14" s="72">
        <v>975989740</v>
      </c>
      <c r="AA14" s="73">
        <v>60712581</v>
      </c>
      <c r="AB14" s="73">
        <f t="shared" si="10"/>
        <v>1036702321</v>
      </c>
      <c r="AC14" s="100">
        <f t="shared" si="11"/>
        <v>0.2723647693031957</v>
      </c>
      <c r="AD14" s="72">
        <v>890264866</v>
      </c>
      <c r="AE14" s="73">
        <v>45764673</v>
      </c>
      <c r="AF14" s="73">
        <f t="shared" si="12"/>
        <v>936029539</v>
      </c>
      <c r="AG14" s="73">
        <v>3501947300</v>
      </c>
      <c r="AH14" s="73">
        <v>3501947300</v>
      </c>
      <c r="AI14" s="73">
        <v>936029539</v>
      </c>
      <c r="AJ14" s="100">
        <f t="shared" si="13"/>
        <v>0.26728829956978506</v>
      </c>
      <c r="AK14" s="100">
        <f t="shared" si="14"/>
        <v>0.10755299678635466</v>
      </c>
      <c r="AL14" s="12"/>
      <c r="AM14" s="12"/>
      <c r="AN14" s="12"/>
      <c r="AO14" s="12"/>
    </row>
    <row r="15" spans="1:41" s="13" customFormat="1" ht="12.75">
      <c r="A15" s="29"/>
      <c r="B15" s="38" t="s">
        <v>70</v>
      </c>
      <c r="C15" s="39" t="s">
        <v>71</v>
      </c>
      <c r="D15" s="72">
        <v>3795787632</v>
      </c>
      <c r="E15" s="73">
        <v>1889186104</v>
      </c>
      <c r="F15" s="75">
        <f t="shared" si="0"/>
        <v>5684973736</v>
      </c>
      <c r="G15" s="72">
        <v>3795787632</v>
      </c>
      <c r="H15" s="73">
        <v>1889186104</v>
      </c>
      <c r="I15" s="75">
        <f t="shared" si="1"/>
        <v>5684973736</v>
      </c>
      <c r="J15" s="72">
        <v>962898696</v>
      </c>
      <c r="K15" s="73">
        <v>5643804252</v>
      </c>
      <c r="L15" s="73">
        <f t="shared" si="2"/>
        <v>6606702948</v>
      </c>
      <c r="M15" s="100">
        <f t="shared" si="3"/>
        <v>1.1621342955664271</v>
      </c>
      <c r="N15" s="111">
        <v>0</v>
      </c>
      <c r="O15" s="112">
        <v>0</v>
      </c>
      <c r="P15" s="113">
        <f t="shared" si="4"/>
        <v>0</v>
      </c>
      <c r="Q15" s="100">
        <f t="shared" si="5"/>
        <v>0</v>
      </c>
      <c r="R15" s="111">
        <v>0</v>
      </c>
      <c r="S15" s="113">
        <v>0</v>
      </c>
      <c r="T15" s="113">
        <f t="shared" si="6"/>
        <v>0</v>
      </c>
      <c r="U15" s="100">
        <f t="shared" si="7"/>
        <v>0</v>
      </c>
      <c r="V15" s="111">
        <v>0</v>
      </c>
      <c r="W15" s="113">
        <v>0</v>
      </c>
      <c r="X15" s="113">
        <f t="shared" si="8"/>
        <v>0</v>
      </c>
      <c r="Y15" s="100">
        <f t="shared" si="9"/>
        <v>0</v>
      </c>
      <c r="Z15" s="72">
        <v>962898696</v>
      </c>
      <c r="AA15" s="73">
        <v>5643804252</v>
      </c>
      <c r="AB15" s="73">
        <f t="shared" si="10"/>
        <v>6606702948</v>
      </c>
      <c r="AC15" s="100">
        <f t="shared" si="11"/>
        <v>1.1621342955664271</v>
      </c>
      <c r="AD15" s="72">
        <v>841017092</v>
      </c>
      <c r="AE15" s="73">
        <v>172859087</v>
      </c>
      <c r="AF15" s="73">
        <f t="shared" si="12"/>
        <v>1013876179</v>
      </c>
      <c r="AG15" s="73">
        <v>5527401000</v>
      </c>
      <c r="AH15" s="73">
        <v>5527401000</v>
      </c>
      <c r="AI15" s="73">
        <v>1013876179</v>
      </c>
      <c r="AJ15" s="100">
        <f t="shared" si="13"/>
        <v>0.18342728870223093</v>
      </c>
      <c r="AK15" s="100">
        <f t="shared" si="14"/>
        <v>5.516281854571513</v>
      </c>
      <c r="AL15" s="12"/>
      <c r="AM15" s="12"/>
      <c r="AN15" s="12"/>
      <c r="AO15" s="12"/>
    </row>
    <row r="16" spans="1:41" s="13" customFormat="1" ht="12.75">
      <c r="A16" s="29"/>
      <c r="B16" s="38" t="s">
        <v>72</v>
      </c>
      <c r="C16" s="39" t="s">
        <v>73</v>
      </c>
      <c r="D16" s="72">
        <v>2000925744</v>
      </c>
      <c r="E16" s="73">
        <v>100362850</v>
      </c>
      <c r="F16" s="75">
        <f t="shared" si="0"/>
        <v>2101288594</v>
      </c>
      <c r="G16" s="72">
        <v>2000925744</v>
      </c>
      <c r="H16" s="73">
        <v>100362850</v>
      </c>
      <c r="I16" s="75">
        <f t="shared" si="1"/>
        <v>2101288594</v>
      </c>
      <c r="J16" s="72">
        <v>540867730</v>
      </c>
      <c r="K16" s="73">
        <v>71682046</v>
      </c>
      <c r="L16" s="73">
        <f t="shared" si="2"/>
        <v>612549776</v>
      </c>
      <c r="M16" s="100">
        <f t="shared" si="3"/>
        <v>0.291511493351779</v>
      </c>
      <c r="N16" s="111">
        <v>0</v>
      </c>
      <c r="O16" s="112">
        <v>0</v>
      </c>
      <c r="P16" s="113">
        <f t="shared" si="4"/>
        <v>0</v>
      </c>
      <c r="Q16" s="100">
        <f t="shared" si="5"/>
        <v>0</v>
      </c>
      <c r="R16" s="111">
        <v>0</v>
      </c>
      <c r="S16" s="113">
        <v>0</v>
      </c>
      <c r="T16" s="113">
        <f t="shared" si="6"/>
        <v>0</v>
      </c>
      <c r="U16" s="100">
        <f t="shared" si="7"/>
        <v>0</v>
      </c>
      <c r="V16" s="111">
        <v>0</v>
      </c>
      <c r="W16" s="113">
        <v>0</v>
      </c>
      <c r="X16" s="113">
        <f t="shared" si="8"/>
        <v>0</v>
      </c>
      <c r="Y16" s="100">
        <f t="shared" si="9"/>
        <v>0</v>
      </c>
      <c r="Z16" s="72">
        <v>540867730</v>
      </c>
      <c r="AA16" s="73">
        <v>71682046</v>
      </c>
      <c r="AB16" s="73">
        <f t="shared" si="10"/>
        <v>612549776</v>
      </c>
      <c r="AC16" s="100">
        <f t="shared" si="11"/>
        <v>0.291511493351779</v>
      </c>
      <c r="AD16" s="72">
        <v>434907518</v>
      </c>
      <c r="AE16" s="73">
        <v>8613177</v>
      </c>
      <c r="AF16" s="73">
        <f t="shared" si="12"/>
        <v>443520695</v>
      </c>
      <c r="AG16" s="73">
        <v>1593373580</v>
      </c>
      <c r="AH16" s="73">
        <v>1593373580</v>
      </c>
      <c r="AI16" s="73">
        <v>443520695</v>
      </c>
      <c r="AJ16" s="100">
        <f t="shared" si="13"/>
        <v>0.27835323778871746</v>
      </c>
      <c r="AK16" s="100">
        <f t="shared" si="14"/>
        <v>0.3811075399762349</v>
      </c>
      <c r="AL16" s="12"/>
      <c r="AM16" s="12"/>
      <c r="AN16" s="12"/>
      <c r="AO16" s="12"/>
    </row>
    <row r="17" spans="1:41" s="13" customFormat="1" ht="12.75">
      <c r="A17" s="29"/>
      <c r="B17" s="38" t="s">
        <v>74</v>
      </c>
      <c r="C17" s="39" t="s">
        <v>75</v>
      </c>
      <c r="D17" s="72">
        <v>3181225158</v>
      </c>
      <c r="E17" s="73">
        <v>274427159</v>
      </c>
      <c r="F17" s="75">
        <f t="shared" si="0"/>
        <v>3455652317</v>
      </c>
      <c r="G17" s="72">
        <v>3181225158</v>
      </c>
      <c r="H17" s="73">
        <v>274427159</v>
      </c>
      <c r="I17" s="75">
        <f t="shared" si="1"/>
        <v>3455652317</v>
      </c>
      <c r="J17" s="72">
        <v>812044960</v>
      </c>
      <c r="K17" s="73">
        <v>21585345</v>
      </c>
      <c r="L17" s="73">
        <f t="shared" si="2"/>
        <v>833630305</v>
      </c>
      <c r="M17" s="100">
        <f t="shared" si="3"/>
        <v>0.24123674158391903</v>
      </c>
      <c r="N17" s="111">
        <v>0</v>
      </c>
      <c r="O17" s="112">
        <v>0</v>
      </c>
      <c r="P17" s="113">
        <f t="shared" si="4"/>
        <v>0</v>
      </c>
      <c r="Q17" s="100">
        <f t="shared" si="5"/>
        <v>0</v>
      </c>
      <c r="R17" s="111">
        <v>0</v>
      </c>
      <c r="S17" s="113">
        <v>0</v>
      </c>
      <c r="T17" s="113">
        <f t="shared" si="6"/>
        <v>0</v>
      </c>
      <c r="U17" s="100">
        <f t="shared" si="7"/>
        <v>0</v>
      </c>
      <c r="V17" s="111">
        <v>0</v>
      </c>
      <c r="W17" s="113">
        <v>0</v>
      </c>
      <c r="X17" s="113">
        <f t="shared" si="8"/>
        <v>0</v>
      </c>
      <c r="Y17" s="100">
        <f t="shared" si="9"/>
        <v>0</v>
      </c>
      <c r="Z17" s="72">
        <v>812044960</v>
      </c>
      <c r="AA17" s="73">
        <v>21585345</v>
      </c>
      <c r="AB17" s="73">
        <f t="shared" si="10"/>
        <v>833630305</v>
      </c>
      <c r="AC17" s="100">
        <f t="shared" si="11"/>
        <v>0.24123674158391903</v>
      </c>
      <c r="AD17" s="72">
        <v>734926862</v>
      </c>
      <c r="AE17" s="73">
        <v>35246153</v>
      </c>
      <c r="AF17" s="73">
        <f t="shared" si="12"/>
        <v>770173015</v>
      </c>
      <c r="AG17" s="73">
        <v>3373338506</v>
      </c>
      <c r="AH17" s="73">
        <v>3373338506</v>
      </c>
      <c r="AI17" s="73">
        <v>770173015</v>
      </c>
      <c r="AJ17" s="100">
        <f t="shared" si="13"/>
        <v>0.22831180850369126</v>
      </c>
      <c r="AK17" s="100">
        <f t="shared" si="14"/>
        <v>0.08239355153205419</v>
      </c>
      <c r="AL17" s="12"/>
      <c r="AM17" s="12"/>
      <c r="AN17" s="12"/>
      <c r="AO17" s="12"/>
    </row>
    <row r="18" spans="1:41" s="13" customFormat="1" ht="12.75">
      <c r="A18" s="29"/>
      <c r="B18" s="38" t="s">
        <v>76</v>
      </c>
      <c r="C18" s="39" t="s">
        <v>77</v>
      </c>
      <c r="D18" s="72">
        <v>1641589565</v>
      </c>
      <c r="E18" s="73">
        <v>157733843</v>
      </c>
      <c r="F18" s="75">
        <f t="shared" si="0"/>
        <v>1799323408</v>
      </c>
      <c r="G18" s="72">
        <v>1641589565</v>
      </c>
      <c r="H18" s="73">
        <v>157503843</v>
      </c>
      <c r="I18" s="75">
        <f t="shared" si="1"/>
        <v>1799093408</v>
      </c>
      <c r="J18" s="72">
        <v>444653163</v>
      </c>
      <c r="K18" s="73">
        <v>160175218</v>
      </c>
      <c r="L18" s="73">
        <f t="shared" si="2"/>
        <v>604828381</v>
      </c>
      <c r="M18" s="100">
        <f t="shared" si="3"/>
        <v>0.33614211781543163</v>
      </c>
      <c r="N18" s="111">
        <v>0</v>
      </c>
      <c r="O18" s="112">
        <v>0</v>
      </c>
      <c r="P18" s="113">
        <f t="shared" si="4"/>
        <v>0</v>
      </c>
      <c r="Q18" s="100">
        <f t="shared" si="5"/>
        <v>0</v>
      </c>
      <c r="R18" s="111">
        <v>0</v>
      </c>
      <c r="S18" s="113">
        <v>0</v>
      </c>
      <c r="T18" s="113">
        <f t="shared" si="6"/>
        <v>0</v>
      </c>
      <c r="U18" s="100">
        <f t="shared" si="7"/>
        <v>0</v>
      </c>
      <c r="V18" s="111">
        <v>0</v>
      </c>
      <c r="W18" s="113">
        <v>0</v>
      </c>
      <c r="X18" s="113">
        <f t="shared" si="8"/>
        <v>0</v>
      </c>
      <c r="Y18" s="100">
        <f t="shared" si="9"/>
        <v>0</v>
      </c>
      <c r="Z18" s="72">
        <v>444653163</v>
      </c>
      <c r="AA18" s="73">
        <v>160175218</v>
      </c>
      <c r="AB18" s="73">
        <f t="shared" si="10"/>
        <v>604828381</v>
      </c>
      <c r="AC18" s="100">
        <f t="shared" si="11"/>
        <v>0.33614211781543163</v>
      </c>
      <c r="AD18" s="72">
        <v>0</v>
      </c>
      <c r="AE18" s="73">
        <v>0</v>
      </c>
      <c r="AF18" s="73">
        <f t="shared" si="12"/>
        <v>0</v>
      </c>
      <c r="AG18" s="73">
        <v>1600606665</v>
      </c>
      <c r="AH18" s="73">
        <v>1600606665</v>
      </c>
      <c r="AI18" s="73">
        <v>0</v>
      </c>
      <c r="AJ18" s="100">
        <f t="shared" si="13"/>
        <v>0</v>
      </c>
      <c r="AK18" s="100">
        <f t="shared" si="14"/>
        <v>0</v>
      </c>
      <c r="AL18" s="12"/>
      <c r="AM18" s="12"/>
      <c r="AN18" s="12"/>
      <c r="AO18" s="12"/>
    </row>
    <row r="19" spans="1:41" s="13" customFormat="1" ht="12.75">
      <c r="A19" s="29"/>
      <c r="B19" s="38" t="s">
        <v>78</v>
      </c>
      <c r="C19" s="39" t="s">
        <v>79</v>
      </c>
      <c r="D19" s="72">
        <v>2864566874</v>
      </c>
      <c r="E19" s="73">
        <v>682362001</v>
      </c>
      <c r="F19" s="75">
        <f t="shared" si="0"/>
        <v>3546928875</v>
      </c>
      <c r="G19" s="72">
        <v>2864566874</v>
      </c>
      <c r="H19" s="73">
        <v>682362001</v>
      </c>
      <c r="I19" s="75">
        <f t="shared" si="1"/>
        <v>3546928875</v>
      </c>
      <c r="J19" s="72">
        <v>855379963</v>
      </c>
      <c r="K19" s="73">
        <v>99905941</v>
      </c>
      <c r="L19" s="73">
        <f t="shared" si="2"/>
        <v>955285904</v>
      </c>
      <c r="M19" s="100">
        <f t="shared" si="3"/>
        <v>0.26932761768446795</v>
      </c>
      <c r="N19" s="111">
        <v>0</v>
      </c>
      <c r="O19" s="112">
        <v>0</v>
      </c>
      <c r="P19" s="113">
        <f t="shared" si="4"/>
        <v>0</v>
      </c>
      <c r="Q19" s="100">
        <f t="shared" si="5"/>
        <v>0</v>
      </c>
      <c r="R19" s="111">
        <v>0</v>
      </c>
      <c r="S19" s="113">
        <v>0</v>
      </c>
      <c r="T19" s="113">
        <f t="shared" si="6"/>
        <v>0</v>
      </c>
      <c r="U19" s="100">
        <f t="shared" si="7"/>
        <v>0</v>
      </c>
      <c r="V19" s="111">
        <v>0</v>
      </c>
      <c r="W19" s="113">
        <v>0</v>
      </c>
      <c r="X19" s="113">
        <f t="shared" si="8"/>
        <v>0</v>
      </c>
      <c r="Y19" s="100">
        <f t="shared" si="9"/>
        <v>0</v>
      </c>
      <c r="Z19" s="72">
        <v>855379963</v>
      </c>
      <c r="AA19" s="73">
        <v>99905941</v>
      </c>
      <c r="AB19" s="73">
        <f t="shared" si="10"/>
        <v>955285904</v>
      </c>
      <c r="AC19" s="100">
        <f t="shared" si="11"/>
        <v>0.26932761768446795</v>
      </c>
      <c r="AD19" s="72">
        <v>814244266</v>
      </c>
      <c r="AE19" s="73">
        <v>86336401</v>
      </c>
      <c r="AF19" s="73">
        <f t="shared" si="12"/>
        <v>900580667</v>
      </c>
      <c r="AG19" s="73">
        <v>3431083366</v>
      </c>
      <c r="AH19" s="73">
        <v>3431083366</v>
      </c>
      <c r="AI19" s="73">
        <v>900580667</v>
      </c>
      <c r="AJ19" s="100">
        <f t="shared" si="13"/>
        <v>0.26247705780751934</v>
      </c>
      <c r="AK19" s="100">
        <f t="shared" si="14"/>
        <v>0.06074440525381619</v>
      </c>
      <c r="AL19" s="12"/>
      <c r="AM19" s="12"/>
      <c r="AN19" s="12"/>
      <c r="AO19" s="12"/>
    </row>
    <row r="20" spans="1:41" s="13" customFormat="1" ht="12.75">
      <c r="A20" s="29"/>
      <c r="B20" s="38" t="s">
        <v>80</v>
      </c>
      <c r="C20" s="39" t="s">
        <v>81</v>
      </c>
      <c r="D20" s="72">
        <v>2203611732</v>
      </c>
      <c r="E20" s="73">
        <v>184285000</v>
      </c>
      <c r="F20" s="75">
        <f t="shared" si="0"/>
        <v>2387896732</v>
      </c>
      <c r="G20" s="72">
        <v>2203611732</v>
      </c>
      <c r="H20" s="73">
        <v>184285000</v>
      </c>
      <c r="I20" s="75">
        <f t="shared" si="1"/>
        <v>2387896732</v>
      </c>
      <c r="J20" s="72">
        <v>681678092</v>
      </c>
      <c r="K20" s="73">
        <v>25967281</v>
      </c>
      <c r="L20" s="73">
        <f t="shared" si="2"/>
        <v>707645373</v>
      </c>
      <c r="M20" s="100">
        <f t="shared" si="3"/>
        <v>0.29634672367397835</v>
      </c>
      <c r="N20" s="111">
        <v>0</v>
      </c>
      <c r="O20" s="112">
        <v>0</v>
      </c>
      <c r="P20" s="113">
        <f t="shared" si="4"/>
        <v>0</v>
      </c>
      <c r="Q20" s="100">
        <f t="shared" si="5"/>
        <v>0</v>
      </c>
      <c r="R20" s="111">
        <v>0</v>
      </c>
      <c r="S20" s="113">
        <v>0</v>
      </c>
      <c r="T20" s="113">
        <f t="shared" si="6"/>
        <v>0</v>
      </c>
      <c r="U20" s="100">
        <f t="shared" si="7"/>
        <v>0</v>
      </c>
      <c r="V20" s="111">
        <v>0</v>
      </c>
      <c r="W20" s="113">
        <v>0</v>
      </c>
      <c r="X20" s="113">
        <f t="shared" si="8"/>
        <v>0</v>
      </c>
      <c r="Y20" s="100">
        <f t="shared" si="9"/>
        <v>0</v>
      </c>
      <c r="Z20" s="72">
        <v>681678092</v>
      </c>
      <c r="AA20" s="73">
        <v>25967281</v>
      </c>
      <c r="AB20" s="73">
        <f t="shared" si="10"/>
        <v>707645373</v>
      </c>
      <c r="AC20" s="100">
        <f t="shared" si="11"/>
        <v>0.29634672367397835</v>
      </c>
      <c r="AD20" s="72">
        <v>649592861</v>
      </c>
      <c r="AE20" s="73">
        <v>12849898</v>
      </c>
      <c r="AF20" s="73">
        <f t="shared" si="12"/>
        <v>662442759</v>
      </c>
      <c r="AG20" s="73">
        <v>2350634752</v>
      </c>
      <c r="AH20" s="73">
        <v>2350634752</v>
      </c>
      <c r="AI20" s="73">
        <v>662442759</v>
      </c>
      <c r="AJ20" s="100">
        <f t="shared" si="13"/>
        <v>0.2818144156323611</v>
      </c>
      <c r="AK20" s="100">
        <f t="shared" si="14"/>
        <v>0.06823625647027409</v>
      </c>
      <c r="AL20" s="12"/>
      <c r="AM20" s="12"/>
      <c r="AN20" s="12"/>
      <c r="AO20" s="12"/>
    </row>
    <row r="21" spans="1:41" s="13" customFormat="1" ht="12.75">
      <c r="A21" s="29"/>
      <c r="B21" s="38" t="s">
        <v>82</v>
      </c>
      <c r="C21" s="39" t="s">
        <v>83</v>
      </c>
      <c r="D21" s="72">
        <v>1829055390</v>
      </c>
      <c r="E21" s="73">
        <v>281797000</v>
      </c>
      <c r="F21" s="75">
        <f t="shared" si="0"/>
        <v>2110852390</v>
      </c>
      <c r="G21" s="72">
        <v>1829055390</v>
      </c>
      <c r="H21" s="73">
        <v>281797000</v>
      </c>
      <c r="I21" s="75">
        <f t="shared" si="1"/>
        <v>2110852390</v>
      </c>
      <c r="J21" s="72">
        <v>572359033</v>
      </c>
      <c r="K21" s="73">
        <v>4843934</v>
      </c>
      <c r="L21" s="73">
        <f t="shared" si="2"/>
        <v>577202967</v>
      </c>
      <c r="M21" s="100">
        <f t="shared" si="3"/>
        <v>0.2734454430515627</v>
      </c>
      <c r="N21" s="111">
        <v>0</v>
      </c>
      <c r="O21" s="112">
        <v>0</v>
      </c>
      <c r="P21" s="113">
        <f t="shared" si="4"/>
        <v>0</v>
      </c>
      <c r="Q21" s="100">
        <f t="shared" si="5"/>
        <v>0</v>
      </c>
      <c r="R21" s="111">
        <v>0</v>
      </c>
      <c r="S21" s="113">
        <v>0</v>
      </c>
      <c r="T21" s="113">
        <f t="shared" si="6"/>
        <v>0</v>
      </c>
      <c r="U21" s="100">
        <f t="shared" si="7"/>
        <v>0</v>
      </c>
      <c r="V21" s="111">
        <v>0</v>
      </c>
      <c r="W21" s="113">
        <v>0</v>
      </c>
      <c r="X21" s="113">
        <f t="shared" si="8"/>
        <v>0</v>
      </c>
      <c r="Y21" s="100">
        <f t="shared" si="9"/>
        <v>0</v>
      </c>
      <c r="Z21" s="72">
        <v>572359033</v>
      </c>
      <c r="AA21" s="73">
        <v>4843934</v>
      </c>
      <c r="AB21" s="73">
        <f t="shared" si="10"/>
        <v>577202967</v>
      </c>
      <c r="AC21" s="100">
        <f t="shared" si="11"/>
        <v>0.2734454430515627</v>
      </c>
      <c r="AD21" s="72">
        <v>538224732</v>
      </c>
      <c r="AE21" s="73">
        <v>36252633</v>
      </c>
      <c r="AF21" s="73">
        <f t="shared" si="12"/>
        <v>574477365</v>
      </c>
      <c r="AG21" s="73">
        <v>2075258000</v>
      </c>
      <c r="AH21" s="73">
        <v>2075258000</v>
      </c>
      <c r="AI21" s="73">
        <v>574477365</v>
      </c>
      <c r="AJ21" s="100">
        <f t="shared" si="13"/>
        <v>0.27682214211437806</v>
      </c>
      <c r="AK21" s="100">
        <f t="shared" si="14"/>
        <v>0.00474448980248332</v>
      </c>
      <c r="AL21" s="12"/>
      <c r="AM21" s="12"/>
      <c r="AN21" s="12"/>
      <c r="AO21" s="12"/>
    </row>
    <row r="22" spans="1:41" s="13" customFormat="1" ht="12.75">
      <c r="A22" s="29"/>
      <c r="B22" s="38" t="s">
        <v>84</v>
      </c>
      <c r="C22" s="39" t="s">
        <v>85</v>
      </c>
      <c r="D22" s="72">
        <v>5198472348</v>
      </c>
      <c r="E22" s="73">
        <v>789163910</v>
      </c>
      <c r="F22" s="75">
        <f t="shared" si="0"/>
        <v>5987636258</v>
      </c>
      <c r="G22" s="72">
        <v>5198472348</v>
      </c>
      <c r="H22" s="73">
        <v>789163910</v>
      </c>
      <c r="I22" s="75">
        <f t="shared" si="1"/>
        <v>5987636258</v>
      </c>
      <c r="J22" s="72">
        <v>886836921</v>
      </c>
      <c r="K22" s="73">
        <v>98328674</v>
      </c>
      <c r="L22" s="73">
        <f t="shared" si="2"/>
        <v>985165595</v>
      </c>
      <c r="M22" s="100">
        <f t="shared" si="3"/>
        <v>0.16453330705981573</v>
      </c>
      <c r="N22" s="111">
        <v>0</v>
      </c>
      <c r="O22" s="112">
        <v>0</v>
      </c>
      <c r="P22" s="113">
        <f t="shared" si="4"/>
        <v>0</v>
      </c>
      <c r="Q22" s="100">
        <f t="shared" si="5"/>
        <v>0</v>
      </c>
      <c r="R22" s="111">
        <v>0</v>
      </c>
      <c r="S22" s="113">
        <v>0</v>
      </c>
      <c r="T22" s="113">
        <f t="shared" si="6"/>
        <v>0</v>
      </c>
      <c r="U22" s="100">
        <f t="shared" si="7"/>
        <v>0</v>
      </c>
      <c r="V22" s="111">
        <v>0</v>
      </c>
      <c r="W22" s="113">
        <v>0</v>
      </c>
      <c r="X22" s="113">
        <f t="shared" si="8"/>
        <v>0</v>
      </c>
      <c r="Y22" s="100">
        <f t="shared" si="9"/>
        <v>0</v>
      </c>
      <c r="Z22" s="72">
        <v>886836921</v>
      </c>
      <c r="AA22" s="73">
        <v>98328674</v>
      </c>
      <c r="AB22" s="73">
        <f t="shared" si="10"/>
        <v>985165595</v>
      </c>
      <c r="AC22" s="100">
        <f t="shared" si="11"/>
        <v>0.16453330705981573</v>
      </c>
      <c r="AD22" s="72">
        <v>1195476136</v>
      </c>
      <c r="AE22" s="73">
        <v>103269720</v>
      </c>
      <c r="AF22" s="73">
        <f t="shared" si="12"/>
        <v>1298745856</v>
      </c>
      <c r="AG22" s="73">
        <v>5773633709</v>
      </c>
      <c r="AH22" s="73">
        <v>5773633709</v>
      </c>
      <c r="AI22" s="73">
        <v>1298745856</v>
      </c>
      <c r="AJ22" s="100">
        <f t="shared" si="13"/>
        <v>0.22494427624937507</v>
      </c>
      <c r="AK22" s="100">
        <f t="shared" si="14"/>
        <v>-0.2414485170838535</v>
      </c>
      <c r="AL22" s="12"/>
      <c r="AM22" s="12"/>
      <c r="AN22" s="12"/>
      <c r="AO22" s="12"/>
    </row>
    <row r="23" spans="1:41" s="13" customFormat="1" ht="12.75">
      <c r="A23" s="29"/>
      <c r="B23" s="38" t="s">
        <v>86</v>
      </c>
      <c r="C23" s="39" t="s">
        <v>87</v>
      </c>
      <c r="D23" s="72">
        <v>2722181388</v>
      </c>
      <c r="E23" s="73">
        <v>164114549</v>
      </c>
      <c r="F23" s="75">
        <f t="shared" si="0"/>
        <v>2886295937</v>
      </c>
      <c r="G23" s="72">
        <v>2722181388</v>
      </c>
      <c r="H23" s="73">
        <v>164114549</v>
      </c>
      <c r="I23" s="75">
        <f t="shared" si="1"/>
        <v>2886295937</v>
      </c>
      <c r="J23" s="72">
        <v>477140109</v>
      </c>
      <c r="K23" s="73">
        <v>12689246</v>
      </c>
      <c r="L23" s="73">
        <f t="shared" si="2"/>
        <v>489829355</v>
      </c>
      <c r="M23" s="100">
        <f t="shared" si="3"/>
        <v>0.16970863892395105</v>
      </c>
      <c r="N23" s="111">
        <v>0</v>
      </c>
      <c r="O23" s="112">
        <v>0</v>
      </c>
      <c r="P23" s="113">
        <f t="shared" si="4"/>
        <v>0</v>
      </c>
      <c r="Q23" s="100">
        <f t="shared" si="5"/>
        <v>0</v>
      </c>
      <c r="R23" s="111">
        <v>0</v>
      </c>
      <c r="S23" s="113">
        <v>0</v>
      </c>
      <c r="T23" s="113">
        <f t="shared" si="6"/>
        <v>0</v>
      </c>
      <c r="U23" s="100">
        <f t="shared" si="7"/>
        <v>0</v>
      </c>
      <c r="V23" s="111">
        <v>0</v>
      </c>
      <c r="W23" s="113">
        <v>0</v>
      </c>
      <c r="X23" s="113">
        <f t="shared" si="8"/>
        <v>0</v>
      </c>
      <c r="Y23" s="100">
        <f t="shared" si="9"/>
        <v>0</v>
      </c>
      <c r="Z23" s="72">
        <v>477140109</v>
      </c>
      <c r="AA23" s="73">
        <v>12689246</v>
      </c>
      <c r="AB23" s="73">
        <f t="shared" si="10"/>
        <v>489829355</v>
      </c>
      <c r="AC23" s="100">
        <f t="shared" si="11"/>
        <v>0.16970863892395105</v>
      </c>
      <c r="AD23" s="72">
        <v>550141832</v>
      </c>
      <c r="AE23" s="73">
        <v>12861210</v>
      </c>
      <c r="AF23" s="73">
        <f t="shared" si="12"/>
        <v>563003042</v>
      </c>
      <c r="AG23" s="73">
        <v>2941029575</v>
      </c>
      <c r="AH23" s="73">
        <v>2941029575</v>
      </c>
      <c r="AI23" s="73">
        <v>563003042</v>
      </c>
      <c r="AJ23" s="100">
        <f t="shared" si="13"/>
        <v>0.19143059518536124</v>
      </c>
      <c r="AK23" s="100">
        <f t="shared" si="14"/>
        <v>-0.12997032261150732</v>
      </c>
      <c r="AL23" s="12"/>
      <c r="AM23" s="12"/>
      <c r="AN23" s="12"/>
      <c r="AO23" s="12"/>
    </row>
    <row r="24" spans="1:41" s="13" customFormat="1" ht="12.75">
      <c r="A24" s="29"/>
      <c r="B24" s="38" t="s">
        <v>88</v>
      </c>
      <c r="C24" s="39" t="s">
        <v>89</v>
      </c>
      <c r="D24" s="72">
        <v>1715897285</v>
      </c>
      <c r="E24" s="73">
        <v>21147827</v>
      </c>
      <c r="F24" s="75">
        <f t="shared" si="0"/>
        <v>1737045112</v>
      </c>
      <c r="G24" s="72">
        <v>1715897285</v>
      </c>
      <c r="H24" s="73">
        <v>21147827</v>
      </c>
      <c r="I24" s="75">
        <f t="shared" si="1"/>
        <v>1737045112</v>
      </c>
      <c r="J24" s="72">
        <v>471080913</v>
      </c>
      <c r="K24" s="73">
        <v>35341810</v>
      </c>
      <c r="L24" s="73">
        <f t="shared" si="2"/>
        <v>506422723</v>
      </c>
      <c r="M24" s="100">
        <f t="shared" si="3"/>
        <v>0.29154264302146693</v>
      </c>
      <c r="N24" s="111">
        <v>0</v>
      </c>
      <c r="O24" s="112">
        <v>0</v>
      </c>
      <c r="P24" s="113">
        <f t="shared" si="4"/>
        <v>0</v>
      </c>
      <c r="Q24" s="100">
        <f t="shared" si="5"/>
        <v>0</v>
      </c>
      <c r="R24" s="111">
        <v>0</v>
      </c>
      <c r="S24" s="113">
        <v>0</v>
      </c>
      <c r="T24" s="113">
        <f t="shared" si="6"/>
        <v>0</v>
      </c>
      <c r="U24" s="100">
        <f t="shared" si="7"/>
        <v>0</v>
      </c>
      <c r="V24" s="111">
        <v>0</v>
      </c>
      <c r="W24" s="113">
        <v>0</v>
      </c>
      <c r="X24" s="113">
        <f t="shared" si="8"/>
        <v>0</v>
      </c>
      <c r="Y24" s="100">
        <f t="shared" si="9"/>
        <v>0</v>
      </c>
      <c r="Z24" s="72">
        <v>471080913</v>
      </c>
      <c r="AA24" s="73">
        <v>35341810</v>
      </c>
      <c r="AB24" s="73">
        <f t="shared" si="10"/>
        <v>506422723</v>
      </c>
      <c r="AC24" s="100">
        <f t="shared" si="11"/>
        <v>0.29154264302146693</v>
      </c>
      <c r="AD24" s="72">
        <v>456644686</v>
      </c>
      <c r="AE24" s="73">
        <v>11902964</v>
      </c>
      <c r="AF24" s="73">
        <f t="shared" si="12"/>
        <v>468547650</v>
      </c>
      <c r="AG24" s="73">
        <v>1643895854</v>
      </c>
      <c r="AH24" s="73">
        <v>1643895854</v>
      </c>
      <c r="AI24" s="73">
        <v>468547650</v>
      </c>
      <c r="AJ24" s="100">
        <f t="shared" si="13"/>
        <v>0.2850227092305812</v>
      </c>
      <c r="AK24" s="100">
        <f t="shared" si="14"/>
        <v>0.0808350506079798</v>
      </c>
      <c r="AL24" s="12"/>
      <c r="AM24" s="12"/>
      <c r="AN24" s="12"/>
      <c r="AO24" s="12"/>
    </row>
    <row r="25" spans="1:41" s="13" customFormat="1" ht="12.75">
      <c r="A25" s="29"/>
      <c r="B25" s="38" t="s">
        <v>90</v>
      </c>
      <c r="C25" s="39" t="s">
        <v>91</v>
      </c>
      <c r="D25" s="72">
        <v>2331776768</v>
      </c>
      <c r="E25" s="73">
        <v>378029950</v>
      </c>
      <c r="F25" s="75">
        <f t="shared" si="0"/>
        <v>2709806718</v>
      </c>
      <c r="G25" s="72">
        <v>2331776768</v>
      </c>
      <c r="H25" s="73">
        <v>309567339</v>
      </c>
      <c r="I25" s="75">
        <f t="shared" si="1"/>
        <v>2641344107</v>
      </c>
      <c r="J25" s="72">
        <v>584609283</v>
      </c>
      <c r="K25" s="73">
        <v>26943431</v>
      </c>
      <c r="L25" s="73">
        <f t="shared" si="2"/>
        <v>611552714</v>
      </c>
      <c r="M25" s="100">
        <f t="shared" si="3"/>
        <v>0.2256813041084209</v>
      </c>
      <c r="N25" s="111">
        <v>0</v>
      </c>
      <c r="O25" s="112">
        <v>0</v>
      </c>
      <c r="P25" s="113">
        <f t="shared" si="4"/>
        <v>0</v>
      </c>
      <c r="Q25" s="100">
        <f t="shared" si="5"/>
        <v>0</v>
      </c>
      <c r="R25" s="111">
        <v>0</v>
      </c>
      <c r="S25" s="113">
        <v>0</v>
      </c>
      <c r="T25" s="113">
        <f t="shared" si="6"/>
        <v>0</v>
      </c>
      <c r="U25" s="100">
        <f t="shared" si="7"/>
        <v>0</v>
      </c>
      <c r="V25" s="111">
        <v>0</v>
      </c>
      <c r="W25" s="113">
        <v>0</v>
      </c>
      <c r="X25" s="113">
        <f t="shared" si="8"/>
        <v>0</v>
      </c>
      <c r="Y25" s="100">
        <f t="shared" si="9"/>
        <v>0</v>
      </c>
      <c r="Z25" s="72">
        <v>584609283</v>
      </c>
      <c r="AA25" s="73">
        <v>26943431</v>
      </c>
      <c r="AB25" s="73">
        <f t="shared" si="10"/>
        <v>611552714</v>
      </c>
      <c r="AC25" s="100">
        <f t="shared" si="11"/>
        <v>0.2256813041084209</v>
      </c>
      <c r="AD25" s="72">
        <v>907309842</v>
      </c>
      <c r="AE25" s="73">
        <v>99008617</v>
      </c>
      <c r="AF25" s="73">
        <f t="shared" si="12"/>
        <v>1006318459</v>
      </c>
      <c r="AG25" s="73">
        <v>2704116414</v>
      </c>
      <c r="AH25" s="73">
        <v>2704116414</v>
      </c>
      <c r="AI25" s="73">
        <v>1006318459</v>
      </c>
      <c r="AJ25" s="100">
        <f t="shared" si="13"/>
        <v>0.3721431717177543</v>
      </c>
      <c r="AK25" s="100">
        <f t="shared" si="14"/>
        <v>-0.39228709507354864</v>
      </c>
      <c r="AL25" s="12"/>
      <c r="AM25" s="12"/>
      <c r="AN25" s="12"/>
      <c r="AO25" s="12"/>
    </row>
    <row r="26" spans="1:41" s="13" customFormat="1" ht="12.75">
      <c r="A26" s="29"/>
      <c r="B26" s="38" t="s">
        <v>92</v>
      </c>
      <c r="C26" s="39" t="s">
        <v>93</v>
      </c>
      <c r="D26" s="72">
        <v>1778647259</v>
      </c>
      <c r="E26" s="73">
        <v>558276528</v>
      </c>
      <c r="F26" s="75">
        <f t="shared" si="0"/>
        <v>2336923787</v>
      </c>
      <c r="G26" s="72">
        <v>1787751179</v>
      </c>
      <c r="H26" s="73">
        <v>613274958</v>
      </c>
      <c r="I26" s="75">
        <f t="shared" si="1"/>
        <v>2401026137</v>
      </c>
      <c r="J26" s="72">
        <v>481268843</v>
      </c>
      <c r="K26" s="73">
        <v>94074431</v>
      </c>
      <c r="L26" s="73">
        <f t="shared" si="2"/>
        <v>575343274</v>
      </c>
      <c r="M26" s="100">
        <f t="shared" si="3"/>
        <v>0.24619684955091778</v>
      </c>
      <c r="N26" s="111">
        <v>0</v>
      </c>
      <c r="O26" s="112">
        <v>0</v>
      </c>
      <c r="P26" s="113">
        <f t="shared" si="4"/>
        <v>0</v>
      </c>
      <c r="Q26" s="100">
        <f t="shared" si="5"/>
        <v>0</v>
      </c>
      <c r="R26" s="111">
        <v>0</v>
      </c>
      <c r="S26" s="113">
        <v>0</v>
      </c>
      <c r="T26" s="113">
        <f t="shared" si="6"/>
        <v>0</v>
      </c>
      <c r="U26" s="100">
        <f t="shared" si="7"/>
        <v>0</v>
      </c>
      <c r="V26" s="111">
        <v>0</v>
      </c>
      <c r="W26" s="113">
        <v>0</v>
      </c>
      <c r="X26" s="113">
        <f t="shared" si="8"/>
        <v>0</v>
      </c>
      <c r="Y26" s="100">
        <f t="shared" si="9"/>
        <v>0</v>
      </c>
      <c r="Z26" s="72">
        <v>481268843</v>
      </c>
      <c r="AA26" s="73">
        <v>94074431</v>
      </c>
      <c r="AB26" s="73">
        <f t="shared" si="10"/>
        <v>575343274</v>
      </c>
      <c r="AC26" s="100">
        <f t="shared" si="11"/>
        <v>0.24619684955091778</v>
      </c>
      <c r="AD26" s="72">
        <v>454734377</v>
      </c>
      <c r="AE26" s="73">
        <v>13223848</v>
      </c>
      <c r="AF26" s="73">
        <f t="shared" si="12"/>
        <v>467958225</v>
      </c>
      <c r="AG26" s="73">
        <v>2104476688</v>
      </c>
      <c r="AH26" s="73">
        <v>2104476688</v>
      </c>
      <c r="AI26" s="73">
        <v>467958225</v>
      </c>
      <c r="AJ26" s="100">
        <f t="shared" si="13"/>
        <v>0.2223632258168307</v>
      </c>
      <c r="AK26" s="100">
        <f t="shared" si="14"/>
        <v>0.22947571655568177</v>
      </c>
      <c r="AL26" s="12"/>
      <c r="AM26" s="12"/>
      <c r="AN26" s="12"/>
      <c r="AO26" s="12"/>
    </row>
    <row r="27" spans="1:41" s="13" customFormat="1" ht="12.75">
      <c r="A27" s="29"/>
      <c r="B27" s="40" t="s">
        <v>94</v>
      </c>
      <c r="C27" s="39" t="s">
        <v>95</v>
      </c>
      <c r="D27" s="72">
        <v>2216949630</v>
      </c>
      <c r="E27" s="73">
        <v>344372281</v>
      </c>
      <c r="F27" s="75">
        <f t="shared" si="0"/>
        <v>2561321911</v>
      </c>
      <c r="G27" s="72">
        <v>2216949630</v>
      </c>
      <c r="H27" s="73">
        <v>396073224</v>
      </c>
      <c r="I27" s="75">
        <f t="shared" si="1"/>
        <v>2613022854</v>
      </c>
      <c r="J27" s="72">
        <v>426882683</v>
      </c>
      <c r="K27" s="73">
        <v>34550334</v>
      </c>
      <c r="L27" s="73">
        <f t="shared" si="2"/>
        <v>461433017</v>
      </c>
      <c r="M27" s="100">
        <f t="shared" si="3"/>
        <v>0.18015424575033046</v>
      </c>
      <c r="N27" s="111">
        <v>0</v>
      </c>
      <c r="O27" s="112">
        <v>0</v>
      </c>
      <c r="P27" s="113">
        <f t="shared" si="4"/>
        <v>0</v>
      </c>
      <c r="Q27" s="100">
        <f t="shared" si="5"/>
        <v>0</v>
      </c>
      <c r="R27" s="111">
        <v>0</v>
      </c>
      <c r="S27" s="113">
        <v>0</v>
      </c>
      <c r="T27" s="113">
        <f t="shared" si="6"/>
        <v>0</v>
      </c>
      <c r="U27" s="100">
        <f t="shared" si="7"/>
        <v>0</v>
      </c>
      <c r="V27" s="111">
        <v>0</v>
      </c>
      <c r="W27" s="113">
        <v>0</v>
      </c>
      <c r="X27" s="113">
        <f t="shared" si="8"/>
        <v>0</v>
      </c>
      <c r="Y27" s="100">
        <f t="shared" si="9"/>
        <v>0</v>
      </c>
      <c r="Z27" s="72">
        <v>426882683</v>
      </c>
      <c r="AA27" s="73">
        <v>34550334</v>
      </c>
      <c r="AB27" s="73">
        <f t="shared" si="10"/>
        <v>461433017</v>
      </c>
      <c r="AC27" s="100">
        <f t="shared" si="11"/>
        <v>0.18015424575033046</v>
      </c>
      <c r="AD27" s="72">
        <v>418110681</v>
      </c>
      <c r="AE27" s="73">
        <v>27789129</v>
      </c>
      <c r="AF27" s="73">
        <f t="shared" si="12"/>
        <v>445899810</v>
      </c>
      <c r="AG27" s="73">
        <v>2341599898</v>
      </c>
      <c r="AH27" s="73">
        <v>2341599898</v>
      </c>
      <c r="AI27" s="73">
        <v>445899810</v>
      </c>
      <c r="AJ27" s="100">
        <f t="shared" si="13"/>
        <v>0.19042527734172288</v>
      </c>
      <c r="AK27" s="100">
        <f t="shared" si="14"/>
        <v>0.03483564390843763</v>
      </c>
      <c r="AL27" s="12"/>
      <c r="AM27" s="12"/>
      <c r="AN27" s="12"/>
      <c r="AO27" s="12"/>
    </row>
    <row r="28" spans="1:41" s="13" customFormat="1" ht="12.75">
      <c r="A28" s="41"/>
      <c r="B28" s="42" t="s">
        <v>615</v>
      </c>
      <c r="C28" s="41"/>
      <c r="D28" s="76">
        <f>SUM(D9:D27)</f>
        <v>55811212426</v>
      </c>
      <c r="E28" s="77">
        <f>SUM(E9:E27)</f>
        <v>5639554209</v>
      </c>
      <c r="F28" s="78">
        <f t="shared" si="0"/>
        <v>61450766635</v>
      </c>
      <c r="G28" s="76">
        <f>SUM(G9:G27)</f>
        <v>55731999402</v>
      </c>
      <c r="H28" s="77">
        <f>SUM(H9:H27)</f>
        <v>5716462710</v>
      </c>
      <c r="I28" s="78">
        <f t="shared" si="1"/>
        <v>61448462112</v>
      </c>
      <c r="J28" s="76">
        <f>SUM(J9:J27)</f>
        <v>13728814260</v>
      </c>
      <c r="K28" s="77">
        <f>SUM(K9:K27)</f>
        <v>6925423669</v>
      </c>
      <c r="L28" s="77">
        <f t="shared" si="2"/>
        <v>20654237929</v>
      </c>
      <c r="M28" s="101">
        <f t="shared" si="3"/>
        <v>0.3361103377551052</v>
      </c>
      <c r="N28" s="114">
        <f>SUM(N9:N27)</f>
        <v>0</v>
      </c>
      <c r="O28" s="115">
        <f>SUM(O9:O27)</f>
        <v>0</v>
      </c>
      <c r="P28" s="116">
        <f t="shared" si="4"/>
        <v>0</v>
      </c>
      <c r="Q28" s="101">
        <f t="shared" si="5"/>
        <v>0</v>
      </c>
      <c r="R28" s="114">
        <f>SUM(R9:R27)</f>
        <v>0</v>
      </c>
      <c r="S28" s="116">
        <f>SUM(S9:S27)</f>
        <v>0</v>
      </c>
      <c r="T28" s="116">
        <f t="shared" si="6"/>
        <v>0</v>
      </c>
      <c r="U28" s="101">
        <f t="shared" si="7"/>
        <v>0</v>
      </c>
      <c r="V28" s="114">
        <f>SUM(V9:V27)</f>
        <v>0</v>
      </c>
      <c r="W28" s="116">
        <f>SUM(W9:W27)</f>
        <v>0</v>
      </c>
      <c r="X28" s="116">
        <f t="shared" si="8"/>
        <v>0</v>
      </c>
      <c r="Y28" s="101">
        <f t="shared" si="9"/>
        <v>0</v>
      </c>
      <c r="Z28" s="76">
        <v>13728814260</v>
      </c>
      <c r="AA28" s="77">
        <v>6925423669</v>
      </c>
      <c r="AB28" s="77">
        <f t="shared" si="10"/>
        <v>20654237929</v>
      </c>
      <c r="AC28" s="101">
        <f t="shared" si="11"/>
        <v>0.3361103377551052</v>
      </c>
      <c r="AD28" s="76">
        <f>SUM(AD9:AD27)</f>
        <v>13110298538</v>
      </c>
      <c r="AE28" s="77">
        <f>SUM(AE9:AE27)</f>
        <v>765558208</v>
      </c>
      <c r="AF28" s="77">
        <f t="shared" si="12"/>
        <v>13875856746</v>
      </c>
      <c r="AG28" s="77">
        <f>SUM(AG9:AG27)</f>
        <v>59999555131</v>
      </c>
      <c r="AH28" s="77">
        <f>SUM(AH9:AH27)</f>
        <v>59999555131</v>
      </c>
      <c r="AI28" s="77">
        <f>SUM(AI9:AI27)</f>
        <v>13875856746</v>
      </c>
      <c r="AJ28" s="101">
        <f t="shared" si="13"/>
        <v>0.23126599381785673</v>
      </c>
      <c r="AK28" s="101">
        <f t="shared" si="14"/>
        <v>0.48850181340723386</v>
      </c>
      <c r="AL28" s="12"/>
      <c r="AM28" s="12"/>
      <c r="AN28" s="12"/>
      <c r="AO28" s="12"/>
    </row>
    <row r="29" spans="1:41" s="13" customFormat="1" ht="12.75" customHeight="1">
      <c r="A29" s="43"/>
      <c r="B29" s="44"/>
      <c r="C29" s="45"/>
      <c r="D29" s="79"/>
      <c r="E29" s="80"/>
      <c r="F29" s="81"/>
      <c r="G29" s="79"/>
      <c r="H29" s="80"/>
      <c r="I29" s="81"/>
      <c r="J29" s="82"/>
      <c r="K29" s="80"/>
      <c r="L29" s="81"/>
      <c r="M29" s="102"/>
      <c r="N29" s="82"/>
      <c r="O29" s="81"/>
      <c r="P29" s="80"/>
      <c r="Q29" s="102"/>
      <c r="R29" s="82"/>
      <c r="S29" s="80"/>
      <c r="T29" s="80"/>
      <c r="U29" s="102"/>
      <c r="V29" s="82"/>
      <c r="W29" s="80"/>
      <c r="X29" s="80"/>
      <c r="Y29" s="102"/>
      <c r="Z29" s="82"/>
      <c r="AA29" s="80"/>
      <c r="AB29" s="81"/>
      <c r="AC29" s="102"/>
      <c r="AD29" s="82"/>
      <c r="AE29" s="80"/>
      <c r="AF29" s="80"/>
      <c r="AG29" s="80"/>
      <c r="AH29" s="80"/>
      <c r="AI29" s="80"/>
      <c r="AJ29" s="102"/>
      <c r="AK29" s="102"/>
      <c r="AL29" s="12"/>
      <c r="AM29" s="12"/>
      <c r="AN29" s="12"/>
      <c r="AO29" s="12"/>
    </row>
    <row r="30" spans="1:41" s="13" customFormat="1" ht="12.75">
      <c r="A30" s="12"/>
      <c r="B30" s="46"/>
      <c r="C30" s="12"/>
      <c r="D30" s="83"/>
      <c r="E30" s="83"/>
      <c r="F30" s="83"/>
      <c r="G30" s="83"/>
      <c r="H30" s="83"/>
      <c r="I30" s="83"/>
      <c r="J30" s="83"/>
      <c r="K30" s="83"/>
      <c r="L30" s="83"/>
      <c r="M30" s="103"/>
      <c r="N30" s="83"/>
      <c r="O30" s="83"/>
      <c r="P30" s="83"/>
      <c r="Q30" s="103"/>
      <c r="R30" s="83"/>
      <c r="S30" s="83"/>
      <c r="T30" s="83"/>
      <c r="U30" s="103"/>
      <c r="V30" s="83"/>
      <c r="W30" s="83"/>
      <c r="X30" s="83"/>
      <c r="Y30" s="103"/>
      <c r="Z30" s="83"/>
      <c r="AA30" s="83"/>
      <c r="AB30" s="83"/>
      <c r="AC30" s="103"/>
      <c r="AD30" s="83"/>
      <c r="AE30" s="83"/>
      <c r="AF30" s="83"/>
      <c r="AG30" s="83"/>
      <c r="AH30" s="83"/>
      <c r="AI30" s="83"/>
      <c r="AJ30" s="103"/>
      <c r="AK30" s="103"/>
      <c r="AL30" s="12"/>
      <c r="AM30" s="12"/>
      <c r="AN30" s="12"/>
      <c r="AO30" s="12"/>
    </row>
    <row r="31" spans="1:41" ht="12.75">
      <c r="A31" s="2"/>
      <c r="B31" s="2"/>
      <c r="C31" s="2"/>
      <c r="D31" s="84"/>
      <c r="E31" s="84"/>
      <c r="F31" s="84"/>
      <c r="G31" s="84"/>
      <c r="H31" s="84"/>
      <c r="I31" s="84"/>
      <c r="J31" s="84"/>
      <c r="K31" s="84"/>
      <c r="L31" s="84"/>
      <c r="M31" s="104"/>
      <c r="N31" s="84"/>
      <c r="O31" s="84"/>
      <c r="P31" s="84"/>
      <c r="Q31" s="104"/>
      <c r="R31" s="84"/>
      <c r="S31" s="84"/>
      <c r="T31" s="84"/>
      <c r="U31" s="104"/>
      <c r="V31" s="84"/>
      <c r="W31" s="84"/>
      <c r="X31" s="84"/>
      <c r="Y31" s="104"/>
      <c r="Z31" s="84"/>
      <c r="AA31" s="84"/>
      <c r="AB31" s="84"/>
      <c r="AC31" s="104"/>
      <c r="AD31" s="84"/>
      <c r="AE31" s="84"/>
      <c r="AF31" s="84"/>
      <c r="AG31" s="84"/>
      <c r="AH31" s="84"/>
      <c r="AI31" s="84"/>
      <c r="AJ31" s="104"/>
      <c r="AK31" s="104"/>
      <c r="AL31" s="2"/>
      <c r="AM31" s="2"/>
      <c r="AN31" s="2"/>
      <c r="AO31" s="2"/>
    </row>
    <row r="32" spans="1:41" ht="12.75">
      <c r="A32" s="2"/>
      <c r="B32" s="2"/>
      <c r="C32" s="2"/>
      <c r="D32" s="84"/>
      <c r="E32" s="84"/>
      <c r="F32" s="84"/>
      <c r="G32" s="84"/>
      <c r="H32" s="84"/>
      <c r="I32" s="84"/>
      <c r="J32" s="84"/>
      <c r="K32" s="84"/>
      <c r="L32" s="84"/>
      <c r="M32" s="104"/>
      <c r="N32" s="84"/>
      <c r="O32" s="84"/>
      <c r="P32" s="84"/>
      <c r="Q32" s="104"/>
      <c r="R32" s="84"/>
      <c r="S32" s="84"/>
      <c r="T32" s="84"/>
      <c r="U32" s="104"/>
      <c r="V32" s="84"/>
      <c r="W32" s="84"/>
      <c r="X32" s="84"/>
      <c r="Y32" s="104"/>
      <c r="Z32" s="84"/>
      <c r="AA32" s="84"/>
      <c r="AB32" s="84"/>
      <c r="AC32" s="104"/>
      <c r="AD32" s="84"/>
      <c r="AE32" s="84"/>
      <c r="AF32" s="84"/>
      <c r="AG32" s="84"/>
      <c r="AH32" s="84"/>
      <c r="AI32" s="84"/>
      <c r="AJ32" s="104"/>
      <c r="AK32" s="104"/>
      <c r="AL32" s="2"/>
      <c r="AM32" s="2"/>
      <c r="AN32" s="2"/>
      <c r="AO32" s="2"/>
    </row>
    <row r="33" spans="1:41" ht="12.75">
      <c r="A33" s="2"/>
      <c r="B33" s="2"/>
      <c r="C33" s="2"/>
      <c r="D33" s="84"/>
      <c r="E33" s="84"/>
      <c r="F33" s="84"/>
      <c r="G33" s="84"/>
      <c r="H33" s="84"/>
      <c r="I33" s="84"/>
      <c r="J33" s="84"/>
      <c r="K33" s="84"/>
      <c r="L33" s="84"/>
      <c r="M33" s="104"/>
      <c r="N33" s="84"/>
      <c r="O33" s="84"/>
      <c r="P33" s="84"/>
      <c r="Q33" s="104"/>
      <c r="R33" s="84"/>
      <c r="S33" s="84"/>
      <c r="T33" s="84"/>
      <c r="U33" s="104"/>
      <c r="V33" s="84"/>
      <c r="W33" s="84"/>
      <c r="X33" s="84"/>
      <c r="Y33" s="104"/>
      <c r="Z33" s="84"/>
      <c r="AA33" s="84"/>
      <c r="AB33" s="84"/>
      <c r="AC33" s="104"/>
      <c r="AD33" s="84"/>
      <c r="AE33" s="84"/>
      <c r="AF33" s="84"/>
      <c r="AG33" s="84"/>
      <c r="AH33" s="84"/>
      <c r="AI33" s="84"/>
      <c r="AJ33" s="104"/>
      <c r="AK33" s="104"/>
      <c r="AL33" s="2"/>
      <c r="AM33" s="2"/>
      <c r="AN33" s="2"/>
      <c r="AO33" s="2"/>
    </row>
    <row r="34" spans="1:41" ht="12.75">
      <c r="A34" s="2"/>
      <c r="B34" s="2"/>
      <c r="C34" s="2"/>
      <c r="D34" s="84"/>
      <c r="E34" s="84"/>
      <c r="F34" s="84"/>
      <c r="G34" s="84"/>
      <c r="H34" s="84"/>
      <c r="I34" s="84"/>
      <c r="J34" s="84"/>
      <c r="K34" s="84"/>
      <c r="L34" s="84"/>
      <c r="M34" s="104"/>
      <c r="N34" s="84"/>
      <c r="O34" s="84"/>
      <c r="P34" s="84"/>
      <c r="Q34" s="104"/>
      <c r="R34" s="84"/>
      <c r="S34" s="84"/>
      <c r="T34" s="84"/>
      <c r="U34" s="104"/>
      <c r="V34" s="84"/>
      <c r="W34" s="84"/>
      <c r="X34" s="84"/>
      <c r="Y34" s="104"/>
      <c r="Z34" s="84"/>
      <c r="AA34" s="84"/>
      <c r="AB34" s="84"/>
      <c r="AC34" s="104"/>
      <c r="AD34" s="84"/>
      <c r="AE34" s="84"/>
      <c r="AF34" s="84"/>
      <c r="AG34" s="84"/>
      <c r="AH34" s="84"/>
      <c r="AI34" s="84"/>
      <c r="AJ34" s="104"/>
      <c r="AK34" s="104"/>
      <c r="AL34" s="2"/>
      <c r="AM34" s="2"/>
      <c r="AN34" s="2"/>
      <c r="AO34" s="2"/>
    </row>
    <row r="35" spans="1:41" ht="12.75">
      <c r="A35" s="2"/>
      <c r="B35" s="2"/>
      <c r="C35" s="2"/>
      <c r="D35" s="84"/>
      <c r="E35" s="84"/>
      <c r="F35" s="84"/>
      <c r="G35" s="84"/>
      <c r="H35" s="84"/>
      <c r="I35" s="84"/>
      <c r="J35" s="84"/>
      <c r="K35" s="84"/>
      <c r="L35" s="84"/>
      <c r="M35" s="104"/>
      <c r="N35" s="84"/>
      <c r="O35" s="84"/>
      <c r="P35" s="84"/>
      <c r="Q35" s="104"/>
      <c r="R35" s="84"/>
      <c r="S35" s="84"/>
      <c r="T35" s="84"/>
      <c r="U35" s="104"/>
      <c r="V35" s="84"/>
      <c r="W35" s="84"/>
      <c r="X35" s="84"/>
      <c r="Y35" s="104"/>
      <c r="Z35" s="84"/>
      <c r="AA35" s="84"/>
      <c r="AB35" s="84"/>
      <c r="AC35" s="104"/>
      <c r="AD35" s="84"/>
      <c r="AE35" s="84"/>
      <c r="AF35" s="84"/>
      <c r="AG35" s="84"/>
      <c r="AH35" s="84"/>
      <c r="AI35" s="84"/>
      <c r="AJ35" s="104"/>
      <c r="AK35" s="104"/>
      <c r="AL35" s="2"/>
      <c r="AM35" s="2"/>
      <c r="AN35" s="2"/>
      <c r="AO35" s="2"/>
    </row>
    <row r="36" spans="1:41" ht="12.75">
      <c r="A36" s="2"/>
      <c r="B36" s="2"/>
      <c r="C36" s="2"/>
      <c r="D36" s="84"/>
      <c r="E36" s="84"/>
      <c r="F36" s="84"/>
      <c r="G36" s="84"/>
      <c r="H36" s="84"/>
      <c r="I36" s="84"/>
      <c r="J36" s="84"/>
      <c r="K36" s="84"/>
      <c r="L36" s="84"/>
      <c r="M36" s="104"/>
      <c r="N36" s="84"/>
      <c r="O36" s="84"/>
      <c r="P36" s="84"/>
      <c r="Q36" s="104"/>
      <c r="R36" s="84"/>
      <c r="S36" s="84"/>
      <c r="T36" s="84"/>
      <c r="U36" s="104"/>
      <c r="V36" s="84"/>
      <c r="W36" s="84"/>
      <c r="X36" s="84"/>
      <c r="Y36" s="104"/>
      <c r="Z36" s="84"/>
      <c r="AA36" s="84"/>
      <c r="AB36" s="84"/>
      <c r="AC36" s="104"/>
      <c r="AD36" s="84"/>
      <c r="AE36" s="84"/>
      <c r="AF36" s="84"/>
      <c r="AG36" s="84"/>
      <c r="AH36" s="84"/>
      <c r="AI36" s="84"/>
      <c r="AJ36" s="104"/>
      <c r="AK36" s="104"/>
      <c r="AL36" s="2"/>
      <c r="AM36" s="2"/>
      <c r="AN36" s="2"/>
      <c r="AO36" s="2"/>
    </row>
    <row r="37" spans="1:41" ht="12.75">
      <c r="A37" s="2"/>
      <c r="B37" s="2"/>
      <c r="C37" s="2"/>
      <c r="D37" s="84"/>
      <c r="E37" s="84"/>
      <c r="F37" s="84"/>
      <c r="G37" s="84"/>
      <c r="H37" s="84"/>
      <c r="I37" s="84"/>
      <c r="J37" s="84"/>
      <c r="K37" s="84"/>
      <c r="L37" s="84"/>
      <c r="M37" s="104"/>
      <c r="N37" s="84"/>
      <c r="O37" s="84"/>
      <c r="P37" s="84"/>
      <c r="Q37" s="104"/>
      <c r="R37" s="84"/>
      <c r="S37" s="84"/>
      <c r="T37" s="84"/>
      <c r="U37" s="104"/>
      <c r="V37" s="84"/>
      <c r="W37" s="84"/>
      <c r="X37" s="84"/>
      <c r="Y37" s="104"/>
      <c r="Z37" s="84"/>
      <c r="AA37" s="84"/>
      <c r="AB37" s="84"/>
      <c r="AC37" s="104"/>
      <c r="AD37" s="84"/>
      <c r="AE37" s="84"/>
      <c r="AF37" s="84"/>
      <c r="AG37" s="84"/>
      <c r="AH37" s="84"/>
      <c r="AI37" s="84"/>
      <c r="AJ37" s="104"/>
      <c r="AK37" s="104"/>
      <c r="AL37" s="2"/>
      <c r="AM37" s="2"/>
      <c r="AN37" s="2"/>
      <c r="AO37" s="2"/>
    </row>
    <row r="38" spans="1:41" ht="12.75">
      <c r="A38" s="2"/>
      <c r="B38" s="2"/>
      <c r="C38" s="2"/>
      <c r="D38" s="84"/>
      <c r="E38" s="84"/>
      <c r="F38" s="84"/>
      <c r="G38" s="84"/>
      <c r="H38" s="84"/>
      <c r="I38" s="84"/>
      <c r="J38" s="84"/>
      <c r="K38" s="84"/>
      <c r="L38" s="84"/>
      <c r="M38" s="104"/>
      <c r="N38" s="84"/>
      <c r="O38" s="84"/>
      <c r="P38" s="84"/>
      <c r="Q38" s="104"/>
      <c r="R38" s="84"/>
      <c r="S38" s="84"/>
      <c r="T38" s="84"/>
      <c r="U38" s="104"/>
      <c r="V38" s="84"/>
      <c r="W38" s="84"/>
      <c r="X38" s="84"/>
      <c r="Y38" s="104"/>
      <c r="Z38" s="84"/>
      <c r="AA38" s="84"/>
      <c r="AB38" s="84"/>
      <c r="AC38" s="104"/>
      <c r="AD38" s="84"/>
      <c r="AE38" s="84"/>
      <c r="AF38" s="84"/>
      <c r="AG38" s="84"/>
      <c r="AH38" s="84"/>
      <c r="AI38" s="84"/>
      <c r="AJ38" s="104"/>
      <c r="AK38" s="104"/>
      <c r="AL38" s="2"/>
      <c r="AM38" s="2"/>
      <c r="AN38" s="2"/>
      <c r="AO38" s="2"/>
    </row>
    <row r="39" spans="1:41" ht="12.75">
      <c r="A39" s="2"/>
      <c r="B39" s="2"/>
      <c r="C39" s="2"/>
      <c r="D39" s="84"/>
      <c r="E39" s="84"/>
      <c r="F39" s="84"/>
      <c r="G39" s="84"/>
      <c r="H39" s="84"/>
      <c r="I39" s="84"/>
      <c r="J39" s="84"/>
      <c r="K39" s="84"/>
      <c r="L39" s="84"/>
      <c r="M39" s="104"/>
      <c r="N39" s="84"/>
      <c r="O39" s="84"/>
      <c r="P39" s="84"/>
      <c r="Q39" s="104"/>
      <c r="R39" s="84"/>
      <c r="S39" s="84"/>
      <c r="T39" s="84"/>
      <c r="U39" s="104"/>
      <c r="V39" s="84"/>
      <c r="W39" s="84"/>
      <c r="X39" s="84"/>
      <c r="Y39" s="104"/>
      <c r="Z39" s="84"/>
      <c r="AA39" s="84"/>
      <c r="AB39" s="84"/>
      <c r="AC39" s="104"/>
      <c r="AD39" s="84"/>
      <c r="AE39" s="84"/>
      <c r="AF39" s="84"/>
      <c r="AG39" s="84"/>
      <c r="AH39" s="84"/>
      <c r="AI39" s="84"/>
      <c r="AJ39" s="104"/>
      <c r="AK39" s="104"/>
      <c r="AL39" s="2"/>
      <c r="AM39" s="2"/>
      <c r="AN39" s="2"/>
      <c r="AO39" s="2"/>
    </row>
    <row r="40" spans="1:41" ht="12.75">
      <c r="A40" s="2"/>
      <c r="B40" s="2"/>
      <c r="C40" s="2"/>
      <c r="D40" s="84"/>
      <c r="E40" s="84"/>
      <c r="F40" s="84"/>
      <c r="G40" s="84"/>
      <c r="H40" s="84"/>
      <c r="I40" s="84"/>
      <c r="J40" s="84"/>
      <c r="K40" s="84"/>
      <c r="L40" s="84"/>
      <c r="M40" s="104"/>
      <c r="N40" s="84"/>
      <c r="O40" s="84"/>
      <c r="P40" s="84"/>
      <c r="Q40" s="104"/>
      <c r="R40" s="84"/>
      <c r="S40" s="84"/>
      <c r="T40" s="84"/>
      <c r="U40" s="104"/>
      <c r="V40" s="84"/>
      <c r="W40" s="84"/>
      <c r="X40" s="84"/>
      <c r="Y40" s="104"/>
      <c r="Z40" s="84"/>
      <c r="AA40" s="84"/>
      <c r="AB40" s="84"/>
      <c r="AC40" s="104"/>
      <c r="AD40" s="84"/>
      <c r="AE40" s="84"/>
      <c r="AF40" s="84"/>
      <c r="AG40" s="84"/>
      <c r="AH40" s="84"/>
      <c r="AI40" s="84"/>
      <c r="AJ40" s="104"/>
      <c r="AK40" s="104"/>
      <c r="AL40" s="2"/>
      <c r="AM40" s="2"/>
      <c r="AN40" s="2"/>
      <c r="AO40" s="2"/>
    </row>
    <row r="41" spans="1:41" ht="12.75">
      <c r="A41" s="2"/>
      <c r="B41" s="2"/>
      <c r="C41" s="2"/>
      <c r="D41" s="84"/>
      <c r="E41" s="84"/>
      <c r="F41" s="84"/>
      <c r="G41" s="84"/>
      <c r="H41" s="84"/>
      <c r="I41" s="84"/>
      <c r="J41" s="84"/>
      <c r="K41" s="84"/>
      <c r="L41" s="84"/>
      <c r="M41" s="104"/>
      <c r="N41" s="84"/>
      <c r="O41" s="84"/>
      <c r="P41" s="84"/>
      <c r="Q41" s="104"/>
      <c r="R41" s="84"/>
      <c r="S41" s="84"/>
      <c r="T41" s="84"/>
      <c r="U41" s="104"/>
      <c r="V41" s="84"/>
      <c r="W41" s="84"/>
      <c r="X41" s="84"/>
      <c r="Y41" s="104"/>
      <c r="Z41" s="84"/>
      <c r="AA41" s="84"/>
      <c r="AB41" s="84"/>
      <c r="AC41" s="104"/>
      <c r="AD41" s="84"/>
      <c r="AE41" s="84"/>
      <c r="AF41" s="84"/>
      <c r="AG41" s="84"/>
      <c r="AH41" s="84"/>
      <c r="AI41" s="84"/>
      <c r="AJ41" s="104"/>
      <c r="AK41" s="104"/>
      <c r="AL41" s="2"/>
      <c r="AM41" s="2"/>
      <c r="AN41" s="2"/>
      <c r="AO41" s="2"/>
    </row>
    <row r="42" spans="1:41" ht="12.75">
      <c r="A42" s="2"/>
      <c r="B42" s="2"/>
      <c r="C42" s="2"/>
      <c r="D42" s="84"/>
      <c r="E42" s="84"/>
      <c r="F42" s="84"/>
      <c r="G42" s="84"/>
      <c r="H42" s="84"/>
      <c r="I42" s="84"/>
      <c r="J42" s="84"/>
      <c r="K42" s="84"/>
      <c r="L42" s="84"/>
      <c r="M42" s="104"/>
      <c r="N42" s="84"/>
      <c r="O42" s="84"/>
      <c r="P42" s="84"/>
      <c r="Q42" s="104"/>
      <c r="R42" s="84"/>
      <c r="S42" s="84"/>
      <c r="T42" s="84"/>
      <c r="U42" s="104"/>
      <c r="V42" s="84"/>
      <c r="W42" s="84"/>
      <c r="X42" s="84"/>
      <c r="Y42" s="104"/>
      <c r="Z42" s="84"/>
      <c r="AA42" s="84"/>
      <c r="AB42" s="84"/>
      <c r="AC42" s="104"/>
      <c r="AD42" s="84"/>
      <c r="AE42" s="84"/>
      <c r="AF42" s="84"/>
      <c r="AG42" s="84"/>
      <c r="AH42" s="84"/>
      <c r="AI42" s="84"/>
      <c r="AJ42" s="104"/>
      <c r="AK42" s="104"/>
      <c r="AL42" s="2"/>
      <c r="AM42" s="2"/>
      <c r="AN42" s="2"/>
      <c r="AO42" s="2"/>
    </row>
    <row r="43" spans="1:41" ht="12.75">
      <c r="A43" s="2"/>
      <c r="B43" s="2"/>
      <c r="C43" s="2"/>
      <c r="D43" s="84"/>
      <c r="E43" s="84"/>
      <c r="F43" s="84"/>
      <c r="G43" s="84"/>
      <c r="H43" s="84"/>
      <c r="I43" s="84"/>
      <c r="J43" s="84"/>
      <c r="K43" s="84"/>
      <c r="L43" s="84"/>
      <c r="M43" s="104"/>
      <c r="N43" s="84"/>
      <c r="O43" s="84"/>
      <c r="P43" s="84"/>
      <c r="Q43" s="104"/>
      <c r="R43" s="84"/>
      <c r="S43" s="84"/>
      <c r="T43" s="84"/>
      <c r="U43" s="104"/>
      <c r="V43" s="84"/>
      <c r="W43" s="84"/>
      <c r="X43" s="84"/>
      <c r="Y43" s="104"/>
      <c r="Z43" s="84"/>
      <c r="AA43" s="84"/>
      <c r="AB43" s="84"/>
      <c r="AC43" s="104"/>
      <c r="AD43" s="84"/>
      <c r="AE43" s="84"/>
      <c r="AF43" s="84"/>
      <c r="AG43" s="84"/>
      <c r="AH43" s="84"/>
      <c r="AI43" s="84"/>
      <c r="AJ43" s="104"/>
      <c r="AK43" s="104"/>
      <c r="AL43" s="2"/>
      <c r="AM43" s="2"/>
      <c r="AN43" s="2"/>
      <c r="AO43" s="2"/>
    </row>
    <row r="44" spans="1:41" ht="12.75">
      <c r="A44" s="2"/>
      <c r="B44" s="2"/>
      <c r="C44" s="2"/>
      <c r="D44" s="84"/>
      <c r="E44" s="84"/>
      <c r="F44" s="84"/>
      <c r="G44" s="84"/>
      <c r="H44" s="84"/>
      <c r="I44" s="84"/>
      <c r="J44" s="84"/>
      <c r="K44" s="84"/>
      <c r="L44" s="84"/>
      <c r="M44" s="104"/>
      <c r="N44" s="84"/>
      <c r="O44" s="84"/>
      <c r="P44" s="84"/>
      <c r="Q44" s="104"/>
      <c r="R44" s="84"/>
      <c r="S44" s="84"/>
      <c r="T44" s="84"/>
      <c r="U44" s="104"/>
      <c r="V44" s="84"/>
      <c r="W44" s="84"/>
      <c r="X44" s="84"/>
      <c r="Y44" s="104"/>
      <c r="Z44" s="84"/>
      <c r="AA44" s="84"/>
      <c r="AB44" s="84"/>
      <c r="AC44" s="104"/>
      <c r="AD44" s="84"/>
      <c r="AE44" s="84"/>
      <c r="AF44" s="84"/>
      <c r="AG44" s="84"/>
      <c r="AH44" s="84"/>
      <c r="AI44" s="84"/>
      <c r="AJ44" s="104"/>
      <c r="AK44" s="104"/>
      <c r="AL44" s="2"/>
      <c r="AM44" s="2"/>
      <c r="AN44" s="2"/>
      <c r="AO44" s="2"/>
    </row>
    <row r="45" spans="1:41" ht="12.75">
      <c r="A45" s="2"/>
      <c r="B45" s="2"/>
      <c r="C45" s="2"/>
      <c r="D45" s="84"/>
      <c r="E45" s="84"/>
      <c r="F45" s="84"/>
      <c r="G45" s="84"/>
      <c r="H45" s="84"/>
      <c r="I45" s="84"/>
      <c r="J45" s="84"/>
      <c r="K45" s="84"/>
      <c r="L45" s="84"/>
      <c r="M45" s="104"/>
      <c r="N45" s="84"/>
      <c r="O45" s="84"/>
      <c r="P45" s="84"/>
      <c r="Q45" s="104"/>
      <c r="R45" s="84"/>
      <c r="S45" s="84"/>
      <c r="T45" s="84"/>
      <c r="U45" s="104"/>
      <c r="V45" s="84"/>
      <c r="W45" s="84"/>
      <c r="X45" s="84"/>
      <c r="Y45" s="104"/>
      <c r="Z45" s="84"/>
      <c r="AA45" s="84"/>
      <c r="AB45" s="84"/>
      <c r="AC45" s="104"/>
      <c r="AD45" s="84"/>
      <c r="AE45" s="84"/>
      <c r="AF45" s="84"/>
      <c r="AG45" s="84"/>
      <c r="AH45" s="84"/>
      <c r="AI45" s="84"/>
      <c r="AJ45" s="104"/>
      <c r="AK45" s="104"/>
      <c r="AL45" s="2"/>
      <c r="AM45" s="2"/>
      <c r="AN45" s="2"/>
      <c r="AO45" s="2"/>
    </row>
    <row r="46" spans="1:41" ht="12.75">
      <c r="A46" s="2"/>
      <c r="B46" s="2"/>
      <c r="C46" s="2"/>
      <c r="D46" s="84"/>
      <c r="E46" s="84"/>
      <c r="F46" s="84"/>
      <c r="G46" s="84"/>
      <c r="H46" s="84"/>
      <c r="I46" s="84"/>
      <c r="J46" s="84"/>
      <c r="K46" s="84"/>
      <c r="L46" s="84"/>
      <c r="M46" s="104"/>
      <c r="N46" s="84"/>
      <c r="O46" s="84"/>
      <c r="P46" s="84"/>
      <c r="Q46" s="104"/>
      <c r="R46" s="84"/>
      <c r="S46" s="84"/>
      <c r="T46" s="84"/>
      <c r="U46" s="104"/>
      <c r="V46" s="84"/>
      <c r="W46" s="84"/>
      <c r="X46" s="84"/>
      <c r="Y46" s="104"/>
      <c r="Z46" s="84"/>
      <c r="AA46" s="84"/>
      <c r="AB46" s="84"/>
      <c r="AC46" s="104"/>
      <c r="AD46" s="84"/>
      <c r="AE46" s="84"/>
      <c r="AF46" s="84"/>
      <c r="AG46" s="84"/>
      <c r="AH46" s="84"/>
      <c r="AI46" s="84"/>
      <c r="AJ46" s="104"/>
      <c r="AK46" s="104"/>
      <c r="AL46" s="2"/>
      <c r="AM46" s="2"/>
      <c r="AN46" s="2"/>
      <c r="AO46" s="2"/>
    </row>
    <row r="47" spans="1:41" ht="12.75">
      <c r="A47" s="2"/>
      <c r="B47" s="2"/>
      <c r="C47" s="2"/>
      <c r="D47" s="84"/>
      <c r="E47" s="84"/>
      <c r="F47" s="84"/>
      <c r="G47" s="84"/>
      <c r="H47" s="84"/>
      <c r="I47" s="84"/>
      <c r="J47" s="84"/>
      <c r="K47" s="84"/>
      <c r="L47" s="84"/>
      <c r="M47" s="104"/>
      <c r="N47" s="84"/>
      <c r="O47" s="84"/>
      <c r="P47" s="84"/>
      <c r="Q47" s="104"/>
      <c r="R47" s="84"/>
      <c r="S47" s="84"/>
      <c r="T47" s="84"/>
      <c r="U47" s="104"/>
      <c r="V47" s="84"/>
      <c r="W47" s="84"/>
      <c r="X47" s="84"/>
      <c r="Y47" s="104"/>
      <c r="Z47" s="84"/>
      <c r="AA47" s="84"/>
      <c r="AB47" s="84"/>
      <c r="AC47" s="104"/>
      <c r="AD47" s="84"/>
      <c r="AE47" s="84"/>
      <c r="AF47" s="84"/>
      <c r="AG47" s="84"/>
      <c r="AH47" s="84"/>
      <c r="AI47" s="84"/>
      <c r="AJ47" s="104"/>
      <c r="AK47" s="104"/>
      <c r="AL47" s="2"/>
      <c r="AM47" s="2"/>
      <c r="AN47" s="2"/>
      <c r="AO47" s="2"/>
    </row>
    <row r="48" spans="1:41" ht="12.75">
      <c r="A48" s="2"/>
      <c r="B48" s="2"/>
      <c r="C48" s="2"/>
      <c r="D48" s="84"/>
      <c r="E48" s="84"/>
      <c r="F48" s="84"/>
      <c r="G48" s="84"/>
      <c r="H48" s="84"/>
      <c r="I48" s="84"/>
      <c r="J48" s="84"/>
      <c r="K48" s="84"/>
      <c r="L48" s="84"/>
      <c r="M48" s="104"/>
      <c r="N48" s="84"/>
      <c r="O48" s="84"/>
      <c r="P48" s="84"/>
      <c r="Q48" s="104"/>
      <c r="R48" s="84"/>
      <c r="S48" s="84"/>
      <c r="T48" s="84"/>
      <c r="U48" s="104"/>
      <c r="V48" s="84"/>
      <c r="W48" s="84"/>
      <c r="X48" s="84"/>
      <c r="Y48" s="104"/>
      <c r="Z48" s="84"/>
      <c r="AA48" s="84"/>
      <c r="AB48" s="84"/>
      <c r="AC48" s="104"/>
      <c r="AD48" s="84"/>
      <c r="AE48" s="84"/>
      <c r="AF48" s="84"/>
      <c r="AG48" s="84"/>
      <c r="AH48" s="84"/>
      <c r="AI48" s="84"/>
      <c r="AJ48" s="104"/>
      <c r="AK48" s="104"/>
      <c r="AL48" s="2"/>
      <c r="AM48" s="2"/>
      <c r="AN48" s="2"/>
      <c r="AO48" s="2"/>
    </row>
    <row r="49" spans="1:41" ht="12.75">
      <c r="A49" s="2"/>
      <c r="B49" s="2"/>
      <c r="C49" s="2"/>
      <c r="D49" s="84"/>
      <c r="E49" s="84"/>
      <c r="F49" s="84"/>
      <c r="G49" s="84"/>
      <c r="H49" s="84"/>
      <c r="I49" s="84"/>
      <c r="J49" s="84"/>
      <c r="K49" s="84"/>
      <c r="L49" s="84"/>
      <c r="M49" s="104"/>
      <c r="N49" s="84"/>
      <c r="O49" s="84"/>
      <c r="P49" s="84"/>
      <c r="Q49" s="104"/>
      <c r="R49" s="84"/>
      <c r="S49" s="84"/>
      <c r="T49" s="84"/>
      <c r="U49" s="104"/>
      <c r="V49" s="84"/>
      <c r="W49" s="84"/>
      <c r="X49" s="84"/>
      <c r="Y49" s="104"/>
      <c r="Z49" s="84"/>
      <c r="AA49" s="84"/>
      <c r="AB49" s="84"/>
      <c r="AC49" s="104"/>
      <c r="AD49" s="84"/>
      <c r="AE49" s="84"/>
      <c r="AF49" s="84"/>
      <c r="AG49" s="84"/>
      <c r="AH49" s="84"/>
      <c r="AI49" s="84"/>
      <c r="AJ49" s="104"/>
      <c r="AK49" s="104"/>
      <c r="AL49" s="2"/>
      <c r="AM49" s="2"/>
      <c r="AN49" s="2"/>
      <c r="AO49" s="2"/>
    </row>
    <row r="50" spans="1:41" ht="12.75">
      <c r="A50" s="2"/>
      <c r="B50" s="2"/>
      <c r="C50" s="2"/>
      <c r="D50" s="84"/>
      <c r="E50" s="84"/>
      <c r="F50" s="84"/>
      <c r="G50" s="84"/>
      <c r="H50" s="84"/>
      <c r="I50" s="84"/>
      <c r="J50" s="84"/>
      <c r="K50" s="84"/>
      <c r="L50" s="84"/>
      <c r="M50" s="104"/>
      <c r="N50" s="84"/>
      <c r="O50" s="84"/>
      <c r="P50" s="84"/>
      <c r="Q50" s="104"/>
      <c r="R50" s="84"/>
      <c r="S50" s="84"/>
      <c r="T50" s="84"/>
      <c r="U50" s="104"/>
      <c r="V50" s="84"/>
      <c r="W50" s="84"/>
      <c r="X50" s="84"/>
      <c r="Y50" s="104"/>
      <c r="Z50" s="84"/>
      <c r="AA50" s="84"/>
      <c r="AB50" s="84"/>
      <c r="AC50" s="104"/>
      <c r="AD50" s="84"/>
      <c r="AE50" s="84"/>
      <c r="AF50" s="84"/>
      <c r="AG50" s="84"/>
      <c r="AH50" s="84"/>
      <c r="AI50" s="84"/>
      <c r="AJ50" s="104"/>
      <c r="AK50" s="104"/>
      <c r="AL50" s="2"/>
      <c r="AM50" s="2"/>
      <c r="AN50" s="2"/>
      <c r="AO50" s="2"/>
    </row>
    <row r="51" spans="1:41" ht="12.75">
      <c r="A51" s="2"/>
      <c r="B51" s="2"/>
      <c r="C51" s="2"/>
      <c r="D51" s="84"/>
      <c r="E51" s="84"/>
      <c r="F51" s="84"/>
      <c r="G51" s="84"/>
      <c r="H51" s="84"/>
      <c r="I51" s="84"/>
      <c r="J51" s="84"/>
      <c r="K51" s="84"/>
      <c r="L51" s="84"/>
      <c r="M51" s="104"/>
      <c r="N51" s="84"/>
      <c r="O51" s="84"/>
      <c r="P51" s="84"/>
      <c r="Q51" s="104"/>
      <c r="R51" s="84"/>
      <c r="S51" s="84"/>
      <c r="T51" s="84"/>
      <c r="U51" s="104"/>
      <c r="V51" s="84"/>
      <c r="W51" s="84"/>
      <c r="X51" s="84"/>
      <c r="Y51" s="104"/>
      <c r="Z51" s="84"/>
      <c r="AA51" s="84"/>
      <c r="AB51" s="84"/>
      <c r="AC51" s="104"/>
      <c r="AD51" s="84"/>
      <c r="AE51" s="84"/>
      <c r="AF51" s="84"/>
      <c r="AG51" s="84"/>
      <c r="AH51" s="84"/>
      <c r="AI51" s="84"/>
      <c r="AJ51" s="104"/>
      <c r="AK51" s="104"/>
      <c r="AL51" s="2"/>
      <c r="AM51" s="2"/>
      <c r="AN51" s="2"/>
      <c r="AO51" s="2"/>
    </row>
    <row r="52" spans="1:41" ht="12.75">
      <c r="A52" s="2"/>
      <c r="B52" s="2"/>
      <c r="C52" s="2"/>
      <c r="D52" s="84"/>
      <c r="E52" s="84"/>
      <c r="F52" s="84"/>
      <c r="G52" s="84"/>
      <c r="H52" s="84"/>
      <c r="I52" s="84"/>
      <c r="J52" s="84"/>
      <c r="K52" s="84"/>
      <c r="L52" s="84"/>
      <c r="M52" s="104"/>
      <c r="N52" s="84"/>
      <c r="O52" s="84"/>
      <c r="P52" s="84"/>
      <c r="Q52" s="104"/>
      <c r="R52" s="84"/>
      <c r="S52" s="84"/>
      <c r="T52" s="84"/>
      <c r="U52" s="104"/>
      <c r="V52" s="84"/>
      <c r="W52" s="84"/>
      <c r="X52" s="84"/>
      <c r="Y52" s="104"/>
      <c r="Z52" s="84"/>
      <c r="AA52" s="84"/>
      <c r="AB52" s="84"/>
      <c r="AC52" s="104"/>
      <c r="AD52" s="84"/>
      <c r="AE52" s="84"/>
      <c r="AF52" s="84"/>
      <c r="AG52" s="84"/>
      <c r="AH52" s="84"/>
      <c r="AI52" s="84"/>
      <c r="AJ52" s="104"/>
      <c r="AK52" s="104"/>
      <c r="AL52" s="2"/>
      <c r="AM52" s="2"/>
      <c r="AN52" s="2"/>
      <c r="AO52" s="2"/>
    </row>
    <row r="53" spans="1:41" ht="12.75">
      <c r="A53" s="2"/>
      <c r="B53" s="2"/>
      <c r="C53" s="2"/>
      <c r="D53" s="84"/>
      <c r="E53" s="84"/>
      <c r="F53" s="84"/>
      <c r="G53" s="84"/>
      <c r="H53" s="84"/>
      <c r="I53" s="84"/>
      <c r="J53" s="84"/>
      <c r="K53" s="84"/>
      <c r="L53" s="84"/>
      <c r="M53" s="104"/>
      <c r="N53" s="84"/>
      <c r="O53" s="84"/>
      <c r="P53" s="84"/>
      <c r="Q53" s="104"/>
      <c r="R53" s="84"/>
      <c r="S53" s="84"/>
      <c r="T53" s="84"/>
      <c r="U53" s="104"/>
      <c r="V53" s="84"/>
      <c r="W53" s="84"/>
      <c r="X53" s="84"/>
      <c r="Y53" s="104"/>
      <c r="Z53" s="84"/>
      <c r="AA53" s="84"/>
      <c r="AB53" s="84"/>
      <c r="AC53" s="104"/>
      <c r="AD53" s="84"/>
      <c r="AE53" s="84"/>
      <c r="AF53" s="84"/>
      <c r="AG53" s="84"/>
      <c r="AH53" s="84"/>
      <c r="AI53" s="84"/>
      <c r="AJ53" s="104"/>
      <c r="AK53" s="104"/>
      <c r="AL53" s="2"/>
      <c r="AM53" s="2"/>
      <c r="AN53" s="2"/>
      <c r="AO53" s="2"/>
    </row>
    <row r="54" spans="1:41" ht="12.75">
      <c r="A54" s="2"/>
      <c r="B54" s="2"/>
      <c r="C54" s="2"/>
      <c r="D54" s="84"/>
      <c r="E54" s="84"/>
      <c r="F54" s="84"/>
      <c r="G54" s="84"/>
      <c r="H54" s="84"/>
      <c r="I54" s="84"/>
      <c r="J54" s="84"/>
      <c r="K54" s="84"/>
      <c r="L54" s="84"/>
      <c r="M54" s="104"/>
      <c r="N54" s="84"/>
      <c r="O54" s="84"/>
      <c r="P54" s="84"/>
      <c r="Q54" s="104"/>
      <c r="R54" s="84"/>
      <c r="S54" s="84"/>
      <c r="T54" s="84"/>
      <c r="U54" s="104"/>
      <c r="V54" s="84"/>
      <c r="W54" s="84"/>
      <c r="X54" s="84"/>
      <c r="Y54" s="104"/>
      <c r="Z54" s="84"/>
      <c r="AA54" s="84"/>
      <c r="AB54" s="84"/>
      <c r="AC54" s="104"/>
      <c r="AD54" s="84"/>
      <c r="AE54" s="84"/>
      <c r="AF54" s="84"/>
      <c r="AG54" s="84"/>
      <c r="AH54" s="84"/>
      <c r="AI54" s="84"/>
      <c r="AJ54" s="104"/>
      <c r="AK54" s="104"/>
      <c r="AL54" s="2"/>
      <c r="AM54" s="2"/>
      <c r="AN54" s="2"/>
      <c r="AO54" s="2"/>
    </row>
    <row r="55" spans="1:41" ht="12.75">
      <c r="A55" s="2"/>
      <c r="B55" s="2"/>
      <c r="C55" s="2"/>
      <c r="D55" s="84"/>
      <c r="E55" s="84"/>
      <c r="F55" s="84"/>
      <c r="G55" s="84"/>
      <c r="H55" s="84"/>
      <c r="I55" s="84"/>
      <c r="J55" s="84"/>
      <c r="K55" s="84"/>
      <c r="L55" s="84"/>
      <c r="M55" s="104"/>
      <c r="N55" s="84"/>
      <c r="O55" s="84"/>
      <c r="P55" s="84"/>
      <c r="Q55" s="104"/>
      <c r="R55" s="84"/>
      <c r="S55" s="84"/>
      <c r="T55" s="84"/>
      <c r="U55" s="104"/>
      <c r="V55" s="84"/>
      <c r="W55" s="84"/>
      <c r="X55" s="84"/>
      <c r="Y55" s="104"/>
      <c r="Z55" s="84"/>
      <c r="AA55" s="84"/>
      <c r="AB55" s="84"/>
      <c r="AC55" s="104"/>
      <c r="AD55" s="84"/>
      <c r="AE55" s="84"/>
      <c r="AF55" s="84"/>
      <c r="AG55" s="84"/>
      <c r="AH55" s="84"/>
      <c r="AI55" s="84"/>
      <c r="AJ55" s="104"/>
      <c r="AK55" s="104"/>
      <c r="AL55" s="2"/>
      <c r="AM55" s="2"/>
      <c r="AN55" s="2"/>
      <c r="AO55" s="2"/>
    </row>
    <row r="56" spans="1:41" ht="12.75">
      <c r="A56" s="2"/>
      <c r="B56" s="2"/>
      <c r="C56" s="2"/>
      <c r="D56" s="84"/>
      <c r="E56" s="84"/>
      <c r="F56" s="84"/>
      <c r="G56" s="84"/>
      <c r="H56" s="84"/>
      <c r="I56" s="84"/>
      <c r="J56" s="84"/>
      <c r="K56" s="84"/>
      <c r="L56" s="84"/>
      <c r="M56" s="104"/>
      <c r="N56" s="84"/>
      <c r="O56" s="84"/>
      <c r="P56" s="84"/>
      <c r="Q56" s="104"/>
      <c r="R56" s="84"/>
      <c r="S56" s="84"/>
      <c r="T56" s="84"/>
      <c r="U56" s="104"/>
      <c r="V56" s="84"/>
      <c r="W56" s="84"/>
      <c r="X56" s="84"/>
      <c r="Y56" s="104"/>
      <c r="Z56" s="84"/>
      <c r="AA56" s="84"/>
      <c r="AB56" s="84"/>
      <c r="AC56" s="104"/>
      <c r="AD56" s="84"/>
      <c r="AE56" s="84"/>
      <c r="AF56" s="84"/>
      <c r="AG56" s="84"/>
      <c r="AH56" s="84"/>
      <c r="AI56" s="84"/>
      <c r="AJ56" s="104"/>
      <c r="AK56" s="104"/>
      <c r="AL56" s="2"/>
      <c r="AM56" s="2"/>
      <c r="AN56" s="2"/>
      <c r="AO56" s="2"/>
    </row>
    <row r="57" spans="1:41" ht="12.75">
      <c r="A57" s="2"/>
      <c r="B57" s="2"/>
      <c r="C57" s="2"/>
      <c r="D57" s="84"/>
      <c r="E57" s="84"/>
      <c r="F57" s="84"/>
      <c r="G57" s="84"/>
      <c r="H57" s="84"/>
      <c r="I57" s="84"/>
      <c r="J57" s="84"/>
      <c r="K57" s="84"/>
      <c r="L57" s="84"/>
      <c r="M57" s="104"/>
      <c r="N57" s="84"/>
      <c r="O57" s="84"/>
      <c r="P57" s="84"/>
      <c r="Q57" s="104"/>
      <c r="R57" s="84"/>
      <c r="S57" s="84"/>
      <c r="T57" s="84"/>
      <c r="U57" s="104"/>
      <c r="V57" s="84"/>
      <c r="W57" s="84"/>
      <c r="X57" s="84"/>
      <c r="Y57" s="104"/>
      <c r="Z57" s="84"/>
      <c r="AA57" s="84"/>
      <c r="AB57" s="84"/>
      <c r="AC57" s="104"/>
      <c r="AD57" s="84"/>
      <c r="AE57" s="84"/>
      <c r="AF57" s="84"/>
      <c r="AG57" s="84"/>
      <c r="AH57" s="84"/>
      <c r="AI57" s="84"/>
      <c r="AJ57" s="104"/>
      <c r="AK57" s="104"/>
      <c r="AL57" s="2"/>
      <c r="AM57" s="2"/>
      <c r="AN57" s="2"/>
      <c r="AO57" s="2"/>
    </row>
    <row r="58" spans="1:41" ht="12.75">
      <c r="A58" s="2"/>
      <c r="B58" s="2"/>
      <c r="C58" s="2"/>
      <c r="D58" s="84"/>
      <c r="E58" s="84"/>
      <c r="F58" s="84"/>
      <c r="G58" s="84"/>
      <c r="H58" s="84"/>
      <c r="I58" s="84"/>
      <c r="J58" s="84"/>
      <c r="K58" s="84"/>
      <c r="L58" s="84"/>
      <c r="M58" s="104"/>
      <c r="N58" s="84"/>
      <c r="O58" s="84"/>
      <c r="P58" s="84"/>
      <c r="Q58" s="104"/>
      <c r="R58" s="84"/>
      <c r="S58" s="84"/>
      <c r="T58" s="84"/>
      <c r="U58" s="104"/>
      <c r="V58" s="84"/>
      <c r="W58" s="84"/>
      <c r="X58" s="84"/>
      <c r="Y58" s="104"/>
      <c r="Z58" s="84"/>
      <c r="AA58" s="84"/>
      <c r="AB58" s="84"/>
      <c r="AC58" s="104"/>
      <c r="AD58" s="84"/>
      <c r="AE58" s="84"/>
      <c r="AF58" s="84"/>
      <c r="AG58" s="84"/>
      <c r="AH58" s="84"/>
      <c r="AI58" s="84"/>
      <c r="AJ58" s="104"/>
      <c r="AK58" s="104"/>
      <c r="AL58" s="2"/>
      <c r="AM58" s="2"/>
      <c r="AN58" s="2"/>
      <c r="AO58" s="2"/>
    </row>
    <row r="59" spans="1:41" ht="12.75">
      <c r="A59" s="2"/>
      <c r="B59" s="2"/>
      <c r="C59" s="2"/>
      <c r="D59" s="84"/>
      <c r="E59" s="84"/>
      <c r="F59" s="84"/>
      <c r="G59" s="84"/>
      <c r="H59" s="84"/>
      <c r="I59" s="84"/>
      <c r="J59" s="84"/>
      <c r="K59" s="84"/>
      <c r="L59" s="84"/>
      <c r="M59" s="104"/>
      <c r="N59" s="84"/>
      <c r="O59" s="84"/>
      <c r="P59" s="84"/>
      <c r="Q59" s="104"/>
      <c r="R59" s="84"/>
      <c r="S59" s="84"/>
      <c r="T59" s="84"/>
      <c r="U59" s="104"/>
      <c r="V59" s="84"/>
      <c r="W59" s="84"/>
      <c r="X59" s="84"/>
      <c r="Y59" s="104"/>
      <c r="Z59" s="84"/>
      <c r="AA59" s="84"/>
      <c r="AB59" s="84"/>
      <c r="AC59" s="104"/>
      <c r="AD59" s="84"/>
      <c r="AE59" s="84"/>
      <c r="AF59" s="84"/>
      <c r="AG59" s="84"/>
      <c r="AH59" s="84"/>
      <c r="AI59" s="84"/>
      <c r="AJ59" s="104"/>
      <c r="AK59" s="104"/>
      <c r="AL59" s="2"/>
      <c r="AM59" s="2"/>
      <c r="AN59" s="2"/>
      <c r="AO59" s="2"/>
    </row>
    <row r="60" spans="1:41" ht="12.75">
      <c r="A60" s="2"/>
      <c r="B60" s="2"/>
      <c r="C60" s="2"/>
      <c r="D60" s="84"/>
      <c r="E60" s="84"/>
      <c r="F60" s="84"/>
      <c r="G60" s="84"/>
      <c r="H60" s="84"/>
      <c r="I60" s="84"/>
      <c r="J60" s="84"/>
      <c r="K60" s="84"/>
      <c r="L60" s="84"/>
      <c r="M60" s="104"/>
      <c r="N60" s="84"/>
      <c r="O60" s="84"/>
      <c r="P60" s="84"/>
      <c r="Q60" s="104"/>
      <c r="R60" s="84"/>
      <c r="S60" s="84"/>
      <c r="T60" s="84"/>
      <c r="U60" s="104"/>
      <c r="V60" s="84"/>
      <c r="W60" s="84"/>
      <c r="X60" s="84"/>
      <c r="Y60" s="104"/>
      <c r="Z60" s="84"/>
      <c r="AA60" s="84"/>
      <c r="AB60" s="84"/>
      <c r="AC60" s="104"/>
      <c r="AD60" s="84"/>
      <c r="AE60" s="84"/>
      <c r="AF60" s="84"/>
      <c r="AG60" s="84"/>
      <c r="AH60" s="84"/>
      <c r="AI60" s="84"/>
      <c r="AJ60" s="104"/>
      <c r="AK60" s="104"/>
      <c r="AL60" s="2"/>
      <c r="AM60" s="2"/>
      <c r="AN60" s="2"/>
      <c r="AO60" s="2"/>
    </row>
    <row r="61" spans="1:41" ht="12.75">
      <c r="A61" s="2"/>
      <c r="B61" s="2"/>
      <c r="C61" s="2"/>
      <c r="D61" s="84"/>
      <c r="E61" s="84"/>
      <c r="F61" s="84"/>
      <c r="G61" s="84"/>
      <c r="H61" s="84"/>
      <c r="I61" s="84"/>
      <c r="J61" s="84"/>
      <c r="K61" s="84"/>
      <c r="L61" s="84"/>
      <c r="M61" s="104"/>
      <c r="N61" s="84"/>
      <c r="O61" s="84"/>
      <c r="P61" s="84"/>
      <c r="Q61" s="104"/>
      <c r="R61" s="84"/>
      <c r="S61" s="84"/>
      <c r="T61" s="84"/>
      <c r="U61" s="104"/>
      <c r="V61" s="84"/>
      <c r="W61" s="84"/>
      <c r="X61" s="84"/>
      <c r="Y61" s="104"/>
      <c r="Z61" s="84"/>
      <c r="AA61" s="84"/>
      <c r="AB61" s="84"/>
      <c r="AC61" s="104"/>
      <c r="AD61" s="84"/>
      <c r="AE61" s="84"/>
      <c r="AF61" s="84"/>
      <c r="AG61" s="84"/>
      <c r="AH61" s="84"/>
      <c r="AI61" s="84"/>
      <c r="AJ61" s="104"/>
      <c r="AK61" s="104"/>
      <c r="AL61" s="2"/>
      <c r="AM61" s="2"/>
      <c r="AN61" s="2"/>
      <c r="AO61" s="2"/>
    </row>
    <row r="62" spans="1:41" ht="12.75">
      <c r="A62" s="2"/>
      <c r="B62" s="2"/>
      <c r="C62" s="2"/>
      <c r="D62" s="84"/>
      <c r="E62" s="84"/>
      <c r="F62" s="84"/>
      <c r="G62" s="84"/>
      <c r="H62" s="84"/>
      <c r="I62" s="84"/>
      <c r="J62" s="84"/>
      <c r="K62" s="84"/>
      <c r="L62" s="84"/>
      <c r="M62" s="104"/>
      <c r="N62" s="84"/>
      <c r="O62" s="84"/>
      <c r="P62" s="84"/>
      <c r="Q62" s="104"/>
      <c r="R62" s="84"/>
      <c r="S62" s="84"/>
      <c r="T62" s="84"/>
      <c r="U62" s="104"/>
      <c r="V62" s="84"/>
      <c r="W62" s="84"/>
      <c r="X62" s="84"/>
      <c r="Y62" s="104"/>
      <c r="Z62" s="84"/>
      <c r="AA62" s="84"/>
      <c r="AB62" s="84"/>
      <c r="AC62" s="104"/>
      <c r="AD62" s="84"/>
      <c r="AE62" s="84"/>
      <c r="AF62" s="84"/>
      <c r="AG62" s="84"/>
      <c r="AH62" s="84"/>
      <c r="AI62" s="84"/>
      <c r="AJ62" s="104"/>
      <c r="AK62" s="104"/>
      <c r="AL62" s="2"/>
      <c r="AM62" s="2"/>
      <c r="AN62" s="2"/>
      <c r="AO62" s="2"/>
    </row>
    <row r="63" spans="1:41" ht="12.75">
      <c r="A63" s="2"/>
      <c r="B63" s="2"/>
      <c r="C63" s="2"/>
      <c r="D63" s="84"/>
      <c r="E63" s="84"/>
      <c r="F63" s="84"/>
      <c r="G63" s="84"/>
      <c r="H63" s="84"/>
      <c r="I63" s="84"/>
      <c r="J63" s="84"/>
      <c r="K63" s="84"/>
      <c r="L63" s="84"/>
      <c r="M63" s="104"/>
      <c r="N63" s="84"/>
      <c r="O63" s="84"/>
      <c r="P63" s="84"/>
      <c r="Q63" s="104"/>
      <c r="R63" s="84"/>
      <c r="S63" s="84"/>
      <c r="T63" s="84"/>
      <c r="U63" s="104"/>
      <c r="V63" s="84"/>
      <c r="W63" s="84"/>
      <c r="X63" s="84"/>
      <c r="Y63" s="104"/>
      <c r="Z63" s="84"/>
      <c r="AA63" s="84"/>
      <c r="AB63" s="84"/>
      <c r="AC63" s="104"/>
      <c r="AD63" s="84"/>
      <c r="AE63" s="84"/>
      <c r="AF63" s="84"/>
      <c r="AG63" s="84"/>
      <c r="AH63" s="84"/>
      <c r="AI63" s="84"/>
      <c r="AJ63" s="104"/>
      <c r="AK63" s="104"/>
      <c r="AL63" s="2"/>
      <c r="AM63" s="2"/>
      <c r="AN63" s="2"/>
      <c r="AO63" s="2"/>
    </row>
    <row r="64" spans="1:41" ht="12.75">
      <c r="A64" s="2"/>
      <c r="B64" s="2"/>
      <c r="C64" s="2"/>
      <c r="D64" s="84"/>
      <c r="E64" s="84"/>
      <c r="F64" s="84"/>
      <c r="G64" s="84"/>
      <c r="H64" s="84"/>
      <c r="I64" s="84"/>
      <c r="J64" s="84"/>
      <c r="K64" s="84"/>
      <c r="L64" s="84"/>
      <c r="M64" s="104"/>
      <c r="N64" s="84"/>
      <c r="O64" s="84"/>
      <c r="P64" s="84"/>
      <c r="Q64" s="104"/>
      <c r="R64" s="84"/>
      <c r="S64" s="84"/>
      <c r="T64" s="84"/>
      <c r="U64" s="104"/>
      <c r="V64" s="84"/>
      <c r="W64" s="84"/>
      <c r="X64" s="84"/>
      <c r="Y64" s="104"/>
      <c r="Z64" s="84"/>
      <c r="AA64" s="84"/>
      <c r="AB64" s="84"/>
      <c r="AC64" s="104"/>
      <c r="AD64" s="84"/>
      <c r="AE64" s="84"/>
      <c r="AF64" s="84"/>
      <c r="AG64" s="84"/>
      <c r="AH64" s="84"/>
      <c r="AI64" s="84"/>
      <c r="AJ64" s="104"/>
      <c r="AK64" s="104"/>
      <c r="AL64" s="2"/>
      <c r="AM64" s="2"/>
      <c r="AN64" s="2"/>
      <c r="AO64" s="2"/>
    </row>
    <row r="65" spans="1:41" ht="12.75">
      <c r="A65" s="2"/>
      <c r="B65" s="2"/>
      <c r="C65" s="2"/>
      <c r="D65" s="84"/>
      <c r="E65" s="84"/>
      <c r="F65" s="84"/>
      <c r="G65" s="84"/>
      <c r="H65" s="84"/>
      <c r="I65" s="84"/>
      <c r="J65" s="84"/>
      <c r="K65" s="84"/>
      <c r="L65" s="84"/>
      <c r="M65" s="104"/>
      <c r="N65" s="84"/>
      <c r="O65" s="84"/>
      <c r="P65" s="84"/>
      <c r="Q65" s="104"/>
      <c r="R65" s="84"/>
      <c r="S65" s="84"/>
      <c r="T65" s="84"/>
      <c r="U65" s="104"/>
      <c r="V65" s="84"/>
      <c r="W65" s="84"/>
      <c r="X65" s="84"/>
      <c r="Y65" s="104"/>
      <c r="Z65" s="84"/>
      <c r="AA65" s="84"/>
      <c r="AB65" s="84"/>
      <c r="AC65" s="104"/>
      <c r="AD65" s="84"/>
      <c r="AE65" s="84"/>
      <c r="AF65" s="84"/>
      <c r="AG65" s="84"/>
      <c r="AH65" s="84"/>
      <c r="AI65" s="84"/>
      <c r="AJ65" s="104"/>
      <c r="AK65" s="104"/>
      <c r="AL65" s="2"/>
      <c r="AM65" s="2"/>
      <c r="AN65" s="2"/>
      <c r="AO65" s="2"/>
    </row>
    <row r="66" spans="1:41" ht="12.75">
      <c r="A66" s="2"/>
      <c r="B66" s="2"/>
      <c r="C66" s="2"/>
      <c r="D66" s="84"/>
      <c r="E66" s="84"/>
      <c r="F66" s="84"/>
      <c r="G66" s="84"/>
      <c r="H66" s="84"/>
      <c r="I66" s="84"/>
      <c r="J66" s="84"/>
      <c r="K66" s="84"/>
      <c r="L66" s="84"/>
      <c r="M66" s="104"/>
      <c r="N66" s="84"/>
      <c r="O66" s="84"/>
      <c r="P66" s="84"/>
      <c r="Q66" s="104"/>
      <c r="R66" s="84"/>
      <c r="S66" s="84"/>
      <c r="T66" s="84"/>
      <c r="U66" s="104"/>
      <c r="V66" s="84"/>
      <c r="W66" s="84"/>
      <c r="X66" s="84"/>
      <c r="Y66" s="104"/>
      <c r="Z66" s="84"/>
      <c r="AA66" s="84"/>
      <c r="AB66" s="84"/>
      <c r="AC66" s="104"/>
      <c r="AD66" s="84"/>
      <c r="AE66" s="84"/>
      <c r="AF66" s="84"/>
      <c r="AG66" s="84"/>
      <c r="AH66" s="84"/>
      <c r="AI66" s="84"/>
      <c r="AJ66" s="104"/>
      <c r="AK66" s="104"/>
      <c r="AL66" s="2"/>
      <c r="AM66" s="2"/>
      <c r="AN66" s="2"/>
      <c r="AO66" s="2"/>
    </row>
    <row r="67" spans="1:41" ht="12.75">
      <c r="A67" s="2"/>
      <c r="B67" s="2"/>
      <c r="C67" s="2"/>
      <c r="D67" s="84"/>
      <c r="E67" s="84"/>
      <c r="F67" s="84"/>
      <c r="G67" s="84"/>
      <c r="H67" s="84"/>
      <c r="I67" s="84"/>
      <c r="J67" s="84"/>
      <c r="K67" s="84"/>
      <c r="L67" s="84"/>
      <c r="M67" s="104"/>
      <c r="N67" s="84"/>
      <c r="O67" s="84"/>
      <c r="P67" s="84"/>
      <c r="Q67" s="104"/>
      <c r="R67" s="84"/>
      <c r="S67" s="84"/>
      <c r="T67" s="84"/>
      <c r="U67" s="104"/>
      <c r="V67" s="84"/>
      <c r="W67" s="84"/>
      <c r="X67" s="84"/>
      <c r="Y67" s="104"/>
      <c r="Z67" s="84"/>
      <c r="AA67" s="84"/>
      <c r="AB67" s="84"/>
      <c r="AC67" s="104"/>
      <c r="AD67" s="84"/>
      <c r="AE67" s="84"/>
      <c r="AF67" s="84"/>
      <c r="AG67" s="84"/>
      <c r="AH67" s="84"/>
      <c r="AI67" s="84"/>
      <c r="AJ67" s="104"/>
      <c r="AK67" s="104"/>
      <c r="AL67" s="2"/>
      <c r="AM67" s="2"/>
      <c r="AN67" s="2"/>
      <c r="AO67" s="2"/>
    </row>
    <row r="68" spans="1:41" ht="12.75">
      <c r="A68" s="2"/>
      <c r="B68" s="2"/>
      <c r="C68" s="2"/>
      <c r="D68" s="84"/>
      <c r="E68" s="84"/>
      <c r="F68" s="84"/>
      <c r="G68" s="84"/>
      <c r="H68" s="84"/>
      <c r="I68" s="84"/>
      <c r="J68" s="84"/>
      <c r="K68" s="84"/>
      <c r="L68" s="84"/>
      <c r="M68" s="104"/>
      <c r="N68" s="84"/>
      <c r="O68" s="84"/>
      <c r="P68" s="84"/>
      <c r="Q68" s="104"/>
      <c r="R68" s="84"/>
      <c r="S68" s="84"/>
      <c r="T68" s="84"/>
      <c r="U68" s="104"/>
      <c r="V68" s="84"/>
      <c r="W68" s="84"/>
      <c r="X68" s="84"/>
      <c r="Y68" s="104"/>
      <c r="Z68" s="84"/>
      <c r="AA68" s="84"/>
      <c r="AB68" s="84"/>
      <c r="AC68" s="104"/>
      <c r="AD68" s="84"/>
      <c r="AE68" s="84"/>
      <c r="AF68" s="84"/>
      <c r="AG68" s="84"/>
      <c r="AH68" s="84"/>
      <c r="AI68" s="84"/>
      <c r="AJ68" s="104"/>
      <c r="AK68" s="104"/>
      <c r="AL68" s="2"/>
      <c r="AM68" s="2"/>
      <c r="AN68" s="2"/>
      <c r="AO68" s="2"/>
    </row>
    <row r="69" spans="1:41" ht="12.75">
      <c r="A69" s="2"/>
      <c r="B69" s="2"/>
      <c r="C69" s="2"/>
      <c r="D69" s="84"/>
      <c r="E69" s="84"/>
      <c r="F69" s="84"/>
      <c r="G69" s="84"/>
      <c r="H69" s="84"/>
      <c r="I69" s="84"/>
      <c r="J69" s="84"/>
      <c r="K69" s="84"/>
      <c r="L69" s="84"/>
      <c r="M69" s="104"/>
      <c r="N69" s="84"/>
      <c r="O69" s="84"/>
      <c r="P69" s="84"/>
      <c r="Q69" s="104"/>
      <c r="R69" s="84"/>
      <c r="S69" s="84"/>
      <c r="T69" s="84"/>
      <c r="U69" s="104"/>
      <c r="V69" s="84"/>
      <c r="W69" s="84"/>
      <c r="X69" s="84"/>
      <c r="Y69" s="104"/>
      <c r="Z69" s="84"/>
      <c r="AA69" s="84"/>
      <c r="AB69" s="84"/>
      <c r="AC69" s="104"/>
      <c r="AD69" s="84"/>
      <c r="AE69" s="84"/>
      <c r="AF69" s="84"/>
      <c r="AG69" s="84"/>
      <c r="AH69" s="84"/>
      <c r="AI69" s="84"/>
      <c r="AJ69" s="104"/>
      <c r="AK69" s="104"/>
      <c r="AL69" s="2"/>
      <c r="AM69" s="2"/>
      <c r="AN69" s="2"/>
      <c r="AO69" s="2"/>
    </row>
    <row r="70" spans="1:41" ht="12.75">
      <c r="A70" s="2"/>
      <c r="B70" s="2"/>
      <c r="C70" s="2"/>
      <c r="D70" s="84"/>
      <c r="E70" s="84"/>
      <c r="F70" s="84"/>
      <c r="G70" s="84"/>
      <c r="H70" s="84"/>
      <c r="I70" s="84"/>
      <c r="J70" s="84"/>
      <c r="K70" s="84"/>
      <c r="L70" s="84"/>
      <c r="M70" s="104"/>
      <c r="N70" s="84"/>
      <c r="O70" s="84"/>
      <c r="P70" s="84"/>
      <c r="Q70" s="104"/>
      <c r="R70" s="84"/>
      <c r="S70" s="84"/>
      <c r="T70" s="84"/>
      <c r="U70" s="104"/>
      <c r="V70" s="84"/>
      <c r="W70" s="84"/>
      <c r="X70" s="84"/>
      <c r="Y70" s="104"/>
      <c r="Z70" s="84"/>
      <c r="AA70" s="84"/>
      <c r="AB70" s="84"/>
      <c r="AC70" s="104"/>
      <c r="AD70" s="84"/>
      <c r="AE70" s="84"/>
      <c r="AF70" s="84"/>
      <c r="AG70" s="84"/>
      <c r="AH70" s="84"/>
      <c r="AI70" s="84"/>
      <c r="AJ70" s="104"/>
      <c r="AK70" s="104"/>
      <c r="AL70" s="2"/>
      <c r="AM70" s="2"/>
      <c r="AN70" s="2"/>
      <c r="AO70" s="2"/>
    </row>
    <row r="71" spans="1:41" ht="12.75">
      <c r="A71" s="2"/>
      <c r="B71" s="2"/>
      <c r="C71" s="2"/>
      <c r="D71" s="84"/>
      <c r="E71" s="84"/>
      <c r="F71" s="84"/>
      <c r="G71" s="84"/>
      <c r="H71" s="84"/>
      <c r="I71" s="84"/>
      <c r="J71" s="84"/>
      <c r="K71" s="84"/>
      <c r="L71" s="84"/>
      <c r="M71" s="104"/>
      <c r="N71" s="84"/>
      <c r="O71" s="84"/>
      <c r="P71" s="84"/>
      <c r="Q71" s="104"/>
      <c r="R71" s="84"/>
      <c r="S71" s="84"/>
      <c r="T71" s="84"/>
      <c r="U71" s="104"/>
      <c r="V71" s="84"/>
      <c r="W71" s="84"/>
      <c r="X71" s="84"/>
      <c r="Y71" s="104"/>
      <c r="Z71" s="84"/>
      <c r="AA71" s="84"/>
      <c r="AB71" s="84"/>
      <c r="AC71" s="104"/>
      <c r="AD71" s="84"/>
      <c r="AE71" s="84"/>
      <c r="AF71" s="84"/>
      <c r="AG71" s="84"/>
      <c r="AH71" s="84"/>
      <c r="AI71" s="84"/>
      <c r="AJ71" s="104"/>
      <c r="AK71" s="104"/>
      <c r="AL71" s="2"/>
      <c r="AM71" s="2"/>
      <c r="AN71" s="2"/>
      <c r="AO71" s="2"/>
    </row>
    <row r="72" spans="1:41" ht="12.75">
      <c r="A72" s="2"/>
      <c r="B72" s="2"/>
      <c r="C72" s="2"/>
      <c r="D72" s="84"/>
      <c r="E72" s="84"/>
      <c r="F72" s="84"/>
      <c r="G72" s="84"/>
      <c r="H72" s="84"/>
      <c r="I72" s="84"/>
      <c r="J72" s="84"/>
      <c r="K72" s="84"/>
      <c r="L72" s="84"/>
      <c r="M72" s="104"/>
      <c r="N72" s="84"/>
      <c r="O72" s="84"/>
      <c r="P72" s="84"/>
      <c r="Q72" s="104"/>
      <c r="R72" s="84"/>
      <c r="S72" s="84"/>
      <c r="T72" s="84"/>
      <c r="U72" s="104"/>
      <c r="V72" s="84"/>
      <c r="W72" s="84"/>
      <c r="X72" s="84"/>
      <c r="Y72" s="104"/>
      <c r="Z72" s="84"/>
      <c r="AA72" s="84"/>
      <c r="AB72" s="84"/>
      <c r="AC72" s="104"/>
      <c r="AD72" s="84"/>
      <c r="AE72" s="84"/>
      <c r="AF72" s="84"/>
      <c r="AG72" s="84"/>
      <c r="AH72" s="84"/>
      <c r="AI72" s="84"/>
      <c r="AJ72" s="104"/>
      <c r="AK72" s="104"/>
      <c r="AL72" s="2"/>
      <c r="AM72" s="2"/>
      <c r="AN72" s="2"/>
      <c r="AO72" s="2"/>
    </row>
    <row r="73" spans="1:41" ht="12.75">
      <c r="A73" s="2"/>
      <c r="B73" s="2"/>
      <c r="C73" s="2"/>
      <c r="D73" s="84"/>
      <c r="E73" s="84"/>
      <c r="F73" s="84"/>
      <c r="G73" s="84"/>
      <c r="H73" s="84"/>
      <c r="I73" s="84"/>
      <c r="J73" s="84"/>
      <c r="K73" s="84"/>
      <c r="L73" s="84"/>
      <c r="M73" s="104"/>
      <c r="N73" s="84"/>
      <c r="O73" s="84"/>
      <c r="P73" s="84"/>
      <c r="Q73" s="104"/>
      <c r="R73" s="84"/>
      <c r="S73" s="84"/>
      <c r="T73" s="84"/>
      <c r="U73" s="104"/>
      <c r="V73" s="84"/>
      <c r="W73" s="84"/>
      <c r="X73" s="84"/>
      <c r="Y73" s="104"/>
      <c r="Z73" s="84"/>
      <c r="AA73" s="84"/>
      <c r="AB73" s="84"/>
      <c r="AC73" s="104"/>
      <c r="AD73" s="84"/>
      <c r="AE73" s="84"/>
      <c r="AF73" s="84"/>
      <c r="AG73" s="84"/>
      <c r="AH73" s="84"/>
      <c r="AI73" s="84"/>
      <c r="AJ73" s="104"/>
      <c r="AK73" s="104"/>
      <c r="AL73" s="2"/>
      <c r="AM73" s="2"/>
      <c r="AN73" s="2"/>
      <c r="AO73" s="2"/>
    </row>
    <row r="74" spans="1:41" ht="12.75">
      <c r="A74" s="2"/>
      <c r="B74" s="2"/>
      <c r="C74" s="2"/>
      <c r="D74" s="84"/>
      <c r="E74" s="84"/>
      <c r="F74" s="84"/>
      <c r="G74" s="84"/>
      <c r="H74" s="84"/>
      <c r="I74" s="84"/>
      <c r="J74" s="84"/>
      <c r="K74" s="84"/>
      <c r="L74" s="84"/>
      <c r="M74" s="104"/>
      <c r="N74" s="84"/>
      <c r="O74" s="84"/>
      <c r="P74" s="84"/>
      <c r="Q74" s="104"/>
      <c r="R74" s="84"/>
      <c r="S74" s="84"/>
      <c r="T74" s="84"/>
      <c r="U74" s="104"/>
      <c r="V74" s="84"/>
      <c r="W74" s="84"/>
      <c r="X74" s="84"/>
      <c r="Y74" s="104"/>
      <c r="Z74" s="84"/>
      <c r="AA74" s="84"/>
      <c r="AB74" s="84"/>
      <c r="AC74" s="104"/>
      <c r="AD74" s="84"/>
      <c r="AE74" s="84"/>
      <c r="AF74" s="84"/>
      <c r="AG74" s="84"/>
      <c r="AH74" s="84"/>
      <c r="AI74" s="84"/>
      <c r="AJ74" s="104"/>
      <c r="AK74" s="104"/>
      <c r="AL74" s="2"/>
      <c r="AM74" s="2"/>
      <c r="AN74" s="2"/>
      <c r="AO74" s="2"/>
    </row>
    <row r="75" spans="1:41" ht="12.75">
      <c r="A75" s="2"/>
      <c r="B75" s="2"/>
      <c r="C75" s="2"/>
      <c r="D75" s="84"/>
      <c r="E75" s="84"/>
      <c r="F75" s="84"/>
      <c r="G75" s="84"/>
      <c r="H75" s="84"/>
      <c r="I75" s="84"/>
      <c r="J75" s="84"/>
      <c r="K75" s="84"/>
      <c r="L75" s="84"/>
      <c r="M75" s="104"/>
      <c r="N75" s="84"/>
      <c r="O75" s="84"/>
      <c r="P75" s="84"/>
      <c r="Q75" s="104"/>
      <c r="R75" s="84"/>
      <c r="S75" s="84"/>
      <c r="T75" s="84"/>
      <c r="U75" s="104"/>
      <c r="V75" s="84"/>
      <c r="W75" s="84"/>
      <c r="X75" s="84"/>
      <c r="Y75" s="104"/>
      <c r="Z75" s="84"/>
      <c r="AA75" s="84"/>
      <c r="AB75" s="84"/>
      <c r="AC75" s="104"/>
      <c r="AD75" s="84"/>
      <c r="AE75" s="84"/>
      <c r="AF75" s="84"/>
      <c r="AG75" s="84"/>
      <c r="AH75" s="84"/>
      <c r="AI75" s="84"/>
      <c r="AJ75" s="104"/>
      <c r="AK75" s="104"/>
      <c r="AL75" s="2"/>
      <c r="AM75" s="2"/>
      <c r="AN75" s="2"/>
      <c r="AO75" s="2"/>
    </row>
    <row r="76" spans="1:41" ht="12.75">
      <c r="A76" s="2"/>
      <c r="B76" s="2"/>
      <c r="C76" s="2"/>
      <c r="D76" s="84"/>
      <c r="E76" s="84"/>
      <c r="F76" s="84"/>
      <c r="G76" s="84"/>
      <c r="H76" s="84"/>
      <c r="I76" s="84"/>
      <c r="J76" s="84"/>
      <c r="K76" s="84"/>
      <c r="L76" s="84"/>
      <c r="M76" s="104"/>
      <c r="N76" s="84"/>
      <c r="O76" s="84"/>
      <c r="P76" s="84"/>
      <c r="Q76" s="104"/>
      <c r="R76" s="84"/>
      <c r="S76" s="84"/>
      <c r="T76" s="84"/>
      <c r="U76" s="104"/>
      <c r="V76" s="84"/>
      <c r="W76" s="84"/>
      <c r="X76" s="84"/>
      <c r="Y76" s="104"/>
      <c r="Z76" s="84"/>
      <c r="AA76" s="84"/>
      <c r="AB76" s="84"/>
      <c r="AC76" s="104"/>
      <c r="AD76" s="84"/>
      <c r="AE76" s="84"/>
      <c r="AF76" s="84"/>
      <c r="AG76" s="84"/>
      <c r="AH76" s="84"/>
      <c r="AI76" s="84"/>
      <c r="AJ76" s="104"/>
      <c r="AK76" s="104"/>
      <c r="AL76" s="2"/>
      <c r="AM76" s="2"/>
      <c r="AN76" s="2"/>
      <c r="AO76" s="2"/>
    </row>
    <row r="77" spans="1:41" ht="12.75">
      <c r="A77" s="2"/>
      <c r="B77" s="2"/>
      <c r="C77" s="2"/>
      <c r="D77" s="84"/>
      <c r="E77" s="84"/>
      <c r="F77" s="84"/>
      <c r="G77" s="84"/>
      <c r="H77" s="84"/>
      <c r="I77" s="84"/>
      <c r="J77" s="84"/>
      <c r="K77" s="84"/>
      <c r="L77" s="84"/>
      <c r="M77" s="104"/>
      <c r="N77" s="84"/>
      <c r="O77" s="84"/>
      <c r="P77" s="84"/>
      <c r="Q77" s="104"/>
      <c r="R77" s="84"/>
      <c r="S77" s="84"/>
      <c r="T77" s="84"/>
      <c r="U77" s="104"/>
      <c r="V77" s="84"/>
      <c r="W77" s="84"/>
      <c r="X77" s="84"/>
      <c r="Y77" s="104"/>
      <c r="Z77" s="84"/>
      <c r="AA77" s="84"/>
      <c r="AB77" s="84"/>
      <c r="AC77" s="104"/>
      <c r="AD77" s="84"/>
      <c r="AE77" s="84"/>
      <c r="AF77" s="84"/>
      <c r="AG77" s="84"/>
      <c r="AH77" s="84"/>
      <c r="AI77" s="84"/>
      <c r="AJ77" s="104"/>
      <c r="AK77" s="104"/>
      <c r="AL77" s="2"/>
      <c r="AM77" s="2"/>
      <c r="AN77" s="2"/>
      <c r="AO77" s="2"/>
    </row>
    <row r="78" spans="1:41" ht="12.75">
      <c r="A78" s="2"/>
      <c r="B78" s="2"/>
      <c r="C78" s="2"/>
      <c r="D78" s="84"/>
      <c r="E78" s="84"/>
      <c r="F78" s="84"/>
      <c r="G78" s="84"/>
      <c r="H78" s="84"/>
      <c r="I78" s="84"/>
      <c r="J78" s="84"/>
      <c r="K78" s="84"/>
      <c r="L78" s="84"/>
      <c r="M78" s="104"/>
      <c r="N78" s="84"/>
      <c r="O78" s="84"/>
      <c r="P78" s="84"/>
      <c r="Q78" s="104"/>
      <c r="R78" s="84"/>
      <c r="S78" s="84"/>
      <c r="T78" s="84"/>
      <c r="U78" s="104"/>
      <c r="V78" s="84"/>
      <c r="W78" s="84"/>
      <c r="X78" s="84"/>
      <c r="Y78" s="104"/>
      <c r="Z78" s="84"/>
      <c r="AA78" s="84"/>
      <c r="AB78" s="84"/>
      <c r="AC78" s="104"/>
      <c r="AD78" s="84"/>
      <c r="AE78" s="84"/>
      <c r="AF78" s="84"/>
      <c r="AG78" s="84"/>
      <c r="AH78" s="84"/>
      <c r="AI78" s="84"/>
      <c r="AJ78" s="104"/>
      <c r="AK78" s="104"/>
      <c r="AL78" s="2"/>
      <c r="AM78" s="2"/>
      <c r="AN78" s="2"/>
      <c r="AO78" s="2"/>
    </row>
    <row r="79" spans="1:41" ht="12.75">
      <c r="A79" s="2"/>
      <c r="B79" s="2"/>
      <c r="C79" s="2"/>
      <c r="D79" s="84"/>
      <c r="E79" s="84"/>
      <c r="F79" s="84"/>
      <c r="G79" s="84"/>
      <c r="H79" s="84"/>
      <c r="I79" s="84"/>
      <c r="J79" s="84"/>
      <c r="K79" s="84"/>
      <c r="L79" s="84"/>
      <c r="M79" s="104"/>
      <c r="N79" s="84"/>
      <c r="O79" s="84"/>
      <c r="P79" s="84"/>
      <c r="Q79" s="104"/>
      <c r="R79" s="84"/>
      <c r="S79" s="84"/>
      <c r="T79" s="84"/>
      <c r="U79" s="104"/>
      <c r="V79" s="84"/>
      <c r="W79" s="84"/>
      <c r="X79" s="84"/>
      <c r="Y79" s="104"/>
      <c r="Z79" s="84"/>
      <c r="AA79" s="84"/>
      <c r="AB79" s="84"/>
      <c r="AC79" s="104"/>
      <c r="AD79" s="84"/>
      <c r="AE79" s="84"/>
      <c r="AF79" s="84"/>
      <c r="AG79" s="84"/>
      <c r="AH79" s="84"/>
      <c r="AI79" s="84"/>
      <c r="AJ79" s="104"/>
      <c r="AK79" s="104"/>
      <c r="AL79" s="2"/>
      <c r="AM79" s="2"/>
      <c r="AN79" s="2"/>
      <c r="AO79" s="2"/>
    </row>
    <row r="80" spans="1:41" ht="12.75">
      <c r="A80" s="2"/>
      <c r="B80" s="2"/>
      <c r="C80" s="2"/>
      <c r="D80" s="84"/>
      <c r="E80" s="84"/>
      <c r="F80" s="84"/>
      <c r="G80" s="84"/>
      <c r="H80" s="84"/>
      <c r="I80" s="84"/>
      <c r="J80" s="84"/>
      <c r="K80" s="84"/>
      <c r="L80" s="84"/>
      <c r="M80" s="104"/>
      <c r="N80" s="84"/>
      <c r="O80" s="84"/>
      <c r="P80" s="84"/>
      <c r="Q80" s="104"/>
      <c r="R80" s="84"/>
      <c r="S80" s="84"/>
      <c r="T80" s="84"/>
      <c r="U80" s="104"/>
      <c r="V80" s="84"/>
      <c r="W80" s="84"/>
      <c r="X80" s="84"/>
      <c r="Y80" s="104"/>
      <c r="Z80" s="84"/>
      <c r="AA80" s="84"/>
      <c r="AB80" s="84"/>
      <c r="AC80" s="104"/>
      <c r="AD80" s="84"/>
      <c r="AE80" s="84"/>
      <c r="AF80" s="84"/>
      <c r="AG80" s="84"/>
      <c r="AH80" s="84"/>
      <c r="AI80" s="84"/>
      <c r="AJ80" s="104"/>
      <c r="AK80" s="104"/>
      <c r="AL80" s="2"/>
      <c r="AM80" s="2"/>
      <c r="AN80" s="2"/>
      <c r="AO80" s="2"/>
    </row>
    <row r="81" spans="1:41" ht="12.75">
      <c r="A81" s="2"/>
      <c r="B81" s="2"/>
      <c r="C81" s="2"/>
      <c r="D81" s="84"/>
      <c r="E81" s="84"/>
      <c r="F81" s="84"/>
      <c r="G81" s="84"/>
      <c r="H81" s="84"/>
      <c r="I81" s="84"/>
      <c r="J81" s="84"/>
      <c r="K81" s="84"/>
      <c r="L81" s="84"/>
      <c r="M81" s="104"/>
      <c r="N81" s="84"/>
      <c r="O81" s="84"/>
      <c r="P81" s="84"/>
      <c r="Q81" s="104"/>
      <c r="R81" s="84"/>
      <c r="S81" s="84"/>
      <c r="T81" s="84"/>
      <c r="U81" s="104"/>
      <c r="V81" s="84"/>
      <c r="W81" s="84"/>
      <c r="X81" s="84"/>
      <c r="Y81" s="104"/>
      <c r="Z81" s="84"/>
      <c r="AA81" s="84"/>
      <c r="AB81" s="84"/>
      <c r="AC81" s="104"/>
      <c r="AD81" s="84"/>
      <c r="AE81" s="84"/>
      <c r="AF81" s="84"/>
      <c r="AG81" s="84"/>
      <c r="AH81" s="84"/>
      <c r="AI81" s="84"/>
      <c r="AJ81" s="104"/>
      <c r="AK81" s="104"/>
      <c r="AL81" s="2"/>
      <c r="AM81" s="2"/>
      <c r="AN81" s="2"/>
      <c r="AO81" s="2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view="pageBreakPreview" zoomScale="60" zoomScalePageLayoutView="0" workbookViewId="0" topLeftCell="A16">
      <selection activeCell="E24" sqref="E2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41</v>
      </c>
      <c r="C9" s="64" t="s">
        <v>42</v>
      </c>
      <c r="D9" s="85">
        <v>7143008464</v>
      </c>
      <c r="E9" s="86">
        <v>1737412866</v>
      </c>
      <c r="F9" s="87">
        <f>$D9+$E9</f>
        <v>8880421330</v>
      </c>
      <c r="G9" s="85">
        <v>7136224541</v>
      </c>
      <c r="H9" s="86">
        <v>1955267073</v>
      </c>
      <c r="I9" s="87">
        <f>$G9+$H9</f>
        <v>9091491614</v>
      </c>
      <c r="J9" s="85">
        <v>1910326527</v>
      </c>
      <c r="K9" s="86">
        <v>135350551</v>
      </c>
      <c r="L9" s="88">
        <f>$J9+$K9</f>
        <v>2045677078</v>
      </c>
      <c r="M9" s="105">
        <f>IF($F9=0,0,$L9/$F9)</f>
        <v>0.23035811049744415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1910326527</v>
      </c>
      <c r="AA9" s="88">
        <v>135350551</v>
      </c>
      <c r="AB9" s="88">
        <f>$Z9+$AA9</f>
        <v>2045677078</v>
      </c>
      <c r="AC9" s="105">
        <f>IF($F9=0,0,$AB9/$F9)</f>
        <v>0.23035811049744415</v>
      </c>
      <c r="AD9" s="85">
        <v>1790087950</v>
      </c>
      <c r="AE9" s="86">
        <v>115120517</v>
      </c>
      <c r="AF9" s="88">
        <f>$AD9+$AE9</f>
        <v>1905208467</v>
      </c>
      <c r="AG9" s="86">
        <v>7346473554</v>
      </c>
      <c r="AH9" s="86">
        <v>7346473554</v>
      </c>
      <c r="AI9" s="126">
        <v>1905208467</v>
      </c>
      <c r="AJ9" s="127">
        <f>IF($AG9=0,0,$AI9/$AG9)</f>
        <v>0.2593364629976316</v>
      </c>
      <c r="AK9" s="128">
        <f>IF($AF9=0,0,(($L9/$AF9)-1))</f>
        <v>0.07372873542871994</v>
      </c>
    </row>
    <row r="10" spans="1:37" ht="12.75">
      <c r="A10" s="62" t="s">
        <v>96</v>
      </c>
      <c r="B10" s="63" t="s">
        <v>53</v>
      </c>
      <c r="C10" s="64" t="s">
        <v>54</v>
      </c>
      <c r="D10" s="85">
        <v>20662255572</v>
      </c>
      <c r="E10" s="86">
        <v>1832627984</v>
      </c>
      <c r="F10" s="87">
        <f aca="true" t="shared" si="0" ref="F10:F55">$D10+$E10</f>
        <v>22494883556</v>
      </c>
      <c r="G10" s="85">
        <v>20662255572</v>
      </c>
      <c r="H10" s="86">
        <v>1832627984</v>
      </c>
      <c r="I10" s="87">
        <f aca="true" t="shared" si="1" ref="I10:I55">$G10+$H10</f>
        <v>22494883556</v>
      </c>
      <c r="J10" s="85">
        <v>3434253124</v>
      </c>
      <c r="K10" s="86">
        <v>2383734275</v>
      </c>
      <c r="L10" s="88">
        <f aca="true" t="shared" si="2" ref="L10:L55">$J10+$K10</f>
        <v>5817987399</v>
      </c>
      <c r="M10" s="105">
        <f aca="true" t="shared" si="3" ref="M10:M55">IF($F10=0,0,$L10/$F10)</f>
        <v>0.2586360309230489</v>
      </c>
      <c r="N10" s="85">
        <v>0</v>
      </c>
      <c r="O10" s="86">
        <v>0</v>
      </c>
      <c r="P10" s="88">
        <f aca="true" t="shared" si="4" ref="P10:P55">$N10+$O10</f>
        <v>0</v>
      </c>
      <c r="Q10" s="105">
        <f aca="true" t="shared" si="5" ref="Q10:Q55">IF($F10=0,0,$P10/$F10)</f>
        <v>0</v>
      </c>
      <c r="R10" s="85">
        <v>0</v>
      </c>
      <c r="S10" s="86">
        <v>0</v>
      </c>
      <c r="T10" s="88">
        <f aca="true" t="shared" si="6" ref="T10:T55">$R10+$S10</f>
        <v>0</v>
      </c>
      <c r="U10" s="105">
        <f aca="true" t="shared" si="7" ref="U10:U55">IF($I10=0,0,$T10/$I10)</f>
        <v>0</v>
      </c>
      <c r="V10" s="85">
        <v>0</v>
      </c>
      <c r="W10" s="86">
        <v>0</v>
      </c>
      <c r="X10" s="88">
        <f aca="true" t="shared" si="8" ref="X10:X55">$V10+$W10</f>
        <v>0</v>
      </c>
      <c r="Y10" s="105">
        <f aca="true" t="shared" si="9" ref="Y10:Y55">IF($I10=0,0,$X10/$I10)</f>
        <v>0</v>
      </c>
      <c r="Z10" s="125">
        <v>3434253124</v>
      </c>
      <c r="AA10" s="88">
        <v>2383734275</v>
      </c>
      <c r="AB10" s="88">
        <f aca="true" t="shared" si="10" ref="AB10:AB55">$Z10+$AA10</f>
        <v>5817987399</v>
      </c>
      <c r="AC10" s="105">
        <f aca="true" t="shared" si="11" ref="AC10:AC55">IF($F10=0,0,$AB10/$F10)</f>
        <v>0.2586360309230489</v>
      </c>
      <c r="AD10" s="85">
        <v>4276117900</v>
      </c>
      <c r="AE10" s="86">
        <v>1656757555</v>
      </c>
      <c r="AF10" s="88">
        <f aca="true" t="shared" si="12" ref="AF10:AF55">$AD10+$AE10</f>
        <v>5932875455</v>
      </c>
      <c r="AG10" s="86">
        <v>-2885921870</v>
      </c>
      <c r="AH10" s="86">
        <v>-2885921870</v>
      </c>
      <c r="AI10" s="126">
        <v>5932875455</v>
      </c>
      <c r="AJ10" s="127">
        <f aca="true" t="shared" si="13" ref="AJ10:AJ55">IF($AG10=0,0,$AI10/$AG10)</f>
        <v>-2.055799055641101</v>
      </c>
      <c r="AK10" s="128">
        <f aca="true" t="shared" si="14" ref="AK10:AK55">IF($AF10=0,0,(($L10/$AF10)-1))</f>
        <v>-0.019364649885440732</v>
      </c>
    </row>
    <row r="11" spans="1:37" ht="16.5">
      <c r="A11" s="65"/>
      <c r="B11" s="66" t="s">
        <v>97</v>
      </c>
      <c r="C11" s="67"/>
      <c r="D11" s="89">
        <f>SUM(D9:D10)</f>
        <v>27805264036</v>
      </c>
      <c r="E11" s="90">
        <f>SUM(E9:E10)</f>
        <v>3570040850</v>
      </c>
      <c r="F11" s="91">
        <f t="shared" si="0"/>
        <v>31375304886</v>
      </c>
      <c r="G11" s="89">
        <f>SUM(G9:G10)</f>
        <v>27798480113</v>
      </c>
      <c r="H11" s="90">
        <f>SUM(H9:H10)</f>
        <v>3787895057</v>
      </c>
      <c r="I11" s="91">
        <f t="shared" si="1"/>
        <v>31586375170</v>
      </c>
      <c r="J11" s="89">
        <f>SUM(J9:J10)</f>
        <v>5344579651</v>
      </c>
      <c r="K11" s="90">
        <f>SUM(K9:K10)</f>
        <v>2519084826</v>
      </c>
      <c r="L11" s="90">
        <f t="shared" si="2"/>
        <v>7863664477</v>
      </c>
      <c r="M11" s="106">
        <f t="shared" si="3"/>
        <v>0.25063228885176037</v>
      </c>
      <c r="N11" s="89">
        <f>SUM(N9:N10)</f>
        <v>0</v>
      </c>
      <c r="O11" s="90">
        <f>SUM(O9:O10)</f>
        <v>0</v>
      </c>
      <c r="P11" s="90">
        <f t="shared" si="4"/>
        <v>0</v>
      </c>
      <c r="Q11" s="106">
        <f t="shared" si="5"/>
        <v>0</v>
      </c>
      <c r="R11" s="89">
        <f>SUM(R9:R10)</f>
        <v>0</v>
      </c>
      <c r="S11" s="90">
        <f>SUM(S9:S10)</f>
        <v>0</v>
      </c>
      <c r="T11" s="90">
        <f t="shared" si="6"/>
        <v>0</v>
      </c>
      <c r="U11" s="106">
        <f t="shared" si="7"/>
        <v>0</v>
      </c>
      <c r="V11" s="89">
        <f>SUM(V9:V10)</f>
        <v>0</v>
      </c>
      <c r="W11" s="90">
        <f>SUM(W9:W10)</f>
        <v>0</v>
      </c>
      <c r="X11" s="90">
        <f t="shared" si="8"/>
        <v>0</v>
      </c>
      <c r="Y11" s="106">
        <f t="shared" si="9"/>
        <v>0</v>
      </c>
      <c r="Z11" s="89">
        <v>5344579651</v>
      </c>
      <c r="AA11" s="90">
        <v>2519084826</v>
      </c>
      <c r="AB11" s="90">
        <f t="shared" si="10"/>
        <v>7863664477</v>
      </c>
      <c r="AC11" s="106">
        <f t="shared" si="11"/>
        <v>0.25063228885176037</v>
      </c>
      <c r="AD11" s="89">
        <f>SUM(AD9:AD10)</f>
        <v>6066205850</v>
      </c>
      <c r="AE11" s="90">
        <f>SUM(AE9:AE10)</f>
        <v>1771878072</v>
      </c>
      <c r="AF11" s="90">
        <f t="shared" si="12"/>
        <v>7838083922</v>
      </c>
      <c r="AG11" s="90">
        <f>SUM(AG9:AG10)</f>
        <v>4460551684</v>
      </c>
      <c r="AH11" s="90">
        <f>SUM(AH9:AH10)</f>
        <v>4460551684</v>
      </c>
      <c r="AI11" s="91">
        <f>SUM(AI9:AI10)</f>
        <v>7838083922</v>
      </c>
      <c r="AJ11" s="129">
        <f t="shared" si="13"/>
        <v>1.7572005611133727</v>
      </c>
      <c r="AK11" s="130">
        <f t="shared" si="14"/>
        <v>0.0032636235149512416</v>
      </c>
    </row>
    <row r="12" spans="1:37" ht="12.75">
      <c r="A12" s="62" t="s">
        <v>98</v>
      </c>
      <c r="B12" s="63" t="s">
        <v>99</v>
      </c>
      <c r="C12" s="64" t="s">
        <v>100</v>
      </c>
      <c r="D12" s="85">
        <v>359393329</v>
      </c>
      <c r="E12" s="86">
        <v>32447438</v>
      </c>
      <c r="F12" s="87">
        <f t="shared" si="0"/>
        <v>391840767</v>
      </c>
      <c r="G12" s="85">
        <v>372586221</v>
      </c>
      <c r="H12" s="86">
        <v>71636515</v>
      </c>
      <c r="I12" s="87">
        <f t="shared" si="1"/>
        <v>444222736</v>
      </c>
      <c r="J12" s="85">
        <v>143242702</v>
      </c>
      <c r="K12" s="86">
        <v>5172350</v>
      </c>
      <c r="L12" s="88">
        <f t="shared" si="2"/>
        <v>148415052</v>
      </c>
      <c r="M12" s="105">
        <f t="shared" si="3"/>
        <v>0.3787636828507943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143242702</v>
      </c>
      <c r="AA12" s="88">
        <v>5172350</v>
      </c>
      <c r="AB12" s="88">
        <f t="shared" si="10"/>
        <v>148415052</v>
      </c>
      <c r="AC12" s="105">
        <f t="shared" si="11"/>
        <v>0.3787636828507943</v>
      </c>
      <c r="AD12" s="85">
        <v>131843603</v>
      </c>
      <c r="AE12" s="86">
        <v>796734</v>
      </c>
      <c r="AF12" s="88">
        <f t="shared" si="12"/>
        <v>132640337</v>
      </c>
      <c r="AG12" s="86">
        <v>342559174</v>
      </c>
      <c r="AH12" s="86">
        <v>342559174</v>
      </c>
      <c r="AI12" s="126">
        <v>132640337</v>
      </c>
      <c r="AJ12" s="127">
        <f t="shared" si="13"/>
        <v>0.38720415936079994</v>
      </c>
      <c r="AK12" s="128">
        <f t="shared" si="14"/>
        <v>0.11892849005653527</v>
      </c>
    </row>
    <row r="13" spans="1:37" ht="12.75">
      <c r="A13" s="62" t="s">
        <v>98</v>
      </c>
      <c r="B13" s="63" t="s">
        <v>101</v>
      </c>
      <c r="C13" s="64" t="s">
        <v>102</v>
      </c>
      <c r="D13" s="85">
        <v>235869252</v>
      </c>
      <c r="E13" s="86">
        <v>27674000</v>
      </c>
      <c r="F13" s="87">
        <f t="shared" si="0"/>
        <v>263543252</v>
      </c>
      <c r="G13" s="85">
        <v>235869252</v>
      </c>
      <c r="H13" s="86">
        <v>27674000</v>
      </c>
      <c r="I13" s="87">
        <f t="shared" si="1"/>
        <v>263543252</v>
      </c>
      <c r="J13" s="85">
        <v>79940428</v>
      </c>
      <c r="K13" s="86">
        <v>4282339</v>
      </c>
      <c r="L13" s="88">
        <f t="shared" si="2"/>
        <v>84222767</v>
      </c>
      <c r="M13" s="105">
        <f t="shared" si="3"/>
        <v>0.3195785373400492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79940428</v>
      </c>
      <c r="AA13" s="88">
        <v>4282339</v>
      </c>
      <c r="AB13" s="88">
        <f t="shared" si="10"/>
        <v>84222767</v>
      </c>
      <c r="AC13" s="105">
        <f t="shared" si="11"/>
        <v>0.3195785373400492</v>
      </c>
      <c r="AD13" s="85">
        <v>66353852</v>
      </c>
      <c r="AE13" s="86">
        <v>652442</v>
      </c>
      <c r="AF13" s="88">
        <f t="shared" si="12"/>
        <v>67006294</v>
      </c>
      <c r="AG13" s="86">
        <v>256180310</v>
      </c>
      <c r="AH13" s="86">
        <v>256180310</v>
      </c>
      <c r="AI13" s="126">
        <v>67006294</v>
      </c>
      <c r="AJ13" s="127">
        <f t="shared" si="13"/>
        <v>0.26155911045622515</v>
      </c>
      <c r="AK13" s="128">
        <f t="shared" si="14"/>
        <v>0.25693814673588733</v>
      </c>
    </row>
    <row r="14" spans="1:37" ht="12.75">
      <c r="A14" s="62" t="s">
        <v>98</v>
      </c>
      <c r="B14" s="63" t="s">
        <v>103</v>
      </c>
      <c r="C14" s="64" t="s">
        <v>104</v>
      </c>
      <c r="D14" s="85">
        <v>484419540</v>
      </c>
      <c r="E14" s="86">
        <v>39068739</v>
      </c>
      <c r="F14" s="87">
        <f t="shared" si="0"/>
        <v>523488279</v>
      </c>
      <c r="G14" s="85">
        <v>484419540</v>
      </c>
      <c r="H14" s="86">
        <v>39068739</v>
      </c>
      <c r="I14" s="87">
        <f t="shared" si="1"/>
        <v>523488279</v>
      </c>
      <c r="J14" s="85">
        <v>165203717</v>
      </c>
      <c r="K14" s="86">
        <v>68102893</v>
      </c>
      <c r="L14" s="88">
        <f t="shared" si="2"/>
        <v>233306610</v>
      </c>
      <c r="M14" s="105">
        <f t="shared" si="3"/>
        <v>0.4456768553551511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165203717</v>
      </c>
      <c r="AA14" s="88">
        <v>68102893</v>
      </c>
      <c r="AB14" s="88">
        <f t="shared" si="10"/>
        <v>233306610</v>
      </c>
      <c r="AC14" s="105">
        <f t="shared" si="11"/>
        <v>0.4456768553551511</v>
      </c>
      <c r="AD14" s="85">
        <v>102275609</v>
      </c>
      <c r="AE14" s="86">
        <v>31968985</v>
      </c>
      <c r="AF14" s="88">
        <f t="shared" si="12"/>
        <v>134244594</v>
      </c>
      <c r="AG14" s="86">
        <v>446077768</v>
      </c>
      <c r="AH14" s="86">
        <v>446077768</v>
      </c>
      <c r="AI14" s="126">
        <v>134244594</v>
      </c>
      <c r="AJ14" s="127">
        <f t="shared" si="13"/>
        <v>0.3009443725516489</v>
      </c>
      <c r="AK14" s="128">
        <f t="shared" si="14"/>
        <v>0.7379218264833816</v>
      </c>
    </row>
    <row r="15" spans="1:37" ht="12.75">
      <c r="A15" s="62" t="s">
        <v>98</v>
      </c>
      <c r="B15" s="63" t="s">
        <v>105</v>
      </c>
      <c r="C15" s="64" t="s">
        <v>106</v>
      </c>
      <c r="D15" s="85">
        <v>389568631</v>
      </c>
      <c r="E15" s="86">
        <v>68572162</v>
      </c>
      <c r="F15" s="87">
        <f t="shared" si="0"/>
        <v>458140793</v>
      </c>
      <c r="G15" s="85">
        <v>389568631</v>
      </c>
      <c r="H15" s="86">
        <v>68572162</v>
      </c>
      <c r="I15" s="87">
        <f t="shared" si="1"/>
        <v>458140793</v>
      </c>
      <c r="J15" s="85">
        <v>119452757</v>
      </c>
      <c r="K15" s="86">
        <v>107151403</v>
      </c>
      <c r="L15" s="88">
        <f t="shared" si="2"/>
        <v>226604160</v>
      </c>
      <c r="M15" s="105">
        <f t="shared" si="3"/>
        <v>0.49461685897068763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119452757</v>
      </c>
      <c r="AA15" s="88">
        <v>107151403</v>
      </c>
      <c r="AB15" s="88">
        <f t="shared" si="10"/>
        <v>226604160</v>
      </c>
      <c r="AC15" s="105">
        <f t="shared" si="11"/>
        <v>0.49461685897068763</v>
      </c>
      <c r="AD15" s="85">
        <v>107038020</v>
      </c>
      <c r="AE15" s="86">
        <v>33157876</v>
      </c>
      <c r="AF15" s="88">
        <f t="shared" si="12"/>
        <v>140195896</v>
      </c>
      <c r="AG15" s="86">
        <v>393624944</v>
      </c>
      <c r="AH15" s="86">
        <v>393624944</v>
      </c>
      <c r="AI15" s="126">
        <v>140195896</v>
      </c>
      <c r="AJ15" s="127">
        <f t="shared" si="13"/>
        <v>0.3561661884923634</v>
      </c>
      <c r="AK15" s="128">
        <f t="shared" si="14"/>
        <v>0.616339468310827</v>
      </c>
    </row>
    <row r="16" spans="1:37" ht="12.75">
      <c r="A16" s="62" t="s">
        <v>98</v>
      </c>
      <c r="B16" s="63" t="s">
        <v>107</v>
      </c>
      <c r="C16" s="64" t="s">
        <v>108</v>
      </c>
      <c r="D16" s="85">
        <v>202021724</v>
      </c>
      <c r="E16" s="86">
        <v>85019529</v>
      </c>
      <c r="F16" s="87">
        <f t="shared" si="0"/>
        <v>287041253</v>
      </c>
      <c r="G16" s="85">
        <v>202021724</v>
      </c>
      <c r="H16" s="86">
        <v>85019529</v>
      </c>
      <c r="I16" s="87">
        <f t="shared" si="1"/>
        <v>287041253</v>
      </c>
      <c r="J16" s="85">
        <v>27107392</v>
      </c>
      <c r="K16" s="86">
        <v>12671769</v>
      </c>
      <c r="L16" s="88">
        <f t="shared" si="2"/>
        <v>39779161</v>
      </c>
      <c r="M16" s="105">
        <f t="shared" si="3"/>
        <v>0.13858342863351422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27107392</v>
      </c>
      <c r="AA16" s="88">
        <v>12671769</v>
      </c>
      <c r="AB16" s="88">
        <f t="shared" si="10"/>
        <v>39779161</v>
      </c>
      <c r="AC16" s="105">
        <f t="shared" si="11"/>
        <v>0.13858342863351422</v>
      </c>
      <c r="AD16" s="85">
        <v>73425840</v>
      </c>
      <c r="AE16" s="86">
        <v>12704264</v>
      </c>
      <c r="AF16" s="88">
        <f t="shared" si="12"/>
        <v>86130104</v>
      </c>
      <c r="AG16" s="86">
        <v>857139385</v>
      </c>
      <c r="AH16" s="86">
        <v>857139385</v>
      </c>
      <c r="AI16" s="126">
        <v>86130104</v>
      </c>
      <c r="AJ16" s="127">
        <f t="shared" si="13"/>
        <v>0.10048552838346123</v>
      </c>
      <c r="AK16" s="128">
        <f t="shared" si="14"/>
        <v>-0.5381503196605917</v>
      </c>
    </row>
    <row r="17" spans="1:37" ht="12.75">
      <c r="A17" s="62" t="s">
        <v>98</v>
      </c>
      <c r="B17" s="63" t="s">
        <v>109</v>
      </c>
      <c r="C17" s="64" t="s">
        <v>110</v>
      </c>
      <c r="D17" s="85">
        <v>836692599</v>
      </c>
      <c r="E17" s="86">
        <v>93110301</v>
      </c>
      <c r="F17" s="87">
        <f t="shared" si="0"/>
        <v>929802900</v>
      </c>
      <c r="G17" s="85">
        <v>836692599</v>
      </c>
      <c r="H17" s="86">
        <v>93110301</v>
      </c>
      <c r="I17" s="87">
        <f t="shared" si="1"/>
        <v>929802900</v>
      </c>
      <c r="J17" s="85">
        <v>258103337</v>
      </c>
      <c r="K17" s="86">
        <v>8916313</v>
      </c>
      <c r="L17" s="88">
        <f t="shared" si="2"/>
        <v>267019650</v>
      </c>
      <c r="M17" s="105">
        <f t="shared" si="3"/>
        <v>0.2871787665966626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258103337</v>
      </c>
      <c r="AA17" s="88">
        <v>8916313</v>
      </c>
      <c r="AB17" s="88">
        <f t="shared" si="10"/>
        <v>267019650</v>
      </c>
      <c r="AC17" s="105">
        <f t="shared" si="11"/>
        <v>0.2871787665966626</v>
      </c>
      <c r="AD17" s="85">
        <v>264101050</v>
      </c>
      <c r="AE17" s="86">
        <v>6170179</v>
      </c>
      <c r="AF17" s="88">
        <f t="shared" si="12"/>
        <v>270271229</v>
      </c>
      <c r="AG17" s="86">
        <v>788448779</v>
      </c>
      <c r="AH17" s="86">
        <v>788448779</v>
      </c>
      <c r="AI17" s="126">
        <v>270271229</v>
      </c>
      <c r="AJ17" s="127">
        <f t="shared" si="13"/>
        <v>0.3427885694017924</v>
      </c>
      <c r="AK17" s="128">
        <f t="shared" si="14"/>
        <v>-0.012030799623144461</v>
      </c>
    </row>
    <row r="18" spans="1:37" ht="12.75">
      <c r="A18" s="62" t="s">
        <v>98</v>
      </c>
      <c r="B18" s="63" t="s">
        <v>111</v>
      </c>
      <c r="C18" s="64" t="s">
        <v>112</v>
      </c>
      <c r="D18" s="85">
        <v>152405374</v>
      </c>
      <c r="E18" s="86">
        <v>29468201</v>
      </c>
      <c r="F18" s="87">
        <f t="shared" si="0"/>
        <v>181873575</v>
      </c>
      <c r="G18" s="85">
        <v>152405374</v>
      </c>
      <c r="H18" s="86">
        <v>29468201</v>
      </c>
      <c r="I18" s="87">
        <f t="shared" si="1"/>
        <v>181873575</v>
      </c>
      <c r="J18" s="85">
        <v>52004549</v>
      </c>
      <c r="K18" s="86">
        <v>1038124</v>
      </c>
      <c r="L18" s="88">
        <f t="shared" si="2"/>
        <v>53042673</v>
      </c>
      <c r="M18" s="105">
        <f t="shared" si="3"/>
        <v>0.2916458479468499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52004549</v>
      </c>
      <c r="AA18" s="88">
        <v>1038124</v>
      </c>
      <c r="AB18" s="88">
        <f t="shared" si="10"/>
        <v>53042673</v>
      </c>
      <c r="AC18" s="105">
        <f t="shared" si="11"/>
        <v>0.2916458479468499</v>
      </c>
      <c r="AD18" s="85">
        <v>51104215</v>
      </c>
      <c r="AE18" s="86">
        <v>990831</v>
      </c>
      <c r="AF18" s="88">
        <f t="shared" si="12"/>
        <v>52095046</v>
      </c>
      <c r="AG18" s="86">
        <v>136498282</v>
      </c>
      <c r="AH18" s="86">
        <v>136498282</v>
      </c>
      <c r="AI18" s="126">
        <v>52095046</v>
      </c>
      <c r="AJ18" s="127">
        <f t="shared" si="13"/>
        <v>0.381653492166297</v>
      </c>
      <c r="AK18" s="128">
        <f t="shared" si="14"/>
        <v>0.018190347696400933</v>
      </c>
    </row>
    <row r="19" spans="1:37" ht="12.75">
      <c r="A19" s="62" t="s">
        <v>113</v>
      </c>
      <c r="B19" s="63" t="s">
        <v>114</v>
      </c>
      <c r="C19" s="64" t="s">
        <v>115</v>
      </c>
      <c r="D19" s="85">
        <v>148975000</v>
      </c>
      <c r="E19" s="86">
        <v>1418000</v>
      </c>
      <c r="F19" s="87">
        <f t="shared" si="0"/>
        <v>150393000</v>
      </c>
      <c r="G19" s="85">
        <v>148975000</v>
      </c>
      <c r="H19" s="86">
        <v>1418000</v>
      </c>
      <c r="I19" s="87">
        <f t="shared" si="1"/>
        <v>150393000</v>
      </c>
      <c r="J19" s="85">
        <v>85459161</v>
      </c>
      <c r="K19" s="86">
        <v>0</v>
      </c>
      <c r="L19" s="88">
        <f t="shared" si="2"/>
        <v>85459161</v>
      </c>
      <c r="M19" s="105">
        <f t="shared" si="3"/>
        <v>0.5682389539406755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85459161</v>
      </c>
      <c r="AA19" s="88">
        <v>0</v>
      </c>
      <c r="AB19" s="88">
        <f t="shared" si="10"/>
        <v>85459161</v>
      </c>
      <c r="AC19" s="105">
        <f t="shared" si="11"/>
        <v>0.5682389539406755</v>
      </c>
      <c r="AD19" s="85">
        <v>80256192</v>
      </c>
      <c r="AE19" s="86">
        <v>0</v>
      </c>
      <c r="AF19" s="88">
        <f t="shared" si="12"/>
        <v>80256192</v>
      </c>
      <c r="AG19" s="86">
        <v>134294020</v>
      </c>
      <c r="AH19" s="86">
        <v>134294020</v>
      </c>
      <c r="AI19" s="126">
        <v>80256192</v>
      </c>
      <c r="AJ19" s="127">
        <f t="shared" si="13"/>
        <v>0.597615530460701</v>
      </c>
      <c r="AK19" s="128">
        <f t="shared" si="14"/>
        <v>0.06482950250119024</v>
      </c>
    </row>
    <row r="20" spans="1:37" ht="16.5">
      <c r="A20" s="65"/>
      <c r="B20" s="66" t="s">
        <v>116</v>
      </c>
      <c r="C20" s="67"/>
      <c r="D20" s="89">
        <f>SUM(D12:D19)</f>
        <v>2809345449</v>
      </c>
      <c r="E20" s="90">
        <f>SUM(E12:E19)</f>
        <v>376778370</v>
      </c>
      <c r="F20" s="91">
        <f t="shared" si="0"/>
        <v>3186123819</v>
      </c>
      <c r="G20" s="89">
        <f>SUM(G12:G19)</f>
        <v>2822538341</v>
      </c>
      <c r="H20" s="90">
        <f>SUM(H12:H19)</f>
        <v>415967447</v>
      </c>
      <c r="I20" s="91">
        <f t="shared" si="1"/>
        <v>3238505788</v>
      </c>
      <c r="J20" s="89">
        <f>SUM(J12:J19)</f>
        <v>930514043</v>
      </c>
      <c r="K20" s="90">
        <f>SUM(K12:K19)</f>
        <v>207335191</v>
      </c>
      <c r="L20" s="90">
        <f t="shared" si="2"/>
        <v>1137849234</v>
      </c>
      <c r="M20" s="106">
        <f t="shared" si="3"/>
        <v>0.35712649559147597</v>
      </c>
      <c r="N20" s="89">
        <f>SUM(N12:N19)</f>
        <v>0</v>
      </c>
      <c r="O20" s="90">
        <f>SUM(O12:O19)</f>
        <v>0</v>
      </c>
      <c r="P20" s="90">
        <f t="shared" si="4"/>
        <v>0</v>
      </c>
      <c r="Q20" s="106">
        <f t="shared" si="5"/>
        <v>0</v>
      </c>
      <c r="R20" s="89">
        <f>SUM(R12:R19)</f>
        <v>0</v>
      </c>
      <c r="S20" s="90">
        <f>SUM(S12:S19)</f>
        <v>0</v>
      </c>
      <c r="T20" s="90">
        <f t="shared" si="6"/>
        <v>0</v>
      </c>
      <c r="U20" s="106">
        <f t="shared" si="7"/>
        <v>0</v>
      </c>
      <c r="V20" s="89">
        <f>SUM(V12:V19)</f>
        <v>0</v>
      </c>
      <c r="W20" s="90">
        <f>SUM(W12:W19)</f>
        <v>0</v>
      </c>
      <c r="X20" s="90">
        <f t="shared" si="8"/>
        <v>0</v>
      </c>
      <c r="Y20" s="106">
        <f t="shared" si="9"/>
        <v>0</v>
      </c>
      <c r="Z20" s="89">
        <v>930514043</v>
      </c>
      <c r="AA20" s="90">
        <v>207335191</v>
      </c>
      <c r="AB20" s="90">
        <f t="shared" si="10"/>
        <v>1137849234</v>
      </c>
      <c r="AC20" s="106">
        <f t="shared" si="11"/>
        <v>0.35712649559147597</v>
      </c>
      <c r="AD20" s="89">
        <f>SUM(AD12:AD19)</f>
        <v>876398381</v>
      </c>
      <c r="AE20" s="90">
        <f>SUM(AE12:AE19)</f>
        <v>86441311</v>
      </c>
      <c r="AF20" s="90">
        <f t="shared" si="12"/>
        <v>962839692</v>
      </c>
      <c r="AG20" s="90">
        <f>SUM(AG12:AG19)</f>
        <v>3354822662</v>
      </c>
      <c r="AH20" s="90">
        <f>SUM(AH12:AH19)</f>
        <v>3354822662</v>
      </c>
      <c r="AI20" s="91">
        <f>SUM(AI12:AI19)</f>
        <v>962839692</v>
      </c>
      <c r="AJ20" s="129">
        <f t="shared" si="13"/>
        <v>0.28700166566360225</v>
      </c>
      <c r="AK20" s="130">
        <f t="shared" si="14"/>
        <v>0.18176394622501713</v>
      </c>
    </row>
    <row r="21" spans="1:37" ht="12.75">
      <c r="A21" s="62" t="s">
        <v>98</v>
      </c>
      <c r="B21" s="63" t="s">
        <v>117</v>
      </c>
      <c r="C21" s="64" t="s">
        <v>118</v>
      </c>
      <c r="D21" s="85">
        <v>313349162</v>
      </c>
      <c r="E21" s="86">
        <v>74300662</v>
      </c>
      <c r="F21" s="87">
        <f t="shared" si="0"/>
        <v>387649824</v>
      </c>
      <c r="G21" s="85">
        <v>313349162</v>
      </c>
      <c r="H21" s="86">
        <v>74300662</v>
      </c>
      <c r="I21" s="87">
        <f t="shared" si="1"/>
        <v>387649824</v>
      </c>
      <c r="J21" s="85">
        <v>110945021</v>
      </c>
      <c r="K21" s="86">
        <v>19172348</v>
      </c>
      <c r="L21" s="88">
        <f t="shared" si="2"/>
        <v>130117369</v>
      </c>
      <c r="M21" s="105">
        <f t="shared" si="3"/>
        <v>0.33565697942893946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110945021</v>
      </c>
      <c r="AA21" s="88">
        <v>19172348</v>
      </c>
      <c r="AB21" s="88">
        <f t="shared" si="10"/>
        <v>130117369</v>
      </c>
      <c r="AC21" s="105">
        <f t="shared" si="11"/>
        <v>0.33565697942893946</v>
      </c>
      <c r="AD21" s="85">
        <v>99473748</v>
      </c>
      <c r="AE21" s="86">
        <v>12366885</v>
      </c>
      <c r="AF21" s="88">
        <f t="shared" si="12"/>
        <v>111840633</v>
      </c>
      <c r="AG21" s="86">
        <v>326273845</v>
      </c>
      <c r="AH21" s="86">
        <v>326273845</v>
      </c>
      <c r="AI21" s="126">
        <v>111840633</v>
      </c>
      <c r="AJ21" s="127">
        <f t="shared" si="13"/>
        <v>0.3427814846758556</v>
      </c>
      <c r="AK21" s="128">
        <f t="shared" si="14"/>
        <v>0.16341767307415012</v>
      </c>
    </row>
    <row r="22" spans="1:37" ht="12.75">
      <c r="A22" s="62" t="s">
        <v>98</v>
      </c>
      <c r="B22" s="63" t="s">
        <v>119</v>
      </c>
      <c r="C22" s="64" t="s">
        <v>120</v>
      </c>
      <c r="D22" s="85">
        <v>342126289</v>
      </c>
      <c r="E22" s="86">
        <v>79406554</v>
      </c>
      <c r="F22" s="87">
        <f t="shared" si="0"/>
        <v>421532843</v>
      </c>
      <c r="G22" s="85">
        <v>342126289</v>
      </c>
      <c r="H22" s="86">
        <v>79406554</v>
      </c>
      <c r="I22" s="87">
        <f t="shared" si="1"/>
        <v>421532843</v>
      </c>
      <c r="J22" s="85">
        <v>130189247</v>
      </c>
      <c r="K22" s="86">
        <v>724434</v>
      </c>
      <c r="L22" s="88">
        <f t="shared" si="2"/>
        <v>130913681</v>
      </c>
      <c r="M22" s="105">
        <f t="shared" si="3"/>
        <v>0.31056579142992186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130189247</v>
      </c>
      <c r="AA22" s="88">
        <v>724434</v>
      </c>
      <c r="AB22" s="88">
        <f t="shared" si="10"/>
        <v>130913681</v>
      </c>
      <c r="AC22" s="105">
        <f t="shared" si="11"/>
        <v>0.31056579142992186</v>
      </c>
      <c r="AD22" s="85">
        <v>119756983</v>
      </c>
      <c r="AE22" s="86">
        <v>5440625</v>
      </c>
      <c r="AF22" s="88">
        <f t="shared" si="12"/>
        <v>125197608</v>
      </c>
      <c r="AG22" s="86">
        <v>360091898</v>
      </c>
      <c r="AH22" s="86">
        <v>360091898</v>
      </c>
      <c r="AI22" s="126">
        <v>125197608</v>
      </c>
      <c r="AJ22" s="127">
        <f t="shared" si="13"/>
        <v>0.347682379679645</v>
      </c>
      <c r="AK22" s="128">
        <f t="shared" si="14"/>
        <v>0.04565640742912591</v>
      </c>
    </row>
    <row r="23" spans="1:37" ht="12.75">
      <c r="A23" s="62" t="s">
        <v>98</v>
      </c>
      <c r="B23" s="63" t="s">
        <v>121</v>
      </c>
      <c r="C23" s="64" t="s">
        <v>122</v>
      </c>
      <c r="D23" s="85">
        <v>138804816</v>
      </c>
      <c r="E23" s="86">
        <v>16691125</v>
      </c>
      <c r="F23" s="87">
        <f t="shared" si="0"/>
        <v>155495941</v>
      </c>
      <c r="G23" s="85">
        <v>138804816</v>
      </c>
      <c r="H23" s="86">
        <v>16691125</v>
      </c>
      <c r="I23" s="87">
        <f t="shared" si="1"/>
        <v>155495941</v>
      </c>
      <c r="J23" s="85">
        <v>0</v>
      </c>
      <c r="K23" s="86">
        <v>0</v>
      </c>
      <c r="L23" s="88">
        <f t="shared" si="2"/>
        <v>0</v>
      </c>
      <c r="M23" s="105">
        <f t="shared" si="3"/>
        <v>0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0</v>
      </c>
      <c r="AA23" s="88">
        <v>0</v>
      </c>
      <c r="AB23" s="88">
        <f t="shared" si="10"/>
        <v>0</v>
      </c>
      <c r="AC23" s="105">
        <f t="shared" si="11"/>
        <v>0</v>
      </c>
      <c r="AD23" s="85">
        <v>27544594</v>
      </c>
      <c r="AE23" s="86">
        <v>32562</v>
      </c>
      <c r="AF23" s="88">
        <f t="shared" si="12"/>
        <v>27577156</v>
      </c>
      <c r="AG23" s="86">
        <v>137342083</v>
      </c>
      <c r="AH23" s="86">
        <v>137342083</v>
      </c>
      <c r="AI23" s="126">
        <v>27577156</v>
      </c>
      <c r="AJ23" s="127">
        <f t="shared" si="13"/>
        <v>0.20079174130481187</v>
      </c>
      <c r="AK23" s="128">
        <f t="shared" si="14"/>
        <v>-1</v>
      </c>
    </row>
    <row r="24" spans="1:37" ht="12.75">
      <c r="A24" s="62" t="s">
        <v>98</v>
      </c>
      <c r="B24" s="63" t="s">
        <v>123</v>
      </c>
      <c r="C24" s="64" t="s">
        <v>124</v>
      </c>
      <c r="D24" s="85">
        <v>197438658</v>
      </c>
      <c r="E24" s="86">
        <v>43732050</v>
      </c>
      <c r="F24" s="87">
        <f t="shared" si="0"/>
        <v>241170708</v>
      </c>
      <c r="G24" s="85">
        <v>197438658</v>
      </c>
      <c r="H24" s="86">
        <v>43732050</v>
      </c>
      <c r="I24" s="87">
        <f t="shared" si="1"/>
        <v>241170708</v>
      </c>
      <c r="J24" s="85">
        <v>9590464</v>
      </c>
      <c r="K24" s="86">
        <v>0</v>
      </c>
      <c r="L24" s="88">
        <f t="shared" si="2"/>
        <v>9590464</v>
      </c>
      <c r="M24" s="105">
        <f t="shared" si="3"/>
        <v>0.0397662886987088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9590464</v>
      </c>
      <c r="AA24" s="88">
        <v>0</v>
      </c>
      <c r="AB24" s="88">
        <f t="shared" si="10"/>
        <v>9590464</v>
      </c>
      <c r="AC24" s="105">
        <f t="shared" si="11"/>
        <v>0.0397662886987088</v>
      </c>
      <c r="AD24" s="85">
        <v>15725313</v>
      </c>
      <c r="AE24" s="86">
        <v>5699619</v>
      </c>
      <c r="AF24" s="88">
        <f t="shared" si="12"/>
        <v>21424932</v>
      </c>
      <c r="AG24" s="86">
        <v>266148653</v>
      </c>
      <c r="AH24" s="86">
        <v>266148653</v>
      </c>
      <c r="AI24" s="126">
        <v>21424932</v>
      </c>
      <c r="AJ24" s="127">
        <f t="shared" si="13"/>
        <v>0.08049987012333291</v>
      </c>
      <c r="AK24" s="128">
        <f t="shared" si="14"/>
        <v>-0.5523689876822013</v>
      </c>
    </row>
    <row r="25" spans="1:37" ht="12.75">
      <c r="A25" s="62" t="s">
        <v>98</v>
      </c>
      <c r="B25" s="63" t="s">
        <v>125</v>
      </c>
      <c r="C25" s="64" t="s">
        <v>126</v>
      </c>
      <c r="D25" s="85">
        <v>150732013</v>
      </c>
      <c r="E25" s="86">
        <v>30348800</v>
      </c>
      <c r="F25" s="87">
        <f t="shared" si="0"/>
        <v>181080813</v>
      </c>
      <c r="G25" s="85">
        <v>150732013</v>
      </c>
      <c r="H25" s="86">
        <v>30348800</v>
      </c>
      <c r="I25" s="87">
        <f t="shared" si="1"/>
        <v>181080813</v>
      </c>
      <c r="J25" s="85">
        <v>76302996</v>
      </c>
      <c r="K25" s="86">
        <v>4152366</v>
      </c>
      <c r="L25" s="88">
        <f t="shared" si="2"/>
        <v>80455362</v>
      </c>
      <c r="M25" s="105">
        <f t="shared" si="3"/>
        <v>0.44430638822015894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76302996</v>
      </c>
      <c r="AA25" s="88">
        <v>4152366</v>
      </c>
      <c r="AB25" s="88">
        <f t="shared" si="10"/>
        <v>80455362</v>
      </c>
      <c r="AC25" s="105">
        <f t="shared" si="11"/>
        <v>0.44430638822015894</v>
      </c>
      <c r="AD25" s="85">
        <v>60246154</v>
      </c>
      <c r="AE25" s="86">
        <v>7122905</v>
      </c>
      <c r="AF25" s="88">
        <f t="shared" si="12"/>
        <v>67369059</v>
      </c>
      <c r="AG25" s="86">
        <v>176893931</v>
      </c>
      <c r="AH25" s="86">
        <v>176893931</v>
      </c>
      <c r="AI25" s="126">
        <v>67369059</v>
      </c>
      <c r="AJ25" s="127">
        <f t="shared" si="13"/>
        <v>0.38084437730088094</v>
      </c>
      <c r="AK25" s="128">
        <f t="shared" si="14"/>
        <v>0.194247970719021</v>
      </c>
    </row>
    <row r="26" spans="1:37" ht="12.75">
      <c r="A26" s="62" t="s">
        <v>98</v>
      </c>
      <c r="B26" s="63" t="s">
        <v>127</v>
      </c>
      <c r="C26" s="64" t="s">
        <v>128</v>
      </c>
      <c r="D26" s="85">
        <v>416230901</v>
      </c>
      <c r="E26" s="86">
        <v>71271350</v>
      </c>
      <c r="F26" s="87">
        <f t="shared" si="0"/>
        <v>487502251</v>
      </c>
      <c r="G26" s="85">
        <v>416230901</v>
      </c>
      <c r="H26" s="86">
        <v>71271350</v>
      </c>
      <c r="I26" s="87">
        <f t="shared" si="1"/>
        <v>487502251</v>
      </c>
      <c r="J26" s="85">
        <v>183876034</v>
      </c>
      <c r="K26" s="86">
        <v>14379811</v>
      </c>
      <c r="L26" s="88">
        <f t="shared" si="2"/>
        <v>198255845</v>
      </c>
      <c r="M26" s="105">
        <f t="shared" si="3"/>
        <v>0.4066767786063002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183876034</v>
      </c>
      <c r="AA26" s="88">
        <v>14379811</v>
      </c>
      <c r="AB26" s="88">
        <f t="shared" si="10"/>
        <v>198255845</v>
      </c>
      <c r="AC26" s="105">
        <f t="shared" si="11"/>
        <v>0.4066767786063002</v>
      </c>
      <c r="AD26" s="85">
        <v>168069598</v>
      </c>
      <c r="AE26" s="86">
        <v>17691792</v>
      </c>
      <c r="AF26" s="88">
        <f t="shared" si="12"/>
        <v>185761390</v>
      </c>
      <c r="AG26" s="86">
        <v>378874705</v>
      </c>
      <c r="AH26" s="86">
        <v>378874705</v>
      </c>
      <c r="AI26" s="126">
        <v>185761390</v>
      </c>
      <c r="AJ26" s="127">
        <f t="shared" si="13"/>
        <v>0.49029768297675086</v>
      </c>
      <c r="AK26" s="128">
        <f t="shared" si="14"/>
        <v>0.0672607746959688</v>
      </c>
    </row>
    <row r="27" spans="1:37" ht="12.75">
      <c r="A27" s="62" t="s">
        <v>113</v>
      </c>
      <c r="B27" s="63" t="s">
        <v>129</v>
      </c>
      <c r="C27" s="64" t="s">
        <v>130</v>
      </c>
      <c r="D27" s="85">
        <v>1552687092</v>
      </c>
      <c r="E27" s="86">
        <v>422177988</v>
      </c>
      <c r="F27" s="87">
        <f t="shared" si="0"/>
        <v>1974865080</v>
      </c>
      <c r="G27" s="85">
        <v>1552687092</v>
      </c>
      <c r="H27" s="86">
        <v>422177988</v>
      </c>
      <c r="I27" s="87">
        <f t="shared" si="1"/>
        <v>1974865080</v>
      </c>
      <c r="J27" s="85">
        <v>0</v>
      </c>
      <c r="K27" s="86">
        <v>0</v>
      </c>
      <c r="L27" s="88">
        <f t="shared" si="2"/>
        <v>0</v>
      </c>
      <c r="M27" s="105">
        <f t="shared" si="3"/>
        <v>0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0</v>
      </c>
      <c r="AA27" s="88">
        <v>0</v>
      </c>
      <c r="AB27" s="88">
        <f t="shared" si="10"/>
        <v>0</v>
      </c>
      <c r="AC27" s="105">
        <f t="shared" si="11"/>
        <v>0</v>
      </c>
      <c r="AD27" s="85">
        <v>7519659</v>
      </c>
      <c r="AE27" s="86">
        <v>61604289</v>
      </c>
      <c r="AF27" s="88">
        <f t="shared" si="12"/>
        <v>69123948</v>
      </c>
      <c r="AG27" s="86">
        <v>1771140024</v>
      </c>
      <c r="AH27" s="86">
        <v>1771140024</v>
      </c>
      <c r="AI27" s="126">
        <v>69123948</v>
      </c>
      <c r="AJ27" s="127">
        <f t="shared" si="13"/>
        <v>0.039027940797073876</v>
      </c>
      <c r="AK27" s="128">
        <f t="shared" si="14"/>
        <v>-1</v>
      </c>
    </row>
    <row r="28" spans="1:37" ht="16.5">
      <c r="A28" s="65"/>
      <c r="B28" s="66" t="s">
        <v>131</v>
      </c>
      <c r="C28" s="67"/>
      <c r="D28" s="89">
        <f>SUM(D21:D27)</f>
        <v>3111368931</v>
      </c>
      <c r="E28" s="90">
        <f>SUM(E21:E27)</f>
        <v>737928529</v>
      </c>
      <c r="F28" s="91">
        <f t="shared" si="0"/>
        <v>3849297460</v>
      </c>
      <c r="G28" s="89">
        <f>SUM(G21:G27)</f>
        <v>3111368931</v>
      </c>
      <c r="H28" s="90">
        <f>SUM(H21:H27)</f>
        <v>737928529</v>
      </c>
      <c r="I28" s="91">
        <f t="shared" si="1"/>
        <v>3849297460</v>
      </c>
      <c r="J28" s="89">
        <f>SUM(J21:J27)</f>
        <v>510903762</v>
      </c>
      <c r="K28" s="90">
        <f>SUM(K21:K27)</f>
        <v>38428959</v>
      </c>
      <c r="L28" s="90">
        <f t="shared" si="2"/>
        <v>549332721</v>
      </c>
      <c r="M28" s="106">
        <f t="shared" si="3"/>
        <v>0.14270986503599542</v>
      </c>
      <c r="N28" s="89">
        <f>SUM(N21:N27)</f>
        <v>0</v>
      </c>
      <c r="O28" s="90">
        <f>SUM(O21:O27)</f>
        <v>0</v>
      </c>
      <c r="P28" s="90">
        <f t="shared" si="4"/>
        <v>0</v>
      </c>
      <c r="Q28" s="106">
        <f t="shared" si="5"/>
        <v>0</v>
      </c>
      <c r="R28" s="89">
        <f>SUM(R21:R27)</f>
        <v>0</v>
      </c>
      <c r="S28" s="90">
        <f>SUM(S21:S27)</f>
        <v>0</v>
      </c>
      <c r="T28" s="90">
        <f t="shared" si="6"/>
        <v>0</v>
      </c>
      <c r="U28" s="106">
        <f t="shared" si="7"/>
        <v>0</v>
      </c>
      <c r="V28" s="89">
        <f>SUM(V21:V27)</f>
        <v>0</v>
      </c>
      <c r="W28" s="90">
        <f>SUM(W21:W27)</f>
        <v>0</v>
      </c>
      <c r="X28" s="90">
        <f t="shared" si="8"/>
        <v>0</v>
      </c>
      <c r="Y28" s="106">
        <f t="shared" si="9"/>
        <v>0</v>
      </c>
      <c r="Z28" s="89">
        <v>510903762</v>
      </c>
      <c r="AA28" s="90">
        <v>38428959</v>
      </c>
      <c r="AB28" s="90">
        <f t="shared" si="10"/>
        <v>549332721</v>
      </c>
      <c r="AC28" s="106">
        <f t="shared" si="11"/>
        <v>0.14270986503599542</v>
      </c>
      <c r="AD28" s="89">
        <f>SUM(AD21:AD27)</f>
        <v>498336049</v>
      </c>
      <c r="AE28" s="90">
        <f>SUM(AE21:AE27)</f>
        <v>109958677</v>
      </c>
      <c r="AF28" s="90">
        <f t="shared" si="12"/>
        <v>608294726</v>
      </c>
      <c r="AG28" s="90">
        <f>SUM(AG21:AG27)</f>
        <v>3416765139</v>
      </c>
      <c r="AH28" s="90">
        <f>SUM(AH21:AH27)</f>
        <v>3416765139</v>
      </c>
      <c r="AI28" s="91">
        <f>SUM(AI21:AI27)</f>
        <v>608294726</v>
      </c>
      <c r="AJ28" s="129">
        <f t="shared" si="13"/>
        <v>0.1780323496797419</v>
      </c>
      <c r="AK28" s="130">
        <f t="shared" si="14"/>
        <v>-0.09692999541146774</v>
      </c>
    </row>
    <row r="29" spans="1:37" ht="12.75">
      <c r="A29" s="62" t="s">
        <v>98</v>
      </c>
      <c r="B29" s="63" t="s">
        <v>132</v>
      </c>
      <c r="C29" s="64" t="s">
        <v>133</v>
      </c>
      <c r="D29" s="85">
        <v>306413204</v>
      </c>
      <c r="E29" s="86">
        <v>26877000</v>
      </c>
      <c r="F29" s="87">
        <f t="shared" si="0"/>
        <v>333290204</v>
      </c>
      <c r="G29" s="85">
        <v>306413204</v>
      </c>
      <c r="H29" s="86">
        <v>26877000</v>
      </c>
      <c r="I29" s="87">
        <f t="shared" si="1"/>
        <v>333290204</v>
      </c>
      <c r="J29" s="85">
        <v>91755202</v>
      </c>
      <c r="K29" s="86">
        <v>0</v>
      </c>
      <c r="L29" s="88">
        <f t="shared" si="2"/>
        <v>91755202</v>
      </c>
      <c r="M29" s="105">
        <f t="shared" si="3"/>
        <v>0.27530122667511703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91755202</v>
      </c>
      <c r="AA29" s="88">
        <v>0</v>
      </c>
      <c r="AB29" s="88">
        <f t="shared" si="10"/>
        <v>91755202</v>
      </c>
      <c r="AC29" s="105">
        <f t="shared" si="11"/>
        <v>0.27530122667511703</v>
      </c>
      <c r="AD29" s="85">
        <v>95320047</v>
      </c>
      <c r="AE29" s="86">
        <v>3065572</v>
      </c>
      <c r="AF29" s="88">
        <f t="shared" si="12"/>
        <v>98385619</v>
      </c>
      <c r="AG29" s="86">
        <v>1698221450</v>
      </c>
      <c r="AH29" s="86">
        <v>1698221450</v>
      </c>
      <c r="AI29" s="126">
        <v>98385619</v>
      </c>
      <c r="AJ29" s="127">
        <f t="shared" si="13"/>
        <v>0.05793450494928091</v>
      </c>
      <c r="AK29" s="128">
        <f t="shared" si="14"/>
        <v>-0.06739213583643766</v>
      </c>
    </row>
    <row r="30" spans="1:37" ht="12.75">
      <c r="A30" s="62" t="s">
        <v>98</v>
      </c>
      <c r="B30" s="63" t="s">
        <v>134</v>
      </c>
      <c r="C30" s="64" t="s">
        <v>135</v>
      </c>
      <c r="D30" s="85">
        <v>213802618</v>
      </c>
      <c r="E30" s="86">
        <v>53402000</v>
      </c>
      <c r="F30" s="87">
        <f t="shared" si="0"/>
        <v>267204618</v>
      </c>
      <c r="G30" s="85">
        <v>213802618</v>
      </c>
      <c r="H30" s="86">
        <v>53402000</v>
      </c>
      <c r="I30" s="87">
        <f t="shared" si="1"/>
        <v>267204618</v>
      </c>
      <c r="J30" s="85">
        <v>75770181</v>
      </c>
      <c r="K30" s="86">
        <v>9811152</v>
      </c>
      <c r="L30" s="88">
        <f t="shared" si="2"/>
        <v>85581333</v>
      </c>
      <c r="M30" s="105">
        <f t="shared" si="3"/>
        <v>0.32028388446490097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75770181</v>
      </c>
      <c r="AA30" s="88">
        <v>9811152</v>
      </c>
      <c r="AB30" s="88">
        <f t="shared" si="10"/>
        <v>85581333</v>
      </c>
      <c r="AC30" s="105">
        <f t="shared" si="11"/>
        <v>0.32028388446490097</v>
      </c>
      <c r="AD30" s="85">
        <v>64181458</v>
      </c>
      <c r="AE30" s="86">
        <v>3272140</v>
      </c>
      <c r="AF30" s="88">
        <f t="shared" si="12"/>
        <v>67453598</v>
      </c>
      <c r="AG30" s="86">
        <v>240033462</v>
      </c>
      <c r="AH30" s="86">
        <v>240033462</v>
      </c>
      <c r="AI30" s="126">
        <v>67453598</v>
      </c>
      <c r="AJ30" s="127">
        <f t="shared" si="13"/>
        <v>0.2810174774715369</v>
      </c>
      <c r="AK30" s="128">
        <f t="shared" si="14"/>
        <v>0.2687437814658902</v>
      </c>
    </row>
    <row r="31" spans="1:37" ht="12.75">
      <c r="A31" s="62" t="s">
        <v>98</v>
      </c>
      <c r="B31" s="63" t="s">
        <v>136</v>
      </c>
      <c r="C31" s="64" t="s">
        <v>137</v>
      </c>
      <c r="D31" s="85">
        <v>180567356</v>
      </c>
      <c r="E31" s="86">
        <v>34882305</v>
      </c>
      <c r="F31" s="87">
        <f t="shared" si="0"/>
        <v>215449661</v>
      </c>
      <c r="G31" s="85">
        <v>180567356</v>
      </c>
      <c r="H31" s="86">
        <v>34882305</v>
      </c>
      <c r="I31" s="87">
        <f t="shared" si="1"/>
        <v>215449661</v>
      </c>
      <c r="J31" s="85">
        <v>117455484</v>
      </c>
      <c r="K31" s="86">
        <v>1224776</v>
      </c>
      <c r="L31" s="88">
        <f t="shared" si="2"/>
        <v>118680260</v>
      </c>
      <c r="M31" s="105">
        <f t="shared" si="3"/>
        <v>0.5508491377946517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117455484</v>
      </c>
      <c r="AA31" s="88">
        <v>1224776</v>
      </c>
      <c r="AB31" s="88">
        <f t="shared" si="10"/>
        <v>118680260</v>
      </c>
      <c r="AC31" s="105">
        <f t="shared" si="11"/>
        <v>0.5508491377946517</v>
      </c>
      <c r="AD31" s="85">
        <v>57816301</v>
      </c>
      <c r="AE31" s="86">
        <v>1897690</v>
      </c>
      <c r="AF31" s="88">
        <f t="shared" si="12"/>
        <v>59713991</v>
      </c>
      <c r="AG31" s="86">
        <v>217358800</v>
      </c>
      <c r="AH31" s="86">
        <v>217358800</v>
      </c>
      <c r="AI31" s="126">
        <v>59713991</v>
      </c>
      <c r="AJ31" s="127">
        <f t="shared" si="13"/>
        <v>0.27472543554712303</v>
      </c>
      <c r="AK31" s="128">
        <f t="shared" si="14"/>
        <v>0.9874782779131277</v>
      </c>
    </row>
    <row r="32" spans="1:37" ht="12.75">
      <c r="A32" s="62" t="s">
        <v>98</v>
      </c>
      <c r="B32" s="63" t="s">
        <v>138</v>
      </c>
      <c r="C32" s="64" t="s">
        <v>139</v>
      </c>
      <c r="D32" s="85">
        <v>192049200</v>
      </c>
      <c r="E32" s="86">
        <v>70849004</v>
      </c>
      <c r="F32" s="87">
        <f t="shared" si="0"/>
        <v>262898204</v>
      </c>
      <c r="G32" s="85">
        <v>192049200</v>
      </c>
      <c r="H32" s="86">
        <v>70849004</v>
      </c>
      <c r="I32" s="87">
        <f t="shared" si="1"/>
        <v>262898204</v>
      </c>
      <c r="J32" s="85">
        <v>73474055</v>
      </c>
      <c r="K32" s="86">
        <v>6733237</v>
      </c>
      <c r="L32" s="88">
        <f t="shared" si="2"/>
        <v>80207292</v>
      </c>
      <c r="M32" s="105">
        <f t="shared" si="3"/>
        <v>0.305088778773095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73474055</v>
      </c>
      <c r="AA32" s="88">
        <v>6733237</v>
      </c>
      <c r="AB32" s="88">
        <f t="shared" si="10"/>
        <v>80207292</v>
      </c>
      <c r="AC32" s="105">
        <f t="shared" si="11"/>
        <v>0.305088778773095</v>
      </c>
      <c r="AD32" s="85">
        <v>66037810</v>
      </c>
      <c r="AE32" s="86">
        <v>2817990</v>
      </c>
      <c r="AF32" s="88">
        <f t="shared" si="12"/>
        <v>68855800</v>
      </c>
      <c r="AG32" s="86">
        <v>193835718</v>
      </c>
      <c r="AH32" s="86">
        <v>193835718</v>
      </c>
      <c r="AI32" s="126">
        <v>68855800</v>
      </c>
      <c r="AJ32" s="127">
        <f t="shared" si="13"/>
        <v>0.3552276159959332</v>
      </c>
      <c r="AK32" s="128">
        <f t="shared" si="14"/>
        <v>0.1648589080367957</v>
      </c>
    </row>
    <row r="33" spans="1:37" ht="12.75">
      <c r="A33" s="62" t="s">
        <v>98</v>
      </c>
      <c r="B33" s="63" t="s">
        <v>140</v>
      </c>
      <c r="C33" s="64" t="s">
        <v>141</v>
      </c>
      <c r="D33" s="85">
        <v>102870213</v>
      </c>
      <c r="E33" s="86">
        <v>24239001</v>
      </c>
      <c r="F33" s="87">
        <f t="shared" si="0"/>
        <v>127109214</v>
      </c>
      <c r="G33" s="85">
        <v>102870213</v>
      </c>
      <c r="H33" s="86">
        <v>24239001</v>
      </c>
      <c r="I33" s="87">
        <f t="shared" si="1"/>
        <v>127109214</v>
      </c>
      <c r="J33" s="85">
        <v>40128512</v>
      </c>
      <c r="K33" s="86">
        <v>2540635</v>
      </c>
      <c r="L33" s="88">
        <f t="shared" si="2"/>
        <v>42669147</v>
      </c>
      <c r="M33" s="105">
        <f t="shared" si="3"/>
        <v>0.3356888588737556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40128512</v>
      </c>
      <c r="AA33" s="88">
        <v>2540635</v>
      </c>
      <c r="AB33" s="88">
        <f t="shared" si="10"/>
        <v>42669147</v>
      </c>
      <c r="AC33" s="105">
        <f t="shared" si="11"/>
        <v>0.3356888588737556</v>
      </c>
      <c r="AD33" s="85">
        <v>32523012</v>
      </c>
      <c r="AE33" s="86">
        <v>5833988</v>
      </c>
      <c r="AF33" s="88">
        <f t="shared" si="12"/>
        <v>38357000</v>
      </c>
      <c r="AG33" s="86">
        <v>109337236</v>
      </c>
      <c r="AH33" s="86">
        <v>109337236</v>
      </c>
      <c r="AI33" s="126">
        <v>38357000</v>
      </c>
      <c r="AJ33" s="127">
        <f t="shared" si="13"/>
        <v>0.35081369717449234</v>
      </c>
      <c r="AK33" s="128">
        <f t="shared" si="14"/>
        <v>0.11242138331986329</v>
      </c>
    </row>
    <row r="34" spans="1:37" ht="12.75">
      <c r="A34" s="62" t="s">
        <v>98</v>
      </c>
      <c r="B34" s="63" t="s">
        <v>142</v>
      </c>
      <c r="C34" s="64" t="s">
        <v>143</v>
      </c>
      <c r="D34" s="85">
        <v>671753577</v>
      </c>
      <c r="E34" s="86">
        <v>60054400</v>
      </c>
      <c r="F34" s="87">
        <f t="shared" si="0"/>
        <v>731807977</v>
      </c>
      <c r="G34" s="85">
        <v>671753577</v>
      </c>
      <c r="H34" s="86">
        <v>60054400</v>
      </c>
      <c r="I34" s="87">
        <f t="shared" si="1"/>
        <v>731807977</v>
      </c>
      <c r="J34" s="85">
        <v>244809929</v>
      </c>
      <c r="K34" s="86">
        <v>58045</v>
      </c>
      <c r="L34" s="88">
        <f t="shared" si="2"/>
        <v>244867974</v>
      </c>
      <c r="M34" s="105">
        <f t="shared" si="3"/>
        <v>0.33460686641299076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244809929</v>
      </c>
      <c r="AA34" s="88">
        <v>58045</v>
      </c>
      <c r="AB34" s="88">
        <f t="shared" si="10"/>
        <v>244867974</v>
      </c>
      <c r="AC34" s="105">
        <f t="shared" si="11"/>
        <v>0.33460686641299076</v>
      </c>
      <c r="AD34" s="85">
        <v>256936353</v>
      </c>
      <c r="AE34" s="86">
        <v>961698</v>
      </c>
      <c r="AF34" s="88">
        <f t="shared" si="12"/>
        <v>257898051</v>
      </c>
      <c r="AG34" s="86">
        <v>725160515</v>
      </c>
      <c r="AH34" s="86">
        <v>725160515</v>
      </c>
      <c r="AI34" s="126">
        <v>257898051</v>
      </c>
      <c r="AJ34" s="127">
        <f t="shared" si="13"/>
        <v>0.3556427103590989</v>
      </c>
      <c r="AK34" s="128">
        <f t="shared" si="14"/>
        <v>-0.050524139090915465</v>
      </c>
    </row>
    <row r="35" spans="1:37" ht="12.75">
      <c r="A35" s="62" t="s">
        <v>113</v>
      </c>
      <c r="B35" s="63" t="s">
        <v>144</v>
      </c>
      <c r="C35" s="64" t="s">
        <v>145</v>
      </c>
      <c r="D35" s="85">
        <v>948221656</v>
      </c>
      <c r="E35" s="86">
        <v>420411262</v>
      </c>
      <c r="F35" s="87">
        <f t="shared" si="0"/>
        <v>1368632918</v>
      </c>
      <c r="G35" s="85">
        <v>948221656</v>
      </c>
      <c r="H35" s="86">
        <v>420411262</v>
      </c>
      <c r="I35" s="87">
        <f t="shared" si="1"/>
        <v>1368632918</v>
      </c>
      <c r="J35" s="85">
        <v>105411881</v>
      </c>
      <c r="K35" s="86">
        <v>25458997</v>
      </c>
      <c r="L35" s="88">
        <f t="shared" si="2"/>
        <v>130870878</v>
      </c>
      <c r="M35" s="105">
        <f t="shared" si="3"/>
        <v>0.09562160626038661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105411881</v>
      </c>
      <c r="AA35" s="88">
        <v>25458997</v>
      </c>
      <c r="AB35" s="88">
        <f t="shared" si="10"/>
        <v>130870878</v>
      </c>
      <c r="AC35" s="105">
        <f t="shared" si="11"/>
        <v>0.09562160626038661</v>
      </c>
      <c r="AD35" s="85">
        <v>307685610</v>
      </c>
      <c r="AE35" s="86">
        <v>28914084</v>
      </c>
      <c r="AF35" s="88">
        <f t="shared" si="12"/>
        <v>336599694</v>
      </c>
      <c r="AG35" s="86">
        <v>1406186690</v>
      </c>
      <c r="AH35" s="86">
        <v>1406186690</v>
      </c>
      <c r="AI35" s="126">
        <v>336599694</v>
      </c>
      <c r="AJ35" s="127">
        <f t="shared" si="13"/>
        <v>0.2393705589689517</v>
      </c>
      <c r="AK35" s="128">
        <f t="shared" si="14"/>
        <v>-0.6111972757764896</v>
      </c>
    </row>
    <row r="36" spans="1:37" ht="16.5">
      <c r="A36" s="65"/>
      <c r="B36" s="66" t="s">
        <v>146</v>
      </c>
      <c r="C36" s="67"/>
      <c r="D36" s="89">
        <f>SUM(D29:D35)</f>
        <v>2615677824</v>
      </c>
      <c r="E36" s="90">
        <f>SUM(E29:E35)</f>
        <v>690714972</v>
      </c>
      <c r="F36" s="91">
        <f t="shared" si="0"/>
        <v>3306392796</v>
      </c>
      <c r="G36" s="89">
        <f>SUM(G29:G35)</f>
        <v>2615677824</v>
      </c>
      <c r="H36" s="90">
        <f>SUM(H29:H35)</f>
        <v>690714972</v>
      </c>
      <c r="I36" s="91">
        <f t="shared" si="1"/>
        <v>3306392796</v>
      </c>
      <c r="J36" s="89">
        <f>SUM(J29:J35)</f>
        <v>748805244</v>
      </c>
      <c r="K36" s="90">
        <f>SUM(K29:K35)</f>
        <v>45826842</v>
      </c>
      <c r="L36" s="90">
        <f t="shared" si="2"/>
        <v>794632086</v>
      </c>
      <c r="M36" s="106">
        <f t="shared" si="3"/>
        <v>0.24033202799175227</v>
      </c>
      <c r="N36" s="89">
        <f>SUM(N29:N35)</f>
        <v>0</v>
      </c>
      <c r="O36" s="90">
        <f>SUM(O29:O35)</f>
        <v>0</v>
      </c>
      <c r="P36" s="90">
        <f t="shared" si="4"/>
        <v>0</v>
      </c>
      <c r="Q36" s="106">
        <f t="shared" si="5"/>
        <v>0</v>
      </c>
      <c r="R36" s="89">
        <f>SUM(R29:R35)</f>
        <v>0</v>
      </c>
      <c r="S36" s="90">
        <f>SUM(S29:S35)</f>
        <v>0</v>
      </c>
      <c r="T36" s="90">
        <f t="shared" si="6"/>
        <v>0</v>
      </c>
      <c r="U36" s="106">
        <f t="shared" si="7"/>
        <v>0</v>
      </c>
      <c r="V36" s="89">
        <f>SUM(V29:V35)</f>
        <v>0</v>
      </c>
      <c r="W36" s="90">
        <f>SUM(W29:W35)</f>
        <v>0</v>
      </c>
      <c r="X36" s="90">
        <f t="shared" si="8"/>
        <v>0</v>
      </c>
      <c r="Y36" s="106">
        <f t="shared" si="9"/>
        <v>0</v>
      </c>
      <c r="Z36" s="89">
        <v>748805244</v>
      </c>
      <c r="AA36" s="90">
        <v>45826842</v>
      </c>
      <c r="AB36" s="90">
        <f t="shared" si="10"/>
        <v>794632086</v>
      </c>
      <c r="AC36" s="106">
        <f t="shared" si="11"/>
        <v>0.24033202799175227</v>
      </c>
      <c r="AD36" s="89">
        <f>SUM(AD29:AD35)</f>
        <v>880500591</v>
      </c>
      <c r="AE36" s="90">
        <f>SUM(AE29:AE35)</f>
        <v>46763162</v>
      </c>
      <c r="AF36" s="90">
        <f t="shared" si="12"/>
        <v>927263753</v>
      </c>
      <c r="AG36" s="90">
        <f>SUM(AG29:AG35)</f>
        <v>4590133871</v>
      </c>
      <c r="AH36" s="90">
        <f>SUM(AH29:AH35)</f>
        <v>4590133871</v>
      </c>
      <c r="AI36" s="91">
        <f>SUM(AI29:AI35)</f>
        <v>927263753</v>
      </c>
      <c r="AJ36" s="129">
        <f t="shared" si="13"/>
        <v>0.20201235498998368</v>
      </c>
      <c r="AK36" s="130">
        <f t="shared" si="14"/>
        <v>-0.1430355350038146</v>
      </c>
    </row>
    <row r="37" spans="1:37" ht="12.75">
      <c r="A37" s="62" t="s">
        <v>98</v>
      </c>
      <c r="B37" s="63" t="s">
        <v>147</v>
      </c>
      <c r="C37" s="64" t="s">
        <v>148</v>
      </c>
      <c r="D37" s="85">
        <v>278415204</v>
      </c>
      <c r="E37" s="86">
        <v>102621912</v>
      </c>
      <c r="F37" s="87">
        <f t="shared" si="0"/>
        <v>381037116</v>
      </c>
      <c r="G37" s="85">
        <v>278415204</v>
      </c>
      <c r="H37" s="86">
        <v>102621912</v>
      </c>
      <c r="I37" s="87">
        <f t="shared" si="1"/>
        <v>381037116</v>
      </c>
      <c r="J37" s="85">
        <v>89653042</v>
      </c>
      <c r="K37" s="86">
        <v>113403036</v>
      </c>
      <c r="L37" s="88">
        <f t="shared" si="2"/>
        <v>203056078</v>
      </c>
      <c r="M37" s="105">
        <f t="shared" si="3"/>
        <v>0.5329036712528551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89653042</v>
      </c>
      <c r="AA37" s="88">
        <v>113403036</v>
      </c>
      <c r="AB37" s="88">
        <f t="shared" si="10"/>
        <v>203056078</v>
      </c>
      <c r="AC37" s="105">
        <f t="shared" si="11"/>
        <v>0.5329036712528551</v>
      </c>
      <c r="AD37" s="85">
        <v>89321797</v>
      </c>
      <c r="AE37" s="86">
        <v>53367371</v>
      </c>
      <c r="AF37" s="88">
        <f t="shared" si="12"/>
        <v>142689168</v>
      </c>
      <c r="AG37" s="86">
        <v>315913008</v>
      </c>
      <c r="AH37" s="86">
        <v>315913008</v>
      </c>
      <c r="AI37" s="126">
        <v>142689168</v>
      </c>
      <c r="AJ37" s="127">
        <f t="shared" si="13"/>
        <v>0.4516723413934256</v>
      </c>
      <c r="AK37" s="128">
        <f t="shared" si="14"/>
        <v>0.42306582094584777</v>
      </c>
    </row>
    <row r="38" spans="1:37" ht="12.75">
      <c r="A38" s="62" t="s">
        <v>98</v>
      </c>
      <c r="B38" s="63" t="s">
        <v>149</v>
      </c>
      <c r="C38" s="64" t="s">
        <v>150</v>
      </c>
      <c r="D38" s="85">
        <v>239767342</v>
      </c>
      <c r="E38" s="86">
        <v>85750407</v>
      </c>
      <c r="F38" s="87">
        <f t="shared" si="0"/>
        <v>325517749</v>
      </c>
      <c r="G38" s="85">
        <v>239767342</v>
      </c>
      <c r="H38" s="86">
        <v>85750407</v>
      </c>
      <c r="I38" s="87">
        <f t="shared" si="1"/>
        <v>325517749</v>
      </c>
      <c r="J38" s="85">
        <v>109990067</v>
      </c>
      <c r="K38" s="86">
        <v>18785417</v>
      </c>
      <c r="L38" s="88">
        <f t="shared" si="2"/>
        <v>128775484</v>
      </c>
      <c r="M38" s="105">
        <f t="shared" si="3"/>
        <v>0.3956020352057669</v>
      </c>
      <c r="N38" s="85">
        <v>0</v>
      </c>
      <c r="O38" s="86">
        <v>0</v>
      </c>
      <c r="P38" s="88">
        <f t="shared" si="4"/>
        <v>0</v>
      </c>
      <c r="Q38" s="105">
        <f t="shared" si="5"/>
        <v>0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v>109990067</v>
      </c>
      <c r="AA38" s="88">
        <v>18785417</v>
      </c>
      <c r="AB38" s="88">
        <f t="shared" si="10"/>
        <v>128775484</v>
      </c>
      <c r="AC38" s="105">
        <f t="shared" si="11"/>
        <v>0.3956020352057669</v>
      </c>
      <c r="AD38" s="85">
        <v>86072999</v>
      </c>
      <c r="AE38" s="86">
        <v>2759023</v>
      </c>
      <c r="AF38" s="88">
        <f t="shared" si="12"/>
        <v>88832022</v>
      </c>
      <c r="AG38" s="86">
        <v>301771309</v>
      </c>
      <c r="AH38" s="86">
        <v>301771309</v>
      </c>
      <c r="AI38" s="126">
        <v>88832022</v>
      </c>
      <c r="AJ38" s="127">
        <f t="shared" si="13"/>
        <v>0.29436868035721714</v>
      </c>
      <c r="AK38" s="128">
        <f t="shared" si="14"/>
        <v>0.4496516132437016</v>
      </c>
    </row>
    <row r="39" spans="1:37" ht="12.75">
      <c r="A39" s="62" t="s">
        <v>98</v>
      </c>
      <c r="B39" s="63" t="s">
        <v>151</v>
      </c>
      <c r="C39" s="64" t="s">
        <v>152</v>
      </c>
      <c r="D39" s="85">
        <v>258654000</v>
      </c>
      <c r="E39" s="86">
        <v>27386011</v>
      </c>
      <c r="F39" s="87">
        <f t="shared" si="0"/>
        <v>286040011</v>
      </c>
      <c r="G39" s="85">
        <v>258654000</v>
      </c>
      <c r="H39" s="86">
        <v>27386011</v>
      </c>
      <c r="I39" s="87">
        <f t="shared" si="1"/>
        <v>286040011</v>
      </c>
      <c r="J39" s="85">
        <v>34197809</v>
      </c>
      <c r="K39" s="86">
        <v>0</v>
      </c>
      <c r="L39" s="88">
        <f t="shared" si="2"/>
        <v>34197809</v>
      </c>
      <c r="M39" s="105">
        <f t="shared" si="3"/>
        <v>0.11955603301945056</v>
      </c>
      <c r="N39" s="85">
        <v>0</v>
      </c>
      <c r="O39" s="86">
        <v>0</v>
      </c>
      <c r="P39" s="88">
        <f t="shared" si="4"/>
        <v>0</v>
      </c>
      <c r="Q39" s="105">
        <f t="shared" si="5"/>
        <v>0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v>34197809</v>
      </c>
      <c r="AA39" s="88">
        <v>0</v>
      </c>
      <c r="AB39" s="88">
        <f t="shared" si="10"/>
        <v>34197809</v>
      </c>
      <c r="AC39" s="105">
        <f t="shared" si="11"/>
        <v>0.11955603301945056</v>
      </c>
      <c r="AD39" s="85">
        <v>76574563</v>
      </c>
      <c r="AE39" s="86">
        <v>21027</v>
      </c>
      <c r="AF39" s="88">
        <f t="shared" si="12"/>
        <v>76595590</v>
      </c>
      <c r="AG39" s="86">
        <v>264560182</v>
      </c>
      <c r="AH39" s="86">
        <v>264560182</v>
      </c>
      <c r="AI39" s="126">
        <v>76595590</v>
      </c>
      <c r="AJ39" s="127">
        <f t="shared" si="13"/>
        <v>0.2895204766679515</v>
      </c>
      <c r="AK39" s="128">
        <f t="shared" si="14"/>
        <v>-0.5535277030962227</v>
      </c>
    </row>
    <row r="40" spans="1:37" ht="12.75">
      <c r="A40" s="62" t="s">
        <v>113</v>
      </c>
      <c r="B40" s="63" t="s">
        <v>153</v>
      </c>
      <c r="C40" s="64" t="s">
        <v>154</v>
      </c>
      <c r="D40" s="85">
        <v>662283772</v>
      </c>
      <c r="E40" s="86">
        <v>237524000</v>
      </c>
      <c r="F40" s="87">
        <f t="shared" si="0"/>
        <v>899807772</v>
      </c>
      <c r="G40" s="85">
        <v>662283772</v>
      </c>
      <c r="H40" s="86">
        <v>237524000</v>
      </c>
      <c r="I40" s="87">
        <f t="shared" si="1"/>
        <v>899807772</v>
      </c>
      <c r="J40" s="85">
        <v>159992623</v>
      </c>
      <c r="K40" s="86">
        <v>17310142</v>
      </c>
      <c r="L40" s="88">
        <f t="shared" si="2"/>
        <v>177302765</v>
      </c>
      <c r="M40" s="105">
        <f t="shared" si="3"/>
        <v>0.1970451584407964</v>
      </c>
      <c r="N40" s="85">
        <v>0</v>
      </c>
      <c r="O40" s="86">
        <v>0</v>
      </c>
      <c r="P40" s="88">
        <f t="shared" si="4"/>
        <v>0</v>
      </c>
      <c r="Q40" s="105">
        <f t="shared" si="5"/>
        <v>0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v>159992623</v>
      </c>
      <c r="AA40" s="88">
        <v>17310142</v>
      </c>
      <c r="AB40" s="88">
        <f t="shared" si="10"/>
        <v>177302765</v>
      </c>
      <c r="AC40" s="105">
        <f t="shared" si="11"/>
        <v>0.1970451584407964</v>
      </c>
      <c r="AD40" s="85">
        <v>149726069</v>
      </c>
      <c r="AE40" s="86">
        <v>18573033</v>
      </c>
      <c r="AF40" s="88">
        <f t="shared" si="12"/>
        <v>168299102</v>
      </c>
      <c r="AG40" s="86">
        <v>766329947</v>
      </c>
      <c r="AH40" s="86">
        <v>766329947</v>
      </c>
      <c r="AI40" s="126">
        <v>168299102</v>
      </c>
      <c r="AJ40" s="127">
        <f t="shared" si="13"/>
        <v>0.2196170235273345</v>
      </c>
      <c r="AK40" s="128">
        <f t="shared" si="14"/>
        <v>0.053497985984500396</v>
      </c>
    </row>
    <row r="41" spans="1:37" ht="16.5">
      <c r="A41" s="65"/>
      <c r="B41" s="66" t="s">
        <v>155</v>
      </c>
      <c r="C41" s="67"/>
      <c r="D41" s="89">
        <f>SUM(D37:D40)</f>
        <v>1439120318</v>
      </c>
      <c r="E41" s="90">
        <f>SUM(E37:E40)</f>
        <v>453282330</v>
      </c>
      <c r="F41" s="91">
        <f t="shared" si="0"/>
        <v>1892402648</v>
      </c>
      <c r="G41" s="89">
        <f>SUM(G37:G40)</f>
        <v>1439120318</v>
      </c>
      <c r="H41" s="90">
        <f>SUM(H37:H40)</f>
        <v>453282330</v>
      </c>
      <c r="I41" s="91">
        <f t="shared" si="1"/>
        <v>1892402648</v>
      </c>
      <c r="J41" s="89">
        <f>SUM(J37:J40)</f>
        <v>393833541</v>
      </c>
      <c r="K41" s="90">
        <f>SUM(K37:K40)</f>
        <v>149498595</v>
      </c>
      <c r="L41" s="90">
        <f t="shared" si="2"/>
        <v>543332136</v>
      </c>
      <c r="M41" s="106">
        <f t="shared" si="3"/>
        <v>0.28711233128648633</v>
      </c>
      <c r="N41" s="89">
        <f>SUM(N37:N40)</f>
        <v>0</v>
      </c>
      <c r="O41" s="90">
        <f>SUM(O37:O40)</f>
        <v>0</v>
      </c>
      <c r="P41" s="90">
        <f t="shared" si="4"/>
        <v>0</v>
      </c>
      <c r="Q41" s="106">
        <f t="shared" si="5"/>
        <v>0</v>
      </c>
      <c r="R41" s="89">
        <f>SUM(R37:R40)</f>
        <v>0</v>
      </c>
      <c r="S41" s="90">
        <f>SUM(S37:S40)</f>
        <v>0</v>
      </c>
      <c r="T41" s="90">
        <f t="shared" si="6"/>
        <v>0</v>
      </c>
      <c r="U41" s="106">
        <f t="shared" si="7"/>
        <v>0</v>
      </c>
      <c r="V41" s="89">
        <f>SUM(V37:V40)</f>
        <v>0</v>
      </c>
      <c r="W41" s="90">
        <f>SUM(W37:W40)</f>
        <v>0</v>
      </c>
      <c r="X41" s="90">
        <f t="shared" si="8"/>
        <v>0</v>
      </c>
      <c r="Y41" s="106">
        <f t="shared" si="9"/>
        <v>0</v>
      </c>
      <c r="Z41" s="89">
        <v>393833541</v>
      </c>
      <c r="AA41" s="90">
        <v>149498595</v>
      </c>
      <c r="AB41" s="90">
        <f t="shared" si="10"/>
        <v>543332136</v>
      </c>
      <c r="AC41" s="106">
        <f t="shared" si="11"/>
        <v>0.28711233128648633</v>
      </c>
      <c r="AD41" s="89">
        <f>SUM(AD37:AD40)</f>
        <v>401695428</v>
      </c>
      <c r="AE41" s="90">
        <f>SUM(AE37:AE40)</f>
        <v>74720454</v>
      </c>
      <c r="AF41" s="90">
        <f t="shared" si="12"/>
        <v>476415882</v>
      </c>
      <c r="AG41" s="90">
        <f>SUM(AG37:AG40)</f>
        <v>1648574446</v>
      </c>
      <c r="AH41" s="90">
        <f>SUM(AH37:AH40)</f>
        <v>1648574446</v>
      </c>
      <c r="AI41" s="91">
        <f>SUM(AI37:AI40)</f>
        <v>476415882</v>
      </c>
      <c r="AJ41" s="129">
        <f t="shared" si="13"/>
        <v>0.2889865745256129</v>
      </c>
      <c r="AK41" s="130">
        <f t="shared" si="14"/>
        <v>0.14045764746356637</v>
      </c>
    </row>
    <row r="42" spans="1:37" ht="12.75">
      <c r="A42" s="62" t="s">
        <v>98</v>
      </c>
      <c r="B42" s="63" t="s">
        <v>156</v>
      </c>
      <c r="C42" s="64" t="s">
        <v>157</v>
      </c>
      <c r="D42" s="85">
        <v>364448976</v>
      </c>
      <c r="E42" s="86">
        <v>159417636</v>
      </c>
      <c r="F42" s="87">
        <f t="shared" si="0"/>
        <v>523866612</v>
      </c>
      <c r="G42" s="85">
        <v>364448976</v>
      </c>
      <c r="H42" s="86">
        <v>159417636</v>
      </c>
      <c r="I42" s="87">
        <f t="shared" si="1"/>
        <v>523866612</v>
      </c>
      <c r="J42" s="85">
        <v>149674684</v>
      </c>
      <c r="K42" s="86">
        <v>91576104</v>
      </c>
      <c r="L42" s="88">
        <f t="shared" si="2"/>
        <v>241250788</v>
      </c>
      <c r="M42" s="105">
        <f t="shared" si="3"/>
        <v>0.4605194957528616</v>
      </c>
      <c r="N42" s="85">
        <v>0</v>
      </c>
      <c r="O42" s="86">
        <v>0</v>
      </c>
      <c r="P42" s="88">
        <f t="shared" si="4"/>
        <v>0</v>
      </c>
      <c r="Q42" s="105">
        <f t="shared" si="5"/>
        <v>0</v>
      </c>
      <c r="R42" s="85">
        <v>0</v>
      </c>
      <c r="S42" s="86">
        <v>0</v>
      </c>
      <c r="T42" s="88">
        <f t="shared" si="6"/>
        <v>0</v>
      </c>
      <c r="U42" s="105">
        <f t="shared" si="7"/>
        <v>0</v>
      </c>
      <c r="V42" s="85">
        <v>0</v>
      </c>
      <c r="W42" s="86">
        <v>0</v>
      </c>
      <c r="X42" s="88">
        <f t="shared" si="8"/>
        <v>0</v>
      </c>
      <c r="Y42" s="105">
        <f t="shared" si="9"/>
        <v>0</v>
      </c>
      <c r="Z42" s="125">
        <v>149674684</v>
      </c>
      <c r="AA42" s="88">
        <v>91576104</v>
      </c>
      <c r="AB42" s="88">
        <f t="shared" si="10"/>
        <v>241250788</v>
      </c>
      <c r="AC42" s="105">
        <f t="shared" si="11"/>
        <v>0.4605194957528616</v>
      </c>
      <c r="AD42" s="85">
        <v>6013411</v>
      </c>
      <c r="AE42" s="86">
        <v>38443973</v>
      </c>
      <c r="AF42" s="88">
        <f t="shared" si="12"/>
        <v>44457384</v>
      </c>
      <c r="AG42" s="86">
        <v>397866691</v>
      </c>
      <c r="AH42" s="86">
        <v>397866691</v>
      </c>
      <c r="AI42" s="126">
        <v>44457384</v>
      </c>
      <c r="AJ42" s="127">
        <f t="shared" si="13"/>
        <v>0.11173939665132711</v>
      </c>
      <c r="AK42" s="128">
        <f t="shared" si="14"/>
        <v>4.4265628404946185</v>
      </c>
    </row>
    <row r="43" spans="1:37" ht="12.75">
      <c r="A43" s="62" t="s">
        <v>98</v>
      </c>
      <c r="B43" s="63" t="s">
        <v>158</v>
      </c>
      <c r="C43" s="64" t="s">
        <v>159</v>
      </c>
      <c r="D43" s="85">
        <v>196176418</v>
      </c>
      <c r="E43" s="86">
        <v>102459799</v>
      </c>
      <c r="F43" s="87">
        <f t="shared" si="0"/>
        <v>298636217</v>
      </c>
      <c r="G43" s="85">
        <v>196176418</v>
      </c>
      <c r="H43" s="86">
        <v>102459799</v>
      </c>
      <c r="I43" s="87">
        <f t="shared" si="1"/>
        <v>298636217</v>
      </c>
      <c r="J43" s="85">
        <v>76522973</v>
      </c>
      <c r="K43" s="86">
        <v>33291894</v>
      </c>
      <c r="L43" s="88">
        <f t="shared" si="2"/>
        <v>109814867</v>
      </c>
      <c r="M43" s="105">
        <f t="shared" si="3"/>
        <v>0.3677211963879117</v>
      </c>
      <c r="N43" s="85">
        <v>0</v>
      </c>
      <c r="O43" s="86">
        <v>0</v>
      </c>
      <c r="P43" s="88">
        <f t="shared" si="4"/>
        <v>0</v>
      </c>
      <c r="Q43" s="105">
        <f t="shared" si="5"/>
        <v>0</v>
      </c>
      <c r="R43" s="85">
        <v>0</v>
      </c>
      <c r="S43" s="86">
        <v>0</v>
      </c>
      <c r="T43" s="88">
        <f t="shared" si="6"/>
        <v>0</v>
      </c>
      <c r="U43" s="105">
        <f t="shared" si="7"/>
        <v>0</v>
      </c>
      <c r="V43" s="85">
        <v>0</v>
      </c>
      <c r="W43" s="86">
        <v>0</v>
      </c>
      <c r="X43" s="88">
        <f t="shared" si="8"/>
        <v>0</v>
      </c>
      <c r="Y43" s="105">
        <f t="shared" si="9"/>
        <v>0</v>
      </c>
      <c r="Z43" s="125">
        <v>76522973</v>
      </c>
      <c r="AA43" s="88">
        <v>33291894</v>
      </c>
      <c r="AB43" s="88">
        <f t="shared" si="10"/>
        <v>109814867</v>
      </c>
      <c r="AC43" s="105">
        <f t="shared" si="11"/>
        <v>0.3677211963879117</v>
      </c>
      <c r="AD43" s="85">
        <v>14052660</v>
      </c>
      <c r="AE43" s="86">
        <v>7127136</v>
      </c>
      <c r="AF43" s="88">
        <f t="shared" si="12"/>
        <v>21179796</v>
      </c>
      <c r="AG43" s="86">
        <v>271771688</v>
      </c>
      <c r="AH43" s="86">
        <v>271771688</v>
      </c>
      <c r="AI43" s="126">
        <v>21179796</v>
      </c>
      <c r="AJ43" s="127">
        <f t="shared" si="13"/>
        <v>0.07793231206629589</v>
      </c>
      <c r="AK43" s="128">
        <f t="shared" si="14"/>
        <v>4.184887852555332</v>
      </c>
    </row>
    <row r="44" spans="1:37" ht="12.75">
      <c r="A44" s="62" t="s">
        <v>98</v>
      </c>
      <c r="B44" s="63" t="s">
        <v>160</v>
      </c>
      <c r="C44" s="64" t="s">
        <v>161</v>
      </c>
      <c r="D44" s="85">
        <v>403882037</v>
      </c>
      <c r="E44" s="86">
        <v>86182001</v>
      </c>
      <c r="F44" s="87">
        <f t="shared" si="0"/>
        <v>490064038</v>
      </c>
      <c r="G44" s="85">
        <v>403882037</v>
      </c>
      <c r="H44" s="86">
        <v>86182001</v>
      </c>
      <c r="I44" s="87">
        <f t="shared" si="1"/>
        <v>490064038</v>
      </c>
      <c r="J44" s="85">
        <v>174552825</v>
      </c>
      <c r="K44" s="86">
        <v>17301040</v>
      </c>
      <c r="L44" s="88">
        <f t="shared" si="2"/>
        <v>191853865</v>
      </c>
      <c r="M44" s="105">
        <f t="shared" si="3"/>
        <v>0.3914873365998751</v>
      </c>
      <c r="N44" s="85">
        <v>0</v>
      </c>
      <c r="O44" s="86">
        <v>0</v>
      </c>
      <c r="P44" s="88">
        <f t="shared" si="4"/>
        <v>0</v>
      </c>
      <c r="Q44" s="105">
        <f t="shared" si="5"/>
        <v>0</v>
      </c>
      <c r="R44" s="85">
        <v>0</v>
      </c>
      <c r="S44" s="86">
        <v>0</v>
      </c>
      <c r="T44" s="88">
        <f t="shared" si="6"/>
        <v>0</v>
      </c>
      <c r="U44" s="105">
        <f t="shared" si="7"/>
        <v>0</v>
      </c>
      <c r="V44" s="85">
        <v>0</v>
      </c>
      <c r="W44" s="86">
        <v>0</v>
      </c>
      <c r="X44" s="88">
        <f t="shared" si="8"/>
        <v>0</v>
      </c>
      <c r="Y44" s="105">
        <f t="shared" si="9"/>
        <v>0</v>
      </c>
      <c r="Z44" s="125">
        <v>174552825</v>
      </c>
      <c r="AA44" s="88">
        <v>17301040</v>
      </c>
      <c r="AB44" s="88">
        <f t="shared" si="10"/>
        <v>191853865</v>
      </c>
      <c r="AC44" s="105">
        <f t="shared" si="11"/>
        <v>0.3914873365998751</v>
      </c>
      <c r="AD44" s="85">
        <v>99803574</v>
      </c>
      <c r="AE44" s="86">
        <v>16572702</v>
      </c>
      <c r="AF44" s="88">
        <f t="shared" si="12"/>
        <v>116376276</v>
      </c>
      <c r="AG44" s="86">
        <v>476192548</v>
      </c>
      <c r="AH44" s="86">
        <v>476192548</v>
      </c>
      <c r="AI44" s="126">
        <v>116376276</v>
      </c>
      <c r="AJ44" s="127">
        <f t="shared" si="13"/>
        <v>0.24438911631183274</v>
      </c>
      <c r="AK44" s="128">
        <f t="shared" si="14"/>
        <v>0.6485650821134714</v>
      </c>
    </row>
    <row r="45" spans="1:37" ht="12.75">
      <c r="A45" s="62" t="s">
        <v>98</v>
      </c>
      <c r="B45" s="63" t="s">
        <v>162</v>
      </c>
      <c r="C45" s="64" t="s">
        <v>163</v>
      </c>
      <c r="D45" s="85">
        <v>217945392</v>
      </c>
      <c r="E45" s="86">
        <v>31732081</v>
      </c>
      <c r="F45" s="87">
        <f t="shared" si="0"/>
        <v>249677473</v>
      </c>
      <c r="G45" s="85">
        <v>217945392</v>
      </c>
      <c r="H45" s="86">
        <v>31732081</v>
      </c>
      <c r="I45" s="87">
        <f t="shared" si="1"/>
        <v>249677473</v>
      </c>
      <c r="J45" s="85">
        <v>102307064</v>
      </c>
      <c r="K45" s="86">
        <v>11101691</v>
      </c>
      <c r="L45" s="88">
        <f t="shared" si="2"/>
        <v>113408755</v>
      </c>
      <c r="M45" s="105">
        <f t="shared" si="3"/>
        <v>0.4542210141641413</v>
      </c>
      <c r="N45" s="85">
        <v>0</v>
      </c>
      <c r="O45" s="86">
        <v>0</v>
      </c>
      <c r="P45" s="88">
        <f t="shared" si="4"/>
        <v>0</v>
      </c>
      <c r="Q45" s="105">
        <f t="shared" si="5"/>
        <v>0</v>
      </c>
      <c r="R45" s="85">
        <v>0</v>
      </c>
      <c r="S45" s="86">
        <v>0</v>
      </c>
      <c r="T45" s="88">
        <f t="shared" si="6"/>
        <v>0</v>
      </c>
      <c r="U45" s="105">
        <f t="shared" si="7"/>
        <v>0</v>
      </c>
      <c r="V45" s="85">
        <v>0</v>
      </c>
      <c r="W45" s="86">
        <v>0</v>
      </c>
      <c r="X45" s="88">
        <f t="shared" si="8"/>
        <v>0</v>
      </c>
      <c r="Y45" s="105">
        <f t="shared" si="9"/>
        <v>0</v>
      </c>
      <c r="Z45" s="125">
        <v>102307064</v>
      </c>
      <c r="AA45" s="88">
        <v>11101691</v>
      </c>
      <c r="AB45" s="88">
        <f t="shared" si="10"/>
        <v>113408755</v>
      </c>
      <c r="AC45" s="105">
        <f t="shared" si="11"/>
        <v>0.4542210141641413</v>
      </c>
      <c r="AD45" s="85">
        <v>89424175</v>
      </c>
      <c r="AE45" s="86">
        <v>5945374</v>
      </c>
      <c r="AF45" s="88">
        <f t="shared" si="12"/>
        <v>95369549</v>
      </c>
      <c r="AG45" s="86">
        <v>242633322</v>
      </c>
      <c r="AH45" s="86">
        <v>242633322</v>
      </c>
      <c r="AI45" s="126">
        <v>95369549</v>
      </c>
      <c r="AJ45" s="127">
        <f t="shared" si="13"/>
        <v>0.3930603934112562</v>
      </c>
      <c r="AK45" s="128">
        <f t="shared" si="14"/>
        <v>0.18915058516214645</v>
      </c>
    </row>
    <row r="46" spans="1:37" ht="12.75">
      <c r="A46" s="62" t="s">
        <v>98</v>
      </c>
      <c r="B46" s="63" t="s">
        <v>164</v>
      </c>
      <c r="C46" s="64" t="s">
        <v>165</v>
      </c>
      <c r="D46" s="85">
        <v>1291871658</v>
      </c>
      <c r="E46" s="86">
        <v>228830700</v>
      </c>
      <c r="F46" s="87">
        <f t="shared" si="0"/>
        <v>1520702358</v>
      </c>
      <c r="G46" s="85">
        <v>1291871658</v>
      </c>
      <c r="H46" s="86">
        <v>228830700</v>
      </c>
      <c r="I46" s="87">
        <f t="shared" si="1"/>
        <v>1520702358</v>
      </c>
      <c r="J46" s="85">
        <v>607000066</v>
      </c>
      <c r="K46" s="86">
        <v>31313373</v>
      </c>
      <c r="L46" s="88">
        <f t="shared" si="2"/>
        <v>638313439</v>
      </c>
      <c r="M46" s="105">
        <f t="shared" si="3"/>
        <v>0.41974909530586785</v>
      </c>
      <c r="N46" s="85">
        <v>0</v>
      </c>
      <c r="O46" s="86">
        <v>0</v>
      </c>
      <c r="P46" s="88">
        <f t="shared" si="4"/>
        <v>0</v>
      </c>
      <c r="Q46" s="105">
        <f t="shared" si="5"/>
        <v>0</v>
      </c>
      <c r="R46" s="85">
        <v>0</v>
      </c>
      <c r="S46" s="86">
        <v>0</v>
      </c>
      <c r="T46" s="88">
        <f t="shared" si="6"/>
        <v>0</v>
      </c>
      <c r="U46" s="105">
        <f t="shared" si="7"/>
        <v>0</v>
      </c>
      <c r="V46" s="85">
        <v>0</v>
      </c>
      <c r="W46" s="86">
        <v>0</v>
      </c>
      <c r="X46" s="88">
        <f t="shared" si="8"/>
        <v>0</v>
      </c>
      <c r="Y46" s="105">
        <f t="shared" si="9"/>
        <v>0</v>
      </c>
      <c r="Z46" s="125">
        <v>607000066</v>
      </c>
      <c r="AA46" s="88">
        <v>31313373</v>
      </c>
      <c r="AB46" s="88">
        <f t="shared" si="10"/>
        <v>638313439</v>
      </c>
      <c r="AC46" s="105">
        <f t="shared" si="11"/>
        <v>0.41974909530586785</v>
      </c>
      <c r="AD46" s="85">
        <v>814488692</v>
      </c>
      <c r="AE46" s="86">
        <v>33616586</v>
      </c>
      <c r="AF46" s="88">
        <f t="shared" si="12"/>
        <v>848105278</v>
      </c>
      <c r="AG46" s="86">
        <v>1544823458</v>
      </c>
      <c r="AH46" s="86">
        <v>1544823458</v>
      </c>
      <c r="AI46" s="126">
        <v>848105278</v>
      </c>
      <c r="AJ46" s="127">
        <f t="shared" si="13"/>
        <v>0.5489981872090397</v>
      </c>
      <c r="AK46" s="128">
        <f t="shared" si="14"/>
        <v>-0.2473653265013639</v>
      </c>
    </row>
    <row r="47" spans="1:37" ht="12.75">
      <c r="A47" s="62" t="s">
        <v>113</v>
      </c>
      <c r="B47" s="63" t="s">
        <v>166</v>
      </c>
      <c r="C47" s="64" t="s">
        <v>167</v>
      </c>
      <c r="D47" s="85">
        <v>1499911434</v>
      </c>
      <c r="E47" s="86">
        <v>1123227534</v>
      </c>
      <c r="F47" s="87">
        <f t="shared" si="0"/>
        <v>2623138968</v>
      </c>
      <c r="G47" s="85">
        <v>1499911434</v>
      </c>
      <c r="H47" s="86">
        <v>1123227534</v>
      </c>
      <c r="I47" s="87">
        <f t="shared" si="1"/>
        <v>2623138968</v>
      </c>
      <c r="J47" s="85">
        <v>439872070</v>
      </c>
      <c r="K47" s="86">
        <v>141974203</v>
      </c>
      <c r="L47" s="88">
        <f t="shared" si="2"/>
        <v>581846273</v>
      </c>
      <c r="M47" s="105">
        <f t="shared" si="3"/>
        <v>0.221812980592342</v>
      </c>
      <c r="N47" s="85">
        <v>0</v>
      </c>
      <c r="O47" s="86">
        <v>0</v>
      </c>
      <c r="P47" s="88">
        <f t="shared" si="4"/>
        <v>0</v>
      </c>
      <c r="Q47" s="105">
        <f t="shared" si="5"/>
        <v>0</v>
      </c>
      <c r="R47" s="85">
        <v>0</v>
      </c>
      <c r="S47" s="86">
        <v>0</v>
      </c>
      <c r="T47" s="88">
        <f t="shared" si="6"/>
        <v>0</v>
      </c>
      <c r="U47" s="105">
        <f t="shared" si="7"/>
        <v>0</v>
      </c>
      <c r="V47" s="85">
        <v>0</v>
      </c>
      <c r="W47" s="86">
        <v>0</v>
      </c>
      <c r="X47" s="88">
        <f t="shared" si="8"/>
        <v>0</v>
      </c>
      <c r="Y47" s="105">
        <f t="shared" si="9"/>
        <v>0</v>
      </c>
      <c r="Z47" s="125">
        <v>439872070</v>
      </c>
      <c r="AA47" s="88">
        <v>141974203</v>
      </c>
      <c r="AB47" s="88">
        <f t="shared" si="10"/>
        <v>581846273</v>
      </c>
      <c r="AC47" s="105">
        <f t="shared" si="11"/>
        <v>0.221812980592342</v>
      </c>
      <c r="AD47" s="85">
        <v>390360231</v>
      </c>
      <c r="AE47" s="86">
        <v>59097328</v>
      </c>
      <c r="AF47" s="88">
        <f t="shared" si="12"/>
        <v>449457559</v>
      </c>
      <c r="AG47" s="86">
        <v>2613787783</v>
      </c>
      <c r="AH47" s="86">
        <v>2613787783</v>
      </c>
      <c r="AI47" s="126">
        <v>449457559</v>
      </c>
      <c r="AJ47" s="127">
        <f t="shared" si="13"/>
        <v>0.17195640821464503</v>
      </c>
      <c r="AK47" s="128">
        <f t="shared" si="14"/>
        <v>0.2945522026474585</v>
      </c>
    </row>
    <row r="48" spans="1:37" ht="16.5">
      <c r="A48" s="65"/>
      <c r="B48" s="66" t="s">
        <v>168</v>
      </c>
      <c r="C48" s="67"/>
      <c r="D48" s="89">
        <f>SUM(D42:D47)</f>
        <v>3974235915</v>
      </c>
      <c r="E48" s="90">
        <f>SUM(E42:E47)</f>
        <v>1731849751</v>
      </c>
      <c r="F48" s="91">
        <f t="shared" si="0"/>
        <v>5706085666</v>
      </c>
      <c r="G48" s="89">
        <f>SUM(G42:G47)</f>
        <v>3974235915</v>
      </c>
      <c r="H48" s="90">
        <f>SUM(H42:H47)</f>
        <v>1731849751</v>
      </c>
      <c r="I48" s="91">
        <f t="shared" si="1"/>
        <v>5706085666</v>
      </c>
      <c r="J48" s="89">
        <f>SUM(J42:J47)</f>
        <v>1549929682</v>
      </c>
      <c r="K48" s="90">
        <f>SUM(K42:K47)</f>
        <v>326558305</v>
      </c>
      <c r="L48" s="90">
        <f t="shared" si="2"/>
        <v>1876487987</v>
      </c>
      <c r="M48" s="106">
        <f t="shared" si="3"/>
        <v>0.328857310744763</v>
      </c>
      <c r="N48" s="89">
        <f>SUM(N42:N47)</f>
        <v>0</v>
      </c>
      <c r="O48" s="90">
        <f>SUM(O42:O47)</f>
        <v>0</v>
      </c>
      <c r="P48" s="90">
        <f t="shared" si="4"/>
        <v>0</v>
      </c>
      <c r="Q48" s="106">
        <f t="shared" si="5"/>
        <v>0</v>
      </c>
      <c r="R48" s="89">
        <f>SUM(R42:R47)</f>
        <v>0</v>
      </c>
      <c r="S48" s="90">
        <f>SUM(S42:S47)</f>
        <v>0</v>
      </c>
      <c r="T48" s="90">
        <f t="shared" si="6"/>
        <v>0</v>
      </c>
      <c r="U48" s="106">
        <f t="shared" si="7"/>
        <v>0</v>
      </c>
      <c r="V48" s="89">
        <f>SUM(V42:V47)</f>
        <v>0</v>
      </c>
      <c r="W48" s="90">
        <f>SUM(W42:W47)</f>
        <v>0</v>
      </c>
      <c r="X48" s="90">
        <f t="shared" si="8"/>
        <v>0</v>
      </c>
      <c r="Y48" s="106">
        <f t="shared" si="9"/>
        <v>0</v>
      </c>
      <c r="Z48" s="89">
        <v>1549929682</v>
      </c>
      <c r="AA48" s="90">
        <v>326558305</v>
      </c>
      <c r="AB48" s="90">
        <f t="shared" si="10"/>
        <v>1876487987</v>
      </c>
      <c r="AC48" s="106">
        <f t="shared" si="11"/>
        <v>0.328857310744763</v>
      </c>
      <c r="AD48" s="89">
        <f>SUM(AD42:AD47)</f>
        <v>1414142743</v>
      </c>
      <c r="AE48" s="90">
        <f>SUM(AE42:AE47)</f>
        <v>160803099</v>
      </c>
      <c r="AF48" s="90">
        <f t="shared" si="12"/>
        <v>1574945842</v>
      </c>
      <c r="AG48" s="90">
        <f>SUM(AG42:AG47)</f>
        <v>5547075490</v>
      </c>
      <c r="AH48" s="90">
        <f>SUM(AH42:AH47)</f>
        <v>5547075490</v>
      </c>
      <c r="AI48" s="91">
        <f>SUM(AI42:AI47)</f>
        <v>1574945842</v>
      </c>
      <c r="AJ48" s="129">
        <f t="shared" si="13"/>
        <v>0.28392363594821024</v>
      </c>
      <c r="AK48" s="130">
        <f t="shared" si="14"/>
        <v>0.19146191377417532</v>
      </c>
    </row>
    <row r="49" spans="1:37" ht="12.75">
      <c r="A49" s="62" t="s">
        <v>98</v>
      </c>
      <c r="B49" s="63" t="s">
        <v>169</v>
      </c>
      <c r="C49" s="64" t="s">
        <v>170</v>
      </c>
      <c r="D49" s="85">
        <v>388292299</v>
      </c>
      <c r="E49" s="86">
        <v>178384250</v>
      </c>
      <c r="F49" s="87">
        <f t="shared" si="0"/>
        <v>566676549</v>
      </c>
      <c r="G49" s="85">
        <v>388292299</v>
      </c>
      <c r="H49" s="86">
        <v>178384250</v>
      </c>
      <c r="I49" s="87">
        <f t="shared" si="1"/>
        <v>566676549</v>
      </c>
      <c r="J49" s="85">
        <v>154504170</v>
      </c>
      <c r="K49" s="86">
        <v>205435723</v>
      </c>
      <c r="L49" s="88">
        <f t="shared" si="2"/>
        <v>359939893</v>
      </c>
      <c r="M49" s="105">
        <f t="shared" si="3"/>
        <v>0.6351769693578762</v>
      </c>
      <c r="N49" s="85">
        <v>0</v>
      </c>
      <c r="O49" s="86">
        <v>0</v>
      </c>
      <c r="P49" s="88">
        <f t="shared" si="4"/>
        <v>0</v>
      </c>
      <c r="Q49" s="105">
        <f t="shared" si="5"/>
        <v>0</v>
      </c>
      <c r="R49" s="85">
        <v>0</v>
      </c>
      <c r="S49" s="86">
        <v>0</v>
      </c>
      <c r="T49" s="88">
        <f t="shared" si="6"/>
        <v>0</v>
      </c>
      <c r="U49" s="105">
        <f t="shared" si="7"/>
        <v>0</v>
      </c>
      <c r="V49" s="85">
        <v>0</v>
      </c>
      <c r="W49" s="86">
        <v>0</v>
      </c>
      <c r="X49" s="88">
        <f t="shared" si="8"/>
        <v>0</v>
      </c>
      <c r="Y49" s="105">
        <f t="shared" si="9"/>
        <v>0</v>
      </c>
      <c r="Z49" s="125">
        <v>154504170</v>
      </c>
      <c r="AA49" s="88">
        <v>205435723</v>
      </c>
      <c r="AB49" s="88">
        <f t="shared" si="10"/>
        <v>359939893</v>
      </c>
      <c r="AC49" s="105">
        <f t="shared" si="11"/>
        <v>0.6351769693578762</v>
      </c>
      <c r="AD49" s="85">
        <v>163417797</v>
      </c>
      <c r="AE49" s="86">
        <v>113620591</v>
      </c>
      <c r="AF49" s="88">
        <f t="shared" si="12"/>
        <v>277038388</v>
      </c>
      <c r="AG49" s="86">
        <v>479696468</v>
      </c>
      <c r="AH49" s="86">
        <v>479696468</v>
      </c>
      <c r="AI49" s="126">
        <v>277038388</v>
      </c>
      <c r="AJ49" s="127">
        <f t="shared" si="13"/>
        <v>0.5775285133014572</v>
      </c>
      <c r="AK49" s="128">
        <f t="shared" si="14"/>
        <v>0.2992419411565448</v>
      </c>
    </row>
    <row r="50" spans="1:37" ht="12.75">
      <c r="A50" s="62" t="s">
        <v>98</v>
      </c>
      <c r="B50" s="63" t="s">
        <v>171</v>
      </c>
      <c r="C50" s="64" t="s">
        <v>172</v>
      </c>
      <c r="D50" s="85">
        <v>394432003</v>
      </c>
      <c r="E50" s="86">
        <v>143196104</v>
      </c>
      <c r="F50" s="87">
        <f t="shared" si="0"/>
        <v>537628107</v>
      </c>
      <c r="G50" s="85">
        <v>394432003</v>
      </c>
      <c r="H50" s="86">
        <v>143196104</v>
      </c>
      <c r="I50" s="87">
        <f t="shared" si="1"/>
        <v>537628107</v>
      </c>
      <c r="J50" s="85">
        <v>110065197</v>
      </c>
      <c r="K50" s="86">
        <v>161796008</v>
      </c>
      <c r="L50" s="88">
        <f t="shared" si="2"/>
        <v>271861205</v>
      </c>
      <c r="M50" s="105">
        <f t="shared" si="3"/>
        <v>0.5056677682217979</v>
      </c>
      <c r="N50" s="85">
        <v>0</v>
      </c>
      <c r="O50" s="86">
        <v>0</v>
      </c>
      <c r="P50" s="88">
        <f t="shared" si="4"/>
        <v>0</v>
      </c>
      <c r="Q50" s="105">
        <f t="shared" si="5"/>
        <v>0</v>
      </c>
      <c r="R50" s="85">
        <v>0</v>
      </c>
      <c r="S50" s="86">
        <v>0</v>
      </c>
      <c r="T50" s="88">
        <f t="shared" si="6"/>
        <v>0</v>
      </c>
      <c r="U50" s="105">
        <f t="shared" si="7"/>
        <v>0</v>
      </c>
      <c r="V50" s="85">
        <v>0</v>
      </c>
      <c r="W50" s="86">
        <v>0</v>
      </c>
      <c r="X50" s="88">
        <f t="shared" si="8"/>
        <v>0</v>
      </c>
      <c r="Y50" s="105">
        <f t="shared" si="9"/>
        <v>0</v>
      </c>
      <c r="Z50" s="125">
        <v>110065197</v>
      </c>
      <c r="AA50" s="88">
        <v>161796008</v>
      </c>
      <c r="AB50" s="88">
        <f t="shared" si="10"/>
        <v>271861205</v>
      </c>
      <c r="AC50" s="105">
        <f t="shared" si="11"/>
        <v>0.5056677682217979</v>
      </c>
      <c r="AD50" s="85">
        <v>88783995</v>
      </c>
      <c r="AE50" s="86">
        <v>80132749</v>
      </c>
      <c r="AF50" s="88">
        <f t="shared" si="12"/>
        <v>168916744</v>
      </c>
      <c r="AG50" s="86">
        <v>405698087</v>
      </c>
      <c r="AH50" s="86">
        <v>405698087</v>
      </c>
      <c r="AI50" s="126">
        <v>168916744</v>
      </c>
      <c r="AJ50" s="127">
        <f t="shared" si="13"/>
        <v>0.4163607111117583</v>
      </c>
      <c r="AK50" s="128">
        <f t="shared" si="14"/>
        <v>0.6094390559647538</v>
      </c>
    </row>
    <row r="51" spans="1:37" ht="12.75">
      <c r="A51" s="62" t="s">
        <v>98</v>
      </c>
      <c r="B51" s="63" t="s">
        <v>173</v>
      </c>
      <c r="C51" s="64" t="s">
        <v>174</v>
      </c>
      <c r="D51" s="85">
        <v>357985018</v>
      </c>
      <c r="E51" s="86">
        <v>22463865</v>
      </c>
      <c r="F51" s="87">
        <f t="shared" si="0"/>
        <v>380448883</v>
      </c>
      <c r="G51" s="85">
        <v>357985018</v>
      </c>
      <c r="H51" s="86">
        <v>22463865</v>
      </c>
      <c r="I51" s="87">
        <f t="shared" si="1"/>
        <v>380448883</v>
      </c>
      <c r="J51" s="85">
        <v>137590144</v>
      </c>
      <c r="K51" s="86">
        <v>95222622</v>
      </c>
      <c r="L51" s="88">
        <f t="shared" si="2"/>
        <v>232812766</v>
      </c>
      <c r="M51" s="105">
        <f t="shared" si="3"/>
        <v>0.6119423039546682</v>
      </c>
      <c r="N51" s="85">
        <v>0</v>
      </c>
      <c r="O51" s="86">
        <v>0</v>
      </c>
      <c r="P51" s="88">
        <f t="shared" si="4"/>
        <v>0</v>
      </c>
      <c r="Q51" s="105">
        <f t="shared" si="5"/>
        <v>0</v>
      </c>
      <c r="R51" s="85">
        <v>0</v>
      </c>
      <c r="S51" s="86">
        <v>0</v>
      </c>
      <c r="T51" s="88">
        <f t="shared" si="6"/>
        <v>0</v>
      </c>
      <c r="U51" s="105">
        <f t="shared" si="7"/>
        <v>0</v>
      </c>
      <c r="V51" s="85">
        <v>0</v>
      </c>
      <c r="W51" s="86">
        <v>0</v>
      </c>
      <c r="X51" s="88">
        <f t="shared" si="8"/>
        <v>0</v>
      </c>
      <c r="Y51" s="105">
        <f t="shared" si="9"/>
        <v>0</v>
      </c>
      <c r="Z51" s="125">
        <v>137590144</v>
      </c>
      <c r="AA51" s="88">
        <v>95222622</v>
      </c>
      <c r="AB51" s="88">
        <f t="shared" si="10"/>
        <v>232812766</v>
      </c>
      <c r="AC51" s="105">
        <f t="shared" si="11"/>
        <v>0.6119423039546682</v>
      </c>
      <c r="AD51" s="85">
        <v>123685422</v>
      </c>
      <c r="AE51" s="86">
        <v>47060920</v>
      </c>
      <c r="AF51" s="88">
        <f t="shared" si="12"/>
        <v>170746342</v>
      </c>
      <c r="AG51" s="86">
        <v>389169896</v>
      </c>
      <c r="AH51" s="86">
        <v>389169896</v>
      </c>
      <c r="AI51" s="126">
        <v>170746342</v>
      </c>
      <c r="AJ51" s="127">
        <f t="shared" si="13"/>
        <v>0.43874498966898506</v>
      </c>
      <c r="AK51" s="128">
        <f t="shared" si="14"/>
        <v>0.36350075365011336</v>
      </c>
    </row>
    <row r="52" spans="1:37" ht="12.75">
      <c r="A52" s="62" t="s">
        <v>98</v>
      </c>
      <c r="B52" s="63" t="s">
        <v>175</v>
      </c>
      <c r="C52" s="64" t="s">
        <v>176</v>
      </c>
      <c r="D52" s="85">
        <v>207353152</v>
      </c>
      <c r="E52" s="86">
        <v>62189771</v>
      </c>
      <c r="F52" s="87">
        <f t="shared" si="0"/>
        <v>269542923</v>
      </c>
      <c r="G52" s="85">
        <v>207353152</v>
      </c>
      <c r="H52" s="86">
        <v>62189771</v>
      </c>
      <c r="I52" s="87">
        <f t="shared" si="1"/>
        <v>269542923</v>
      </c>
      <c r="J52" s="85">
        <v>52939080</v>
      </c>
      <c r="K52" s="86">
        <v>12976597</v>
      </c>
      <c r="L52" s="88">
        <f t="shared" si="2"/>
        <v>65915677</v>
      </c>
      <c r="M52" s="105">
        <f t="shared" si="3"/>
        <v>0.24454612373555065</v>
      </c>
      <c r="N52" s="85">
        <v>0</v>
      </c>
      <c r="O52" s="86">
        <v>0</v>
      </c>
      <c r="P52" s="88">
        <f t="shared" si="4"/>
        <v>0</v>
      </c>
      <c r="Q52" s="105">
        <f t="shared" si="5"/>
        <v>0</v>
      </c>
      <c r="R52" s="85">
        <v>0</v>
      </c>
      <c r="S52" s="86">
        <v>0</v>
      </c>
      <c r="T52" s="88">
        <f t="shared" si="6"/>
        <v>0</v>
      </c>
      <c r="U52" s="105">
        <f t="shared" si="7"/>
        <v>0</v>
      </c>
      <c r="V52" s="85">
        <v>0</v>
      </c>
      <c r="W52" s="86">
        <v>0</v>
      </c>
      <c r="X52" s="88">
        <f t="shared" si="8"/>
        <v>0</v>
      </c>
      <c r="Y52" s="105">
        <f t="shared" si="9"/>
        <v>0</v>
      </c>
      <c r="Z52" s="125">
        <v>52939080</v>
      </c>
      <c r="AA52" s="88">
        <v>12976597</v>
      </c>
      <c r="AB52" s="88">
        <f t="shared" si="10"/>
        <v>65915677</v>
      </c>
      <c r="AC52" s="105">
        <f t="shared" si="11"/>
        <v>0.24454612373555065</v>
      </c>
      <c r="AD52" s="85">
        <v>2719504</v>
      </c>
      <c r="AE52" s="86">
        <v>22242942</v>
      </c>
      <c r="AF52" s="88">
        <f t="shared" si="12"/>
        <v>24962446</v>
      </c>
      <c r="AG52" s="86">
        <v>529445590</v>
      </c>
      <c r="AH52" s="86">
        <v>529445590</v>
      </c>
      <c r="AI52" s="126">
        <v>24962446</v>
      </c>
      <c r="AJ52" s="127">
        <f t="shared" si="13"/>
        <v>0.047148274480858364</v>
      </c>
      <c r="AK52" s="128">
        <f t="shared" si="14"/>
        <v>1.6405936741936267</v>
      </c>
    </row>
    <row r="53" spans="1:37" ht="12.75">
      <c r="A53" s="62" t="s">
        <v>113</v>
      </c>
      <c r="B53" s="63" t="s">
        <v>177</v>
      </c>
      <c r="C53" s="64" t="s">
        <v>178</v>
      </c>
      <c r="D53" s="85">
        <v>758788007</v>
      </c>
      <c r="E53" s="86">
        <v>579459350</v>
      </c>
      <c r="F53" s="87">
        <f t="shared" si="0"/>
        <v>1338247357</v>
      </c>
      <c r="G53" s="85">
        <v>758788007</v>
      </c>
      <c r="H53" s="86">
        <v>579459350</v>
      </c>
      <c r="I53" s="87">
        <f t="shared" si="1"/>
        <v>1338247357</v>
      </c>
      <c r="J53" s="85">
        <v>254615402</v>
      </c>
      <c r="K53" s="86">
        <v>2018582656</v>
      </c>
      <c r="L53" s="88">
        <f t="shared" si="2"/>
        <v>2273198058</v>
      </c>
      <c r="M53" s="105">
        <f t="shared" si="3"/>
        <v>1.6986381823282017</v>
      </c>
      <c r="N53" s="85">
        <v>0</v>
      </c>
      <c r="O53" s="86">
        <v>0</v>
      </c>
      <c r="P53" s="88">
        <f t="shared" si="4"/>
        <v>0</v>
      </c>
      <c r="Q53" s="105">
        <f t="shared" si="5"/>
        <v>0</v>
      </c>
      <c r="R53" s="85">
        <v>0</v>
      </c>
      <c r="S53" s="86">
        <v>0</v>
      </c>
      <c r="T53" s="88">
        <f t="shared" si="6"/>
        <v>0</v>
      </c>
      <c r="U53" s="105">
        <f t="shared" si="7"/>
        <v>0</v>
      </c>
      <c r="V53" s="85">
        <v>0</v>
      </c>
      <c r="W53" s="86">
        <v>0</v>
      </c>
      <c r="X53" s="88">
        <f t="shared" si="8"/>
        <v>0</v>
      </c>
      <c r="Y53" s="105">
        <f t="shared" si="9"/>
        <v>0</v>
      </c>
      <c r="Z53" s="125">
        <v>254615402</v>
      </c>
      <c r="AA53" s="88">
        <v>2018582656</v>
      </c>
      <c r="AB53" s="88">
        <f t="shared" si="10"/>
        <v>2273198058</v>
      </c>
      <c r="AC53" s="105">
        <f t="shared" si="11"/>
        <v>1.6986381823282017</v>
      </c>
      <c r="AD53" s="85">
        <v>266862971</v>
      </c>
      <c r="AE53" s="86">
        <v>1563859078</v>
      </c>
      <c r="AF53" s="88">
        <f t="shared" si="12"/>
        <v>1830722049</v>
      </c>
      <c r="AG53" s="86">
        <v>1216698936</v>
      </c>
      <c r="AH53" s="86">
        <v>1216698936</v>
      </c>
      <c r="AI53" s="126">
        <v>1830722049</v>
      </c>
      <c r="AJ53" s="127">
        <f t="shared" si="13"/>
        <v>1.504663146183601</v>
      </c>
      <c r="AK53" s="128">
        <f t="shared" si="14"/>
        <v>0.24169480519541175</v>
      </c>
    </row>
    <row r="54" spans="1:37" ht="16.5">
      <c r="A54" s="65"/>
      <c r="B54" s="66" t="s">
        <v>179</v>
      </c>
      <c r="C54" s="67"/>
      <c r="D54" s="89">
        <f>SUM(D49:D53)</f>
        <v>2106850479</v>
      </c>
      <c r="E54" s="90">
        <f>SUM(E49:E53)</f>
        <v>985693340</v>
      </c>
      <c r="F54" s="91">
        <f t="shared" si="0"/>
        <v>3092543819</v>
      </c>
      <c r="G54" s="89">
        <f>SUM(G49:G53)</f>
        <v>2106850479</v>
      </c>
      <c r="H54" s="90">
        <f>SUM(H49:H53)</f>
        <v>985693340</v>
      </c>
      <c r="I54" s="91">
        <f t="shared" si="1"/>
        <v>3092543819</v>
      </c>
      <c r="J54" s="89">
        <f>SUM(J49:J53)</f>
        <v>709713993</v>
      </c>
      <c r="K54" s="90">
        <f>SUM(K49:K53)</f>
        <v>2494013606</v>
      </c>
      <c r="L54" s="90">
        <f t="shared" si="2"/>
        <v>3203727599</v>
      </c>
      <c r="M54" s="106">
        <f t="shared" si="3"/>
        <v>1.035952208443065</v>
      </c>
      <c r="N54" s="89">
        <f>SUM(N49:N53)</f>
        <v>0</v>
      </c>
      <c r="O54" s="90">
        <f>SUM(O49:O53)</f>
        <v>0</v>
      </c>
      <c r="P54" s="90">
        <f t="shared" si="4"/>
        <v>0</v>
      </c>
      <c r="Q54" s="106">
        <f t="shared" si="5"/>
        <v>0</v>
      </c>
      <c r="R54" s="89">
        <f>SUM(R49:R53)</f>
        <v>0</v>
      </c>
      <c r="S54" s="90">
        <f>SUM(S49:S53)</f>
        <v>0</v>
      </c>
      <c r="T54" s="90">
        <f t="shared" si="6"/>
        <v>0</v>
      </c>
      <c r="U54" s="106">
        <f t="shared" si="7"/>
        <v>0</v>
      </c>
      <c r="V54" s="89">
        <f>SUM(V49:V53)</f>
        <v>0</v>
      </c>
      <c r="W54" s="90">
        <f>SUM(W49:W53)</f>
        <v>0</v>
      </c>
      <c r="X54" s="90">
        <f t="shared" si="8"/>
        <v>0</v>
      </c>
      <c r="Y54" s="106">
        <f t="shared" si="9"/>
        <v>0</v>
      </c>
      <c r="Z54" s="89">
        <v>709713993</v>
      </c>
      <c r="AA54" s="90">
        <v>2494013606</v>
      </c>
      <c r="AB54" s="90">
        <f t="shared" si="10"/>
        <v>3203727599</v>
      </c>
      <c r="AC54" s="106">
        <f t="shared" si="11"/>
        <v>1.035952208443065</v>
      </c>
      <c r="AD54" s="89">
        <f>SUM(AD49:AD53)</f>
        <v>645469689</v>
      </c>
      <c r="AE54" s="90">
        <f>SUM(AE49:AE53)</f>
        <v>1826916280</v>
      </c>
      <c r="AF54" s="90">
        <f t="shared" si="12"/>
        <v>2472385969</v>
      </c>
      <c r="AG54" s="90">
        <f>SUM(AG49:AG53)</f>
        <v>3020708977</v>
      </c>
      <c r="AH54" s="90">
        <f>SUM(AH49:AH53)</f>
        <v>3020708977</v>
      </c>
      <c r="AI54" s="91">
        <f>SUM(AI49:AI53)</f>
        <v>2472385969</v>
      </c>
      <c r="AJ54" s="129">
        <f t="shared" si="13"/>
        <v>0.8184787041138389</v>
      </c>
      <c r="AK54" s="130">
        <f t="shared" si="14"/>
        <v>0.2958039882000316</v>
      </c>
    </row>
    <row r="55" spans="1:37" ht="16.5">
      <c r="A55" s="68"/>
      <c r="B55" s="69" t="s">
        <v>180</v>
      </c>
      <c r="C55" s="70"/>
      <c r="D55" s="92">
        <f>SUM(D9:D10,D12:D19,D21:D27,D29:D35,D37:D40,D42:D47,D49:D53)</f>
        <v>43861862952</v>
      </c>
      <c r="E55" s="93">
        <f>SUM(E9:E10,E12:E19,E21:E27,E29:E35,E37:E40,E42:E47,E49:E53)</f>
        <v>8546288142</v>
      </c>
      <c r="F55" s="94">
        <f t="shared" si="0"/>
        <v>52408151094</v>
      </c>
      <c r="G55" s="92">
        <f>SUM(G9:G10,G12:G19,G21:G27,G29:G35,G37:G40,G42:G47,G49:G53)</f>
        <v>43868271921</v>
      </c>
      <c r="H55" s="93">
        <f>SUM(H9:H10,H12:H19,H21:H27,H29:H35,H37:H40,H42:H47,H49:H53)</f>
        <v>8803331426</v>
      </c>
      <c r="I55" s="94">
        <f t="shared" si="1"/>
        <v>52671603347</v>
      </c>
      <c r="J55" s="92">
        <f>SUM(J9:J10,J12:J19,J21:J27,J29:J35,J37:J40,J42:J47,J49:J53)</f>
        <v>10188279916</v>
      </c>
      <c r="K55" s="93">
        <f>SUM(K9:K10,K12:K19,K21:K27,K29:K35,K37:K40,K42:K47,K49:K53)</f>
        <v>5780746324</v>
      </c>
      <c r="L55" s="93">
        <f t="shared" si="2"/>
        <v>15969026240</v>
      </c>
      <c r="M55" s="107">
        <f t="shared" si="3"/>
        <v>0.3047050107025857</v>
      </c>
      <c r="N55" s="92">
        <f>SUM(N9:N10,N12:N19,N21:N27,N29:N35,N37:N40,N42:N47,N49:N53)</f>
        <v>0</v>
      </c>
      <c r="O55" s="93">
        <f>SUM(O9:O10,O12:O19,O21:O27,O29:O35,O37:O40,O42:O47,O49:O53)</f>
        <v>0</v>
      </c>
      <c r="P55" s="93">
        <f t="shared" si="4"/>
        <v>0</v>
      </c>
      <c r="Q55" s="107">
        <f t="shared" si="5"/>
        <v>0</v>
      </c>
      <c r="R55" s="92">
        <f>SUM(R9:R10,R12:R19,R21:R27,R29:R35,R37:R40,R42:R47,R49:R53)</f>
        <v>0</v>
      </c>
      <c r="S55" s="93">
        <f>SUM(S9:S10,S12:S19,S21:S27,S29:S35,S37:S40,S42:S47,S49:S53)</f>
        <v>0</v>
      </c>
      <c r="T55" s="93">
        <f t="shared" si="6"/>
        <v>0</v>
      </c>
      <c r="U55" s="107">
        <f t="shared" si="7"/>
        <v>0</v>
      </c>
      <c r="V55" s="92">
        <f>SUM(V9:V10,V12:V19,V21:V27,V29:V35,V37:V40,V42:V47,V49:V53)</f>
        <v>0</v>
      </c>
      <c r="W55" s="93">
        <f>SUM(W9:W10,W12:W19,W21:W27,W29:W35,W37:W40,W42:W47,W49:W53)</f>
        <v>0</v>
      </c>
      <c r="X55" s="93">
        <f t="shared" si="8"/>
        <v>0</v>
      </c>
      <c r="Y55" s="107">
        <f t="shared" si="9"/>
        <v>0</v>
      </c>
      <c r="Z55" s="92">
        <v>10188279916</v>
      </c>
      <c r="AA55" s="93">
        <v>5780746324</v>
      </c>
      <c r="AB55" s="93">
        <f t="shared" si="10"/>
        <v>15969026240</v>
      </c>
      <c r="AC55" s="107">
        <f t="shared" si="11"/>
        <v>0.3047050107025857</v>
      </c>
      <c r="AD55" s="92">
        <f>SUM(AD9:AD10,AD12:AD19,AD21:AD27,AD29:AD35,AD37:AD40,AD42:AD47,AD49:AD53)</f>
        <v>10782748731</v>
      </c>
      <c r="AE55" s="93">
        <f>SUM(AE9:AE10,AE12:AE19,AE21:AE27,AE29:AE35,AE37:AE40,AE42:AE47,AE49:AE53)</f>
        <v>4077481055</v>
      </c>
      <c r="AF55" s="93">
        <f t="shared" si="12"/>
        <v>14860229786</v>
      </c>
      <c r="AG55" s="93">
        <f>SUM(AG9:AG10,AG12:AG19,AG21:AG27,AG29:AG35,AG37:AG40,AG42:AG47,AG49:AG53)</f>
        <v>26038632269</v>
      </c>
      <c r="AH55" s="93">
        <f>SUM(AH9:AH10,AH12:AH19,AH21:AH27,AH29:AH35,AH37:AH40,AH42:AH47,AH49:AH53)</f>
        <v>26038632269</v>
      </c>
      <c r="AI55" s="94">
        <f>SUM(AI9:AI10,AI12:AI19,AI21:AI27,AI29:AI35,AI37:AI40,AI42:AI47,AI49:AI53)</f>
        <v>14860229786</v>
      </c>
      <c r="AJ55" s="131">
        <f t="shared" si="13"/>
        <v>0.5706993221641553</v>
      </c>
      <c r="AK55" s="132">
        <f t="shared" si="14"/>
        <v>0.07461502749066584</v>
      </c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5" r:id="rId1"/>
  <rowBreaks count="1" manualBreakCount="1">
    <brk id="56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view="pageBreakPreview" zoomScale="60" zoomScalePageLayoutView="0" workbookViewId="0" topLeftCell="A19">
      <selection activeCell="E24" sqref="E2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24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51</v>
      </c>
      <c r="C9" s="64" t="s">
        <v>52</v>
      </c>
      <c r="D9" s="85">
        <v>6949637528</v>
      </c>
      <c r="E9" s="86">
        <v>1266260876</v>
      </c>
      <c r="F9" s="87">
        <f>$D9+$E9</f>
        <v>8215898404</v>
      </c>
      <c r="G9" s="85">
        <v>6949637528</v>
      </c>
      <c r="H9" s="86">
        <v>1266260876</v>
      </c>
      <c r="I9" s="87">
        <f>$G9+$H9</f>
        <v>8215898404</v>
      </c>
      <c r="J9" s="85">
        <v>2025403112</v>
      </c>
      <c r="K9" s="86">
        <v>48283747</v>
      </c>
      <c r="L9" s="88">
        <f>$J9+$K9</f>
        <v>2073686859</v>
      </c>
      <c r="M9" s="105">
        <f>IF($F9=0,0,$L9/$F9)</f>
        <v>0.25239928210290463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2025403112</v>
      </c>
      <c r="AA9" s="88">
        <v>48283747</v>
      </c>
      <c r="AB9" s="88">
        <f>$Z9+$AA9</f>
        <v>2073686859</v>
      </c>
      <c r="AC9" s="105">
        <f>IF($F9=0,0,$AB9/$F9)</f>
        <v>0.25239928210290463</v>
      </c>
      <c r="AD9" s="85">
        <v>1892957058</v>
      </c>
      <c r="AE9" s="86">
        <v>25614098</v>
      </c>
      <c r="AF9" s="88">
        <f>$AD9+$AE9</f>
        <v>1918571156</v>
      </c>
      <c r="AG9" s="86">
        <v>7316105802</v>
      </c>
      <c r="AH9" s="86">
        <v>7316105802</v>
      </c>
      <c r="AI9" s="126">
        <v>1918571156</v>
      </c>
      <c r="AJ9" s="127">
        <f>IF($AG9=0,0,$AI9/$AG9)</f>
        <v>0.26223939455270334</v>
      </c>
      <c r="AK9" s="128">
        <f>IF($AF9=0,0,(($L9/$AF9)-1))</f>
        <v>0.08084959607304754</v>
      </c>
    </row>
    <row r="10" spans="1:37" ht="16.5">
      <c r="A10" s="65"/>
      <c r="B10" s="66" t="s">
        <v>97</v>
      </c>
      <c r="C10" s="67"/>
      <c r="D10" s="89">
        <f>D9</f>
        <v>6949637528</v>
      </c>
      <c r="E10" s="90">
        <f>E9</f>
        <v>1266260876</v>
      </c>
      <c r="F10" s="91">
        <f aca="true" t="shared" si="0" ref="F10:F37">$D10+$E10</f>
        <v>8215898404</v>
      </c>
      <c r="G10" s="89">
        <f>G9</f>
        <v>6949637528</v>
      </c>
      <c r="H10" s="90">
        <f>H9</f>
        <v>1266260876</v>
      </c>
      <c r="I10" s="91">
        <f aca="true" t="shared" si="1" ref="I10:I37">$G10+$H10</f>
        <v>8215898404</v>
      </c>
      <c r="J10" s="89">
        <f>J9</f>
        <v>2025403112</v>
      </c>
      <c r="K10" s="90">
        <f>K9</f>
        <v>48283747</v>
      </c>
      <c r="L10" s="90">
        <f aca="true" t="shared" si="2" ref="L10:L37">$J10+$K10</f>
        <v>2073686859</v>
      </c>
      <c r="M10" s="106">
        <f aca="true" t="shared" si="3" ref="M10:M37">IF($F10=0,0,$L10/$F10)</f>
        <v>0.25239928210290463</v>
      </c>
      <c r="N10" s="89">
        <f>N9</f>
        <v>0</v>
      </c>
      <c r="O10" s="90">
        <f>O9</f>
        <v>0</v>
      </c>
      <c r="P10" s="90">
        <f aca="true" t="shared" si="4" ref="P10:P37">$N10+$O10</f>
        <v>0</v>
      </c>
      <c r="Q10" s="106">
        <f aca="true" t="shared" si="5" ref="Q10:Q37">IF($F10=0,0,$P10/$F10)</f>
        <v>0</v>
      </c>
      <c r="R10" s="89">
        <f>R9</f>
        <v>0</v>
      </c>
      <c r="S10" s="90">
        <f>S9</f>
        <v>0</v>
      </c>
      <c r="T10" s="90">
        <f aca="true" t="shared" si="6" ref="T10:T37">$R10+$S10</f>
        <v>0</v>
      </c>
      <c r="U10" s="106">
        <f aca="true" t="shared" si="7" ref="U10:U37">IF($I10=0,0,$T10/$I10)</f>
        <v>0</v>
      </c>
      <c r="V10" s="89">
        <f>V9</f>
        <v>0</v>
      </c>
      <c r="W10" s="90">
        <f>W9</f>
        <v>0</v>
      </c>
      <c r="X10" s="90">
        <f aca="true" t="shared" si="8" ref="X10:X37">$V10+$W10</f>
        <v>0</v>
      </c>
      <c r="Y10" s="106">
        <f aca="true" t="shared" si="9" ref="Y10:Y37">IF($I10=0,0,$X10/$I10)</f>
        <v>0</v>
      </c>
      <c r="Z10" s="89">
        <v>2025403112</v>
      </c>
      <c r="AA10" s="90">
        <v>48283747</v>
      </c>
      <c r="AB10" s="90">
        <f aca="true" t="shared" si="10" ref="AB10:AB37">$Z10+$AA10</f>
        <v>2073686859</v>
      </c>
      <c r="AC10" s="106">
        <f aca="true" t="shared" si="11" ref="AC10:AC37">IF($F10=0,0,$AB10/$F10)</f>
        <v>0.25239928210290463</v>
      </c>
      <c r="AD10" s="89">
        <f>AD9</f>
        <v>1892957058</v>
      </c>
      <c r="AE10" s="90">
        <f>AE9</f>
        <v>25614098</v>
      </c>
      <c r="AF10" s="90">
        <f aca="true" t="shared" si="12" ref="AF10:AF37">$AD10+$AE10</f>
        <v>1918571156</v>
      </c>
      <c r="AG10" s="90">
        <f>AG9</f>
        <v>7316105802</v>
      </c>
      <c r="AH10" s="90">
        <f>AH9</f>
        <v>7316105802</v>
      </c>
      <c r="AI10" s="91">
        <f>AI9</f>
        <v>1918571156</v>
      </c>
      <c r="AJ10" s="129">
        <f aca="true" t="shared" si="13" ref="AJ10:AJ37">IF($AG10=0,0,$AI10/$AG10)</f>
        <v>0.26223939455270334</v>
      </c>
      <c r="AK10" s="130">
        <f aca="true" t="shared" si="14" ref="AK10:AK37">IF($AF10=0,0,(($L10/$AF10)-1))</f>
        <v>0.08084959607304754</v>
      </c>
    </row>
    <row r="11" spans="1:37" ht="12.75">
      <c r="A11" s="62" t="s">
        <v>98</v>
      </c>
      <c r="B11" s="63" t="s">
        <v>181</v>
      </c>
      <c r="C11" s="64" t="s">
        <v>182</v>
      </c>
      <c r="D11" s="85">
        <v>-147345177</v>
      </c>
      <c r="E11" s="86">
        <v>285809646</v>
      </c>
      <c r="F11" s="87">
        <f t="shared" si="0"/>
        <v>138464469</v>
      </c>
      <c r="G11" s="85">
        <v>-147345177</v>
      </c>
      <c r="H11" s="86">
        <v>285809646</v>
      </c>
      <c r="I11" s="87">
        <f t="shared" si="1"/>
        <v>138464469</v>
      </c>
      <c r="J11" s="85">
        <v>40259486</v>
      </c>
      <c r="K11" s="86">
        <v>6892961</v>
      </c>
      <c r="L11" s="88">
        <f t="shared" si="2"/>
        <v>47152447</v>
      </c>
      <c r="M11" s="105">
        <f t="shared" si="3"/>
        <v>0.3405382430636411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40259486</v>
      </c>
      <c r="AA11" s="88">
        <v>6892961</v>
      </c>
      <c r="AB11" s="88">
        <f t="shared" si="10"/>
        <v>47152447</v>
      </c>
      <c r="AC11" s="105">
        <f t="shared" si="11"/>
        <v>0.3405382430636411</v>
      </c>
      <c r="AD11" s="85">
        <v>15381391</v>
      </c>
      <c r="AE11" s="86">
        <v>7989597</v>
      </c>
      <c r="AF11" s="88">
        <f t="shared" si="12"/>
        <v>23370988</v>
      </c>
      <c r="AG11" s="86">
        <v>524325629</v>
      </c>
      <c r="AH11" s="86">
        <v>524325629</v>
      </c>
      <c r="AI11" s="126">
        <v>23370988</v>
      </c>
      <c r="AJ11" s="127">
        <f t="shared" si="13"/>
        <v>0.044573422902430736</v>
      </c>
      <c r="AK11" s="128">
        <f t="shared" si="14"/>
        <v>1.017563271180491</v>
      </c>
    </row>
    <row r="12" spans="1:37" ht="12.75">
      <c r="A12" s="62" t="s">
        <v>98</v>
      </c>
      <c r="B12" s="63" t="s">
        <v>183</v>
      </c>
      <c r="C12" s="64" t="s">
        <v>184</v>
      </c>
      <c r="D12" s="85">
        <v>402844431</v>
      </c>
      <c r="E12" s="86">
        <v>94780006</v>
      </c>
      <c r="F12" s="87">
        <f t="shared" si="0"/>
        <v>497624437</v>
      </c>
      <c r="G12" s="85">
        <v>402844431</v>
      </c>
      <c r="H12" s="86">
        <v>94780006</v>
      </c>
      <c r="I12" s="87">
        <f t="shared" si="1"/>
        <v>497624437</v>
      </c>
      <c r="J12" s="85">
        <v>0</v>
      </c>
      <c r="K12" s="86">
        <v>0</v>
      </c>
      <c r="L12" s="88">
        <f t="shared" si="2"/>
        <v>0</v>
      </c>
      <c r="M12" s="105">
        <f t="shared" si="3"/>
        <v>0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0</v>
      </c>
      <c r="AA12" s="88">
        <v>0</v>
      </c>
      <c r="AB12" s="88">
        <f t="shared" si="10"/>
        <v>0</v>
      </c>
      <c r="AC12" s="105">
        <f t="shared" si="11"/>
        <v>0</v>
      </c>
      <c r="AD12" s="85">
        <v>58896412</v>
      </c>
      <c r="AE12" s="86">
        <v>1065129</v>
      </c>
      <c r="AF12" s="88">
        <f t="shared" si="12"/>
        <v>59961541</v>
      </c>
      <c r="AG12" s="86">
        <v>274506058</v>
      </c>
      <c r="AH12" s="86">
        <v>274506058</v>
      </c>
      <c r="AI12" s="126">
        <v>59961541</v>
      </c>
      <c r="AJ12" s="127">
        <f t="shared" si="13"/>
        <v>0.21843430865194238</v>
      </c>
      <c r="AK12" s="128">
        <f t="shared" si="14"/>
        <v>-1</v>
      </c>
    </row>
    <row r="13" spans="1:37" ht="12.75">
      <c r="A13" s="62" t="s">
        <v>98</v>
      </c>
      <c r="B13" s="63" t="s">
        <v>185</v>
      </c>
      <c r="C13" s="64" t="s">
        <v>186</v>
      </c>
      <c r="D13" s="85">
        <v>227218880</v>
      </c>
      <c r="E13" s="86">
        <v>79302450</v>
      </c>
      <c r="F13" s="87">
        <f t="shared" si="0"/>
        <v>306521330</v>
      </c>
      <c r="G13" s="85">
        <v>227218880</v>
      </c>
      <c r="H13" s="86">
        <v>79302450</v>
      </c>
      <c r="I13" s="87">
        <f t="shared" si="1"/>
        <v>306521330</v>
      </c>
      <c r="J13" s="85">
        <v>26360021</v>
      </c>
      <c r="K13" s="86">
        <v>68645032</v>
      </c>
      <c r="L13" s="88">
        <f t="shared" si="2"/>
        <v>95005053</v>
      </c>
      <c r="M13" s="105">
        <f t="shared" si="3"/>
        <v>0.30994597667966534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26360021</v>
      </c>
      <c r="AA13" s="88">
        <v>68645032</v>
      </c>
      <c r="AB13" s="88">
        <f t="shared" si="10"/>
        <v>95005053</v>
      </c>
      <c r="AC13" s="105">
        <f t="shared" si="11"/>
        <v>0.30994597667966534</v>
      </c>
      <c r="AD13" s="85">
        <v>40363442</v>
      </c>
      <c r="AE13" s="86">
        <v>23759011</v>
      </c>
      <c r="AF13" s="88">
        <f t="shared" si="12"/>
        <v>64122453</v>
      </c>
      <c r="AG13" s="86">
        <v>280653792</v>
      </c>
      <c r="AH13" s="86">
        <v>280653792</v>
      </c>
      <c r="AI13" s="126">
        <v>64122453</v>
      </c>
      <c r="AJ13" s="127">
        <f t="shared" si="13"/>
        <v>0.22847527746926005</v>
      </c>
      <c r="AK13" s="128">
        <f t="shared" si="14"/>
        <v>0.48161912957384834</v>
      </c>
    </row>
    <row r="14" spans="1:37" ht="12.75">
      <c r="A14" s="62" t="s">
        <v>113</v>
      </c>
      <c r="B14" s="63" t="s">
        <v>187</v>
      </c>
      <c r="C14" s="64" t="s">
        <v>188</v>
      </c>
      <c r="D14" s="85">
        <v>67432184</v>
      </c>
      <c r="E14" s="86">
        <v>0</v>
      </c>
      <c r="F14" s="87">
        <f t="shared" si="0"/>
        <v>67432184</v>
      </c>
      <c r="G14" s="85">
        <v>67432184</v>
      </c>
      <c r="H14" s="86">
        <v>0</v>
      </c>
      <c r="I14" s="87">
        <f t="shared" si="1"/>
        <v>67432184</v>
      </c>
      <c r="J14" s="85">
        <v>18989317</v>
      </c>
      <c r="K14" s="86">
        <v>0</v>
      </c>
      <c r="L14" s="88">
        <f t="shared" si="2"/>
        <v>18989317</v>
      </c>
      <c r="M14" s="105">
        <f t="shared" si="3"/>
        <v>0.28160613928802897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18989317</v>
      </c>
      <c r="AA14" s="88">
        <v>0</v>
      </c>
      <c r="AB14" s="88">
        <f t="shared" si="10"/>
        <v>18989317</v>
      </c>
      <c r="AC14" s="105">
        <f t="shared" si="11"/>
        <v>0.28160613928802897</v>
      </c>
      <c r="AD14" s="85">
        <v>18791144</v>
      </c>
      <c r="AE14" s="86">
        <v>0</v>
      </c>
      <c r="AF14" s="88">
        <f t="shared" si="12"/>
        <v>18791144</v>
      </c>
      <c r="AG14" s="86">
        <v>62399544</v>
      </c>
      <c r="AH14" s="86">
        <v>62399544</v>
      </c>
      <c r="AI14" s="126">
        <v>18791144</v>
      </c>
      <c r="AJ14" s="127">
        <f t="shared" si="13"/>
        <v>0.3011423288606083</v>
      </c>
      <c r="AK14" s="128">
        <f t="shared" si="14"/>
        <v>0.010546084900419084</v>
      </c>
    </row>
    <row r="15" spans="1:37" ht="16.5">
      <c r="A15" s="65"/>
      <c r="B15" s="66" t="s">
        <v>189</v>
      </c>
      <c r="C15" s="67"/>
      <c r="D15" s="89">
        <f>SUM(D11:D14)</f>
        <v>550150318</v>
      </c>
      <c r="E15" s="90">
        <f>SUM(E11:E14)</f>
        <v>459892102</v>
      </c>
      <c r="F15" s="91">
        <f t="shared" si="0"/>
        <v>1010042420</v>
      </c>
      <c r="G15" s="89">
        <f>SUM(G11:G14)</f>
        <v>550150318</v>
      </c>
      <c r="H15" s="90">
        <f>SUM(H11:H14)</f>
        <v>459892102</v>
      </c>
      <c r="I15" s="91">
        <f t="shared" si="1"/>
        <v>1010042420</v>
      </c>
      <c r="J15" s="89">
        <f>SUM(J11:J14)</f>
        <v>85608824</v>
      </c>
      <c r="K15" s="90">
        <f>SUM(K11:K14)</f>
        <v>75537993</v>
      </c>
      <c r="L15" s="90">
        <f t="shared" si="2"/>
        <v>161146817</v>
      </c>
      <c r="M15" s="106">
        <f t="shared" si="3"/>
        <v>0.1595446030870664</v>
      </c>
      <c r="N15" s="89">
        <f>SUM(N11:N14)</f>
        <v>0</v>
      </c>
      <c r="O15" s="90">
        <f>SUM(O11:O14)</f>
        <v>0</v>
      </c>
      <c r="P15" s="90">
        <f t="shared" si="4"/>
        <v>0</v>
      </c>
      <c r="Q15" s="106">
        <f t="shared" si="5"/>
        <v>0</v>
      </c>
      <c r="R15" s="89">
        <f>SUM(R11:R14)</f>
        <v>0</v>
      </c>
      <c r="S15" s="90">
        <f>SUM(S11:S14)</f>
        <v>0</v>
      </c>
      <c r="T15" s="90">
        <f t="shared" si="6"/>
        <v>0</v>
      </c>
      <c r="U15" s="106">
        <f t="shared" si="7"/>
        <v>0</v>
      </c>
      <c r="V15" s="89">
        <f>SUM(V11:V14)</f>
        <v>0</v>
      </c>
      <c r="W15" s="90">
        <f>SUM(W11:W14)</f>
        <v>0</v>
      </c>
      <c r="X15" s="90">
        <f t="shared" si="8"/>
        <v>0</v>
      </c>
      <c r="Y15" s="106">
        <f t="shared" si="9"/>
        <v>0</v>
      </c>
      <c r="Z15" s="89">
        <v>85608824</v>
      </c>
      <c r="AA15" s="90">
        <v>75537993</v>
      </c>
      <c r="AB15" s="90">
        <f t="shared" si="10"/>
        <v>161146817</v>
      </c>
      <c r="AC15" s="106">
        <f t="shared" si="11"/>
        <v>0.1595446030870664</v>
      </c>
      <c r="AD15" s="89">
        <f>SUM(AD11:AD14)</f>
        <v>133432389</v>
      </c>
      <c r="AE15" s="90">
        <f>SUM(AE11:AE14)</f>
        <v>32813737</v>
      </c>
      <c r="AF15" s="90">
        <f t="shared" si="12"/>
        <v>166246126</v>
      </c>
      <c r="AG15" s="90">
        <f>SUM(AG11:AG14)</f>
        <v>1141885023</v>
      </c>
      <c r="AH15" s="90">
        <f>SUM(AH11:AH14)</f>
        <v>1141885023</v>
      </c>
      <c r="AI15" s="91">
        <f>SUM(AI11:AI14)</f>
        <v>166246126</v>
      </c>
      <c r="AJ15" s="129">
        <f t="shared" si="13"/>
        <v>0.14558919913252946</v>
      </c>
      <c r="AK15" s="130">
        <f t="shared" si="14"/>
        <v>-0.030673250094260807</v>
      </c>
    </row>
    <row r="16" spans="1:37" ht="12.75">
      <c r="A16" s="62" t="s">
        <v>98</v>
      </c>
      <c r="B16" s="63" t="s">
        <v>190</v>
      </c>
      <c r="C16" s="64" t="s">
        <v>191</v>
      </c>
      <c r="D16" s="85">
        <v>298722000</v>
      </c>
      <c r="E16" s="86">
        <v>795090891</v>
      </c>
      <c r="F16" s="87">
        <f t="shared" si="0"/>
        <v>1093812891</v>
      </c>
      <c r="G16" s="85">
        <v>298722000</v>
      </c>
      <c r="H16" s="86">
        <v>795090891</v>
      </c>
      <c r="I16" s="87">
        <f t="shared" si="1"/>
        <v>1093812891</v>
      </c>
      <c r="J16" s="85">
        <v>45870244</v>
      </c>
      <c r="K16" s="86">
        <v>1443198127</v>
      </c>
      <c r="L16" s="88">
        <f t="shared" si="2"/>
        <v>1489068371</v>
      </c>
      <c r="M16" s="105">
        <f t="shared" si="3"/>
        <v>1.3613556607827544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45870244</v>
      </c>
      <c r="AA16" s="88">
        <v>1443198127</v>
      </c>
      <c r="AB16" s="88">
        <f t="shared" si="10"/>
        <v>1489068371</v>
      </c>
      <c r="AC16" s="105">
        <f t="shared" si="11"/>
        <v>1.3613556607827544</v>
      </c>
      <c r="AD16" s="85">
        <v>51787474</v>
      </c>
      <c r="AE16" s="86">
        <v>345738</v>
      </c>
      <c r="AF16" s="88">
        <f t="shared" si="12"/>
        <v>52133212</v>
      </c>
      <c r="AG16" s="86">
        <v>483477988</v>
      </c>
      <c r="AH16" s="86">
        <v>483477988</v>
      </c>
      <c r="AI16" s="126">
        <v>52133212</v>
      </c>
      <c r="AJ16" s="127">
        <f t="shared" si="13"/>
        <v>0.10782954610955318</v>
      </c>
      <c r="AK16" s="128">
        <f t="shared" si="14"/>
        <v>27.562759014349623</v>
      </c>
    </row>
    <row r="17" spans="1:37" ht="12.75">
      <c r="A17" s="62" t="s">
        <v>98</v>
      </c>
      <c r="B17" s="63" t="s">
        <v>192</v>
      </c>
      <c r="C17" s="64" t="s">
        <v>193</v>
      </c>
      <c r="D17" s="85">
        <v>-208936752</v>
      </c>
      <c r="E17" s="86">
        <v>201746316</v>
      </c>
      <c r="F17" s="87">
        <f t="shared" si="0"/>
        <v>-7190436</v>
      </c>
      <c r="G17" s="85">
        <v>-208936752</v>
      </c>
      <c r="H17" s="86">
        <v>201746316</v>
      </c>
      <c r="I17" s="87">
        <f t="shared" si="1"/>
        <v>-7190436</v>
      </c>
      <c r="J17" s="85">
        <v>47237559</v>
      </c>
      <c r="K17" s="86">
        <v>0</v>
      </c>
      <c r="L17" s="88">
        <f t="shared" si="2"/>
        <v>47237559</v>
      </c>
      <c r="M17" s="105">
        <f t="shared" si="3"/>
        <v>-6.569498567263515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47237559</v>
      </c>
      <c r="AA17" s="88">
        <v>0</v>
      </c>
      <c r="AB17" s="88">
        <f t="shared" si="10"/>
        <v>47237559</v>
      </c>
      <c r="AC17" s="105">
        <f t="shared" si="11"/>
        <v>-6.569498567263515</v>
      </c>
      <c r="AD17" s="85">
        <v>40663593</v>
      </c>
      <c r="AE17" s="86">
        <v>24636964</v>
      </c>
      <c r="AF17" s="88">
        <f t="shared" si="12"/>
        <v>65300557</v>
      </c>
      <c r="AG17" s="86">
        <v>245353141</v>
      </c>
      <c r="AH17" s="86">
        <v>245353141</v>
      </c>
      <c r="AI17" s="126">
        <v>65300557</v>
      </c>
      <c r="AJ17" s="127">
        <f t="shared" si="13"/>
        <v>0.26614926034307423</v>
      </c>
      <c r="AK17" s="128">
        <f t="shared" si="14"/>
        <v>-0.27661323011379524</v>
      </c>
    </row>
    <row r="18" spans="1:37" ht="12.75">
      <c r="A18" s="62" t="s">
        <v>98</v>
      </c>
      <c r="B18" s="63" t="s">
        <v>194</v>
      </c>
      <c r="C18" s="64" t="s">
        <v>195</v>
      </c>
      <c r="D18" s="85">
        <v>125177622</v>
      </c>
      <c r="E18" s="86">
        <v>0</v>
      </c>
      <c r="F18" s="87">
        <f t="shared" si="0"/>
        <v>125177622</v>
      </c>
      <c r="G18" s="85">
        <v>125177622</v>
      </c>
      <c r="H18" s="86">
        <v>0</v>
      </c>
      <c r="I18" s="87">
        <f t="shared" si="1"/>
        <v>125177622</v>
      </c>
      <c r="J18" s="85">
        <v>65771726</v>
      </c>
      <c r="K18" s="86">
        <v>0</v>
      </c>
      <c r="L18" s="88">
        <f t="shared" si="2"/>
        <v>65771726</v>
      </c>
      <c r="M18" s="105">
        <f t="shared" si="3"/>
        <v>0.525427188575287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65771726</v>
      </c>
      <c r="AA18" s="88">
        <v>0</v>
      </c>
      <c r="AB18" s="88">
        <f t="shared" si="10"/>
        <v>65771726</v>
      </c>
      <c r="AC18" s="105">
        <f t="shared" si="11"/>
        <v>0.525427188575287</v>
      </c>
      <c r="AD18" s="85">
        <v>31476976</v>
      </c>
      <c r="AE18" s="86">
        <v>0</v>
      </c>
      <c r="AF18" s="88">
        <f t="shared" si="12"/>
        <v>31476976</v>
      </c>
      <c r="AG18" s="86">
        <v>230331186</v>
      </c>
      <c r="AH18" s="86">
        <v>230331186</v>
      </c>
      <c r="AI18" s="126">
        <v>31476976</v>
      </c>
      <c r="AJ18" s="127">
        <f t="shared" si="13"/>
        <v>0.13665963583411583</v>
      </c>
      <c r="AK18" s="128">
        <f t="shared" si="14"/>
        <v>1.089518573829964</v>
      </c>
    </row>
    <row r="19" spans="1:37" ht="12.75">
      <c r="A19" s="62" t="s">
        <v>98</v>
      </c>
      <c r="B19" s="63" t="s">
        <v>58</v>
      </c>
      <c r="C19" s="64" t="s">
        <v>59</v>
      </c>
      <c r="D19" s="85">
        <v>2672803385</v>
      </c>
      <c r="E19" s="86">
        <v>220615001</v>
      </c>
      <c r="F19" s="87">
        <f t="shared" si="0"/>
        <v>2893418386</v>
      </c>
      <c r="G19" s="85">
        <v>2672803385</v>
      </c>
      <c r="H19" s="86">
        <v>220615001</v>
      </c>
      <c r="I19" s="87">
        <f t="shared" si="1"/>
        <v>2893418386</v>
      </c>
      <c r="J19" s="85">
        <v>723618500</v>
      </c>
      <c r="K19" s="86">
        <v>20350697</v>
      </c>
      <c r="L19" s="88">
        <f t="shared" si="2"/>
        <v>743969197</v>
      </c>
      <c r="M19" s="105">
        <f t="shared" si="3"/>
        <v>0.25712465248708766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723618500</v>
      </c>
      <c r="AA19" s="88">
        <v>20350697</v>
      </c>
      <c r="AB19" s="88">
        <f t="shared" si="10"/>
        <v>743969197</v>
      </c>
      <c r="AC19" s="105">
        <f t="shared" si="11"/>
        <v>0.25712465248708766</v>
      </c>
      <c r="AD19" s="85">
        <v>585372665</v>
      </c>
      <c r="AE19" s="86">
        <v>6640834</v>
      </c>
      <c r="AF19" s="88">
        <f t="shared" si="12"/>
        <v>592013499</v>
      </c>
      <c r="AG19" s="86">
        <v>2632547693</v>
      </c>
      <c r="AH19" s="86">
        <v>2632547693</v>
      </c>
      <c r="AI19" s="126">
        <v>592013499</v>
      </c>
      <c r="AJ19" s="127">
        <f t="shared" si="13"/>
        <v>0.22488234517998532</v>
      </c>
      <c r="AK19" s="128">
        <f t="shared" si="14"/>
        <v>0.25667606947590893</v>
      </c>
    </row>
    <row r="20" spans="1:37" ht="12.75">
      <c r="A20" s="62" t="s">
        <v>98</v>
      </c>
      <c r="B20" s="63" t="s">
        <v>196</v>
      </c>
      <c r="C20" s="64" t="s">
        <v>197</v>
      </c>
      <c r="D20" s="85">
        <v>386732347</v>
      </c>
      <c r="E20" s="86">
        <v>34053000</v>
      </c>
      <c r="F20" s="87">
        <f t="shared" si="0"/>
        <v>420785347</v>
      </c>
      <c r="G20" s="85">
        <v>386732347</v>
      </c>
      <c r="H20" s="86">
        <v>34053000</v>
      </c>
      <c r="I20" s="87">
        <f t="shared" si="1"/>
        <v>420785347</v>
      </c>
      <c r="J20" s="85">
        <v>0</v>
      </c>
      <c r="K20" s="86">
        <v>0</v>
      </c>
      <c r="L20" s="88">
        <f t="shared" si="2"/>
        <v>0</v>
      </c>
      <c r="M20" s="105">
        <f t="shared" si="3"/>
        <v>0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0</v>
      </c>
      <c r="AA20" s="88">
        <v>0</v>
      </c>
      <c r="AB20" s="88">
        <f t="shared" si="10"/>
        <v>0</v>
      </c>
      <c r="AC20" s="105">
        <f t="shared" si="11"/>
        <v>0</v>
      </c>
      <c r="AD20" s="85">
        <v>104634611</v>
      </c>
      <c r="AE20" s="86">
        <v>0</v>
      </c>
      <c r="AF20" s="88">
        <f t="shared" si="12"/>
        <v>104634611</v>
      </c>
      <c r="AG20" s="86">
        <v>375126363</v>
      </c>
      <c r="AH20" s="86">
        <v>375126363</v>
      </c>
      <c r="AI20" s="126">
        <v>104634611</v>
      </c>
      <c r="AJ20" s="127">
        <f t="shared" si="13"/>
        <v>0.27893163829703965</v>
      </c>
      <c r="AK20" s="128">
        <f t="shared" si="14"/>
        <v>-1</v>
      </c>
    </row>
    <row r="21" spans="1:37" ht="12.75">
      <c r="A21" s="62" t="s">
        <v>113</v>
      </c>
      <c r="B21" s="63" t="s">
        <v>198</v>
      </c>
      <c r="C21" s="64" t="s">
        <v>199</v>
      </c>
      <c r="D21" s="85">
        <v>133615000</v>
      </c>
      <c r="E21" s="86">
        <v>16300000</v>
      </c>
      <c r="F21" s="87">
        <f t="shared" si="0"/>
        <v>149915000</v>
      </c>
      <c r="G21" s="85">
        <v>133615000</v>
      </c>
      <c r="H21" s="86">
        <v>16300000</v>
      </c>
      <c r="I21" s="87">
        <f t="shared" si="1"/>
        <v>149915000</v>
      </c>
      <c r="J21" s="85">
        <v>54316474</v>
      </c>
      <c r="K21" s="86">
        <v>21500</v>
      </c>
      <c r="L21" s="88">
        <f t="shared" si="2"/>
        <v>54337974</v>
      </c>
      <c r="M21" s="105">
        <f t="shared" si="3"/>
        <v>0.3624585531801354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54316474</v>
      </c>
      <c r="AA21" s="88">
        <v>21500</v>
      </c>
      <c r="AB21" s="88">
        <f t="shared" si="10"/>
        <v>54337974</v>
      </c>
      <c r="AC21" s="105">
        <f t="shared" si="11"/>
        <v>0.3624585531801354</v>
      </c>
      <c r="AD21" s="85">
        <v>786906</v>
      </c>
      <c r="AE21" s="86">
        <v>402348</v>
      </c>
      <c r="AF21" s="88">
        <f t="shared" si="12"/>
        <v>1189254</v>
      </c>
      <c r="AG21" s="86">
        <v>131174000</v>
      </c>
      <c r="AH21" s="86">
        <v>131174000</v>
      </c>
      <c r="AI21" s="126">
        <v>1189254</v>
      </c>
      <c r="AJ21" s="127">
        <f t="shared" si="13"/>
        <v>0.00906623263756537</v>
      </c>
      <c r="AK21" s="128">
        <f t="shared" si="14"/>
        <v>44.6908061692456</v>
      </c>
    </row>
    <row r="22" spans="1:37" ht="16.5">
      <c r="A22" s="65"/>
      <c r="B22" s="66" t="s">
        <v>200</v>
      </c>
      <c r="C22" s="67"/>
      <c r="D22" s="89">
        <f>SUM(D16:D21)</f>
        <v>3408113602</v>
      </c>
      <c r="E22" s="90">
        <f>SUM(E16:E21)</f>
        <v>1267805208</v>
      </c>
      <c r="F22" s="91">
        <f t="shared" si="0"/>
        <v>4675918810</v>
      </c>
      <c r="G22" s="89">
        <f>SUM(G16:G21)</f>
        <v>3408113602</v>
      </c>
      <c r="H22" s="90">
        <f>SUM(H16:H21)</f>
        <v>1267805208</v>
      </c>
      <c r="I22" s="91">
        <f t="shared" si="1"/>
        <v>4675918810</v>
      </c>
      <c r="J22" s="89">
        <f>SUM(J16:J21)</f>
        <v>936814503</v>
      </c>
      <c r="K22" s="90">
        <f>SUM(K16:K21)</f>
        <v>1463570324</v>
      </c>
      <c r="L22" s="90">
        <f t="shared" si="2"/>
        <v>2400384827</v>
      </c>
      <c r="M22" s="106">
        <f t="shared" si="3"/>
        <v>0.513350407596149</v>
      </c>
      <c r="N22" s="89">
        <f>SUM(N16:N21)</f>
        <v>0</v>
      </c>
      <c r="O22" s="90">
        <f>SUM(O16:O21)</f>
        <v>0</v>
      </c>
      <c r="P22" s="90">
        <f t="shared" si="4"/>
        <v>0</v>
      </c>
      <c r="Q22" s="106">
        <f t="shared" si="5"/>
        <v>0</v>
      </c>
      <c r="R22" s="89">
        <f>SUM(R16:R21)</f>
        <v>0</v>
      </c>
      <c r="S22" s="90">
        <f>SUM(S16:S21)</f>
        <v>0</v>
      </c>
      <c r="T22" s="90">
        <f t="shared" si="6"/>
        <v>0</v>
      </c>
      <c r="U22" s="106">
        <f t="shared" si="7"/>
        <v>0</v>
      </c>
      <c r="V22" s="89">
        <f>SUM(V16:V21)</f>
        <v>0</v>
      </c>
      <c r="W22" s="90">
        <f>SUM(W16:W21)</f>
        <v>0</v>
      </c>
      <c r="X22" s="90">
        <f t="shared" si="8"/>
        <v>0</v>
      </c>
      <c r="Y22" s="106">
        <f t="shared" si="9"/>
        <v>0</v>
      </c>
      <c r="Z22" s="89">
        <v>936814503</v>
      </c>
      <c r="AA22" s="90">
        <v>1463570324</v>
      </c>
      <c r="AB22" s="90">
        <f t="shared" si="10"/>
        <v>2400384827</v>
      </c>
      <c r="AC22" s="106">
        <f t="shared" si="11"/>
        <v>0.513350407596149</v>
      </c>
      <c r="AD22" s="89">
        <f>SUM(AD16:AD21)</f>
        <v>814722225</v>
      </c>
      <c r="AE22" s="90">
        <f>SUM(AE16:AE21)</f>
        <v>32025884</v>
      </c>
      <c r="AF22" s="90">
        <f t="shared" si="12"/>
        <v>846748109</v>
      </c>
      <c r="AG22" s="90">
        <f>SUM(AG16:AG21)</f>
        <v>4098010371</v>
      </c>
      <c r="AH22" s="90">
        <f>SUM(AH16:AH21)</f>
        <v>4098010371</v>
      </c>
      <c r="AI22" s="91">
        <f>SUM(AI16:AI21)</f>
        <v>846748109</v>
      </c>
      <c r="AJ22" s="129">
        <f t="shared" si="13"/>
        <v>0.20662419865798823</v>
      </c>
      <c r="AK22" s="130">
        <f t="shared" si="14"/>
        <v>1.834827502401898</v>
      </c>
    </row>
    <row r="23" spans="1:37" ht="12.75">
      <c r="A23" s="62" t="s">
        <v>98</v>
      </c>
      <c r="B23" s="63" t="s">
        <v>201</v>
      </c>
      <c r="C23" s="64" t="s">
        <v>202</v>
      </c>
      <c r="D23" s="85">
        <v>521773656</v>
      </c>
      <c r="E23" s="86">
        <v>165018408</v>
      </c>
      <c r="F23" s="87">
        <f t="shared" si="0"/>
        <v>686792064</v>
      </c>
      <c r="G23" s="85">
        <v>521773656</v>
      </c>
      <c r="H23" s="86">
        <v>165018408</v>
      </c>
      <c r="I23" s="87">
        <f t="shared" si="1"/>
        <v>686792064</v>
      </c>
      <c r="J23" s="85">
        <v>161130666</v>
      </c>
      <c r="K23" s="86">
        <v>142131086</v>
      </c>
      <c r="L23" s="88">
        <f t="shared" si="2"/>
        <v>303261752</v>
      </c>
      <c r="M23" s="105">
        <f t="shared" si="3"/>
        <v>0.44156269109131696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161130666</v>
      </c>
      <c r="AA23" s="88">
        <v>142131086</v>
      </c>
      <c r="AB23" s="88">
        <f t="shared" si="10"/>
        <v>303261752</v>
      </c>
      <c r="AC23" s="105">
        <f t="shared" si="11"/>
        <v>0.44156269109131696</v>
      </c>
      <c r="AD23" s="85">
        <v>154743496</v>
      </c>
      <c r="AE23" s="86">
        <v>22062097</v>
      </c>
      <c r="AF23" s="88">
        <f t="shared" si="12"/>
        <v>176805593</v>
      </c>
      <c r="AG23" s="86">
        <v>608754145</v>
      </c>
      <c r="AH23" s="86">
        <v>608754145</v>
      </c>
      <c r="AI23" s="126">
        <v>176805593</v>
      </c>
      <c r="AJ23" s="127">
        <f t="shared" si="13"/>
        <v>0.29043842157329375</v>
      </c>
      <c r="AK23" s="128">
        <f t="shared" si="14"/>
        <v>0.7152271421639924</v>
      </c>
    </row>
    <row r="24" spans="1:37" ht="12.75">
      <c r="A24" s="62" t="s">
        <v>98</v>
      </c>
      <c r="B24" s="63" t="s">
        <v>203</v>
      </c>
      <c r="C24" s="64" t="s">
        <v>204</v>
      </c>
      <c r="D24" s="85">
        <v>776640513</v>
      </c>
      <c r="E24" s="86">
        <v>67388000</v>
      </c>
      <c r="F24" s="87">
        <f t="shared" si="0"/>
        <v>844028513</v>
      </c>
      <c r="G24" s="85">
        <v>776640513</v>
      </c>
      <c r="H24" s="86">
        <v>67388000</v>
      </c>
      <c r="I24" s="87">
        <f t="shared" si="1"/>
        <v>844028513</v>
      </c>
      <c r="J24" s="85">
        <v>231249150</v>
      </c>
      <c r="K24" s="86">
        <v>14146895</v>
      </c>
      <c r="L24" s="88">
        <f t="shared" si="2"/>
        <v>245396045</v>
      </c>
      <c r="M24" s="105">
        <f t="shared" si="3"/>
        <v>0.29074378557161373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231249150</v>
      </c>
      <c r="AA24" s="88">
        <v>14146895</v>
      </c>
      <c r="AB24" s="88">
        <f t="shared" si="10"/>
        <v>245396045</v>
      </c>
      <c r="AC24" s="105">
        <f t="shared" si="11"/>
        <v>0.29074378557161373</v>
      </c>
      <c r="AD24" s="85">
        <v>247914424</v>
      </c>
      <c r="AE24" s="86">
        <v>642781</v>
      </c>
      <c r="AF24" s="88">
        <f t="shared" si="12"/>
        <v>248557205</v>
      </c>
      <c r="AG24" s="86">
        <v>865156402</v>
      </c>
      <c r="AH24" s="86">
        <v>865156402</v>
      </c>
      <c r="AI24" s="126">
        <v>248557205</v>
      </c>
      <c r="AJ24" s="127">
        <f t="shared" si="13"/>
        <v>0.28729742324671603</v>
      </c>
      <c r="AK24" s="128">
        <f t="shared" si="14"/>
        <v>-0.01271803808704719</v>
      </c>
    </row>
    <row r="25" spans="1:37" ht="12.75">
      <c r="A25" s="62" t="s">
        <v>98</v>
      </c>
      <c r="B25" s="63" t="s">
        <v>205</v>
      </c>
      <c r="C25" s="64" t="s">
        <v>206</v>
      </c>
      <c r="D25" s="85">
        <v>331320792</v>
      </c>
      <c r="E25" s="86">
        <v>91313412</v>
      </c>
      <c r="F25" s="87">
        <f t="shared" si="0"/>
        <v>422634204</v>
      </c>
      <c r="G25" s="85">
        <v>331320792</v>
      </c>
      <c r="H25" s="86">
        <v>91313412</v>
      </c>
      <c r="I25" s="87">
        <f t="shared" si="1"/>
        <v>422634204</v>
      </c>
      <c r="J25" s="85">
        <v>112075111</v>
      </c>
      <c r="K25" s="86">
        <v>8085768</v>
      </c>
      <c r="L25" s="88">
        <f t="shared" si="2"/>
        <v>120160879</v>
      </c>
      <c r="M25" s="105">
        <f t="shared" si="3"/>
        <v>0.28431413705455794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112075111</v>
      </c>
      <c r="AA25" s="88">
        <v>8085768</v>
      </c>
      <c r="AB25" s="88">
        <f t="shared" si="10"/>
        <v>120160879</v>
      </c>
      <c r="AC25" s="105">
        <f t="shared" si="11"/>
        <v>0.28431413705455794</v>
      </c>
      <c r="AD25" s="85">
        <v>102343778</v>
      </c>
      <c r="AE25" s="86">
        <v>586552</v>
      </c>
      <c r="AF25" s="88">
        <f t="shared" si="12"/>
        <v>102930330</v>
      </c>
      <c r="AG25" s="86">
        <v>386051988</v>
      </c>
      <c r="AH25" s="86">
        <v>386051988</v>
      </c>
      <c r="AI25" s="126">
        <v>102930330</v>
      </c>
      <c r="AJ25" s="127">
        <f t="shared" si="13"/>
        <v>0.2666229761780167</v>
      </c>
      <c r="AK25" s="128">
        <f t="shared" si="14"/>
        <v>0.1674001142326076</v>
      </c>
    </row>
    <row r="26" spans="1:37" ht="12.75">
      <c r="A26" s="62" t="s">
        <v>98</v>
      </c>
      <c r="B26" s="63" t="s">
        <v>207</v>
      </c>
      <c r="C26" s="64" t="s">
        <v>208</v>
      </c>
      <c r="D26" s="85">
        <v>1614149335</v>
      </c>
      <c r="E26" s="86">
        <v>229981465</v>
      </c>
      <c r="F26" s="87">
        <f t="shared" si="0"/>
        <v>1844130800</v>
      </c>
      <c r="G26" s="85">
        <v>1614149335</v>
      </c>
      <c r="H26" s="86">
        <v>229981465</v>
      </c>
      <c r="I26" s="87">
        <f t="shared" si="1"/>
        <v>1844130800</v>
      </c>
      <c r="J26" s="85">
        <v>377141591</v>
      </c>
      <c r="K26" s="86">
        <v>13380011</v>
      </c>
      <c r="L26" s="88">
        <f t="shared" si="2"/>
        <v>390521602</v>
      </c>
      <c r="M26" s="105">
        <f t="shared" si="3"/>
        <v>0.2117645895833419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377141591</v>
      </c>
      <c r="AA26" s="88">
        <v>13380011</v>
      </c>
      <c r="AB26" s="88">
        <f t="shared" si="10"/>
        <v>390521602</v>
      </c>
      <c r="AC26" s="105">
        <f t="shared" si="11"/>
        <v>0.2117645895833419</v>
      </c>
      <c r="AD26" s="85">
        <v>382684151</v>
      </c>
      <c r="AE26" s="86">
        <v>31549037</v>
      </c>
      <c r="AF26" s="88">
        <f t="shared" si="12"/>
        <v>414233188</v>
      </c>
      <c r="AG26" s="86">
        <v>1815969468</v>
      </c>
      <c r="AH26" s="86">
        <v>1815969468</v>
      </c>
      <c r="AI26" s="126">
        <v>414233188</v>
      </c>
      <c r="AJ26" s="127">
        <f t="shared" si="13"/>
        <v>0.2281058108626747</v>
      </c>
      <c r="AK26" s="128">
        <f t="shared" si="14"/>
        <v>-0.05724212034888909</v>
      </c>
    </row>
    <row r="27" spans="1:37" ht="12.75">
      <c r="A27" s="62" t="s">
        <v>98</v>
      </c>
      <c r="B27" s="63" t="s">
        <v>209</v>
      </c>
      <c r="C27" s="64" t="s">
        <v>210</v>
      </c>
      <c r="D27" s="85">
        <v>154617189</v>
      </c>
      <c r="E27" s="86">
        <v>0</v>
      </c>
      <c r="F27" s="87">
        <f t="shared" si="0"/>
        <v>154617189</v>
      </c>
      <c r="G27" s="85">
        <v>154617189</v>
      </c>
      <c r="H27" s="86">
        <v>0</v>
      </c>
      <c r="I27" s="87">
        <f t="shared" si="1"/>
        <v>154617189</v>
      </c>
      <c r="J27" s="85">
        <v>44430296</v>
      </c>
      <c r="K27" s="86">
        <v>1515175</v>
      </c>
      <c r="L27" s="88">
        <f t="shared" si="2"/>
        <v>45945471</v>
      </c>
      <c r="M27" s="105">
        <f t="shared" si="3"/>
        <v>0.29715629482825484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44430296</v>
      </c>
      <c r="AA27" s="88">
        <v>1515175</v>
      </c>
      <c r="AB27" s="88">
        <f t="shared" si="10"/>
        <v>45945471</v>
      </c>
      <c r="AC27" s="105">
        <f t="shared" si="11"/>
        <v>0.29715629482825484</v>
      </c>
      <c r="AD27" s="85">
        <v>20811361</v>
      </c>
      <c r="AE27" s="86">
        <v>13688991</v>
      </c>
      <c r="AF27" s="88">
        <f t="shared" si="12"/>
        <v>34500352</v>
      </c>
      <c r="AG27" s="86">
        <v>202695955</v>
      </c>
      <c r="AH27" s="86">
        <v>202695955</v>
      </c>
      <c r="AI27" s="126">
        <v>34500352</v>
      </c>
      <c r="AJ27" s="127">
        <f t="shared" si="13"/>
        <v>0.17020740251081973</v>
      </c>
      <c r="AK27" s="128">
        <f t="shared" si="14"/>
        <v>0.3317391950087929</v>
      </c>
    </row>
    <row r="28" spans="1:37" ht="12.75">
      <c r="A28" s="62" t="s">
        <v>98</v>
      </c>
      <c r="B28" s="63" t="s">
        <v>211</v>
      </c>
      <c r="C28" s="64" t="s">
        <v>212</v>
      </c>
      <c r="D28" s="85">
        <v>268058835</v>
      </c>
      <c r="E28" s="86">
        <v>36588239</v>
      </c>
      <c r="F28" s="87">
        <f t="shared" si="0"/>
        <v>304647074</v>
      </c>
      <c r="G28" s="85">
        <v>268058835</v>
      </c>
      <c r="H28" s="86">
        <v>36588239</v>
      </c>
      <c r="I28" s="87">
        <f t="shared" si="1"/>
        <v>304647074</v>
      </c>
      <c r="J28" s="85">
        <v>13086271</v>
      </c>
      <c r="K28" s="86">
        <v>694253</v>
      </c>
      <c r="L28" s="88">
        <f t="shared" si="2"/>
        <v>13780524</v>
      </c>
      <c r="M28" s="105">
        <f t="shared" si="3"/>
        <v>0.04523438816943963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13086271</v>
      </c>
      <c r="AA28" s="88">
        <v>694253</v>
      </c>
      <c r="AB28" s="88">
        <f t="shared" si="10"/>
        <v>13780524</v>
      </c>
      <c r="AC28" s="105">
        <f t="shared" si="11"/>
        <v>0.04523438816943963</v>
      </c>
      <c r="AD28" s="85">
        <v>13444636</v>
      </c>
      <c r="AE28" s="86">
        <v>157190</v>
      </c>
      <c r="AF28" s="88">
        <f t="shared" si="12"/>
        <v>13601826</v>
      </c>
      <c r="AG28" s="86">
        <v>298861689</v>
      </c>
      <c r="AH28" s="86">
        <v>298861689</v>
      </c>
      <c r="AI28" s="126">
        <v>13601826</v>
      </c>
      <c r="AJ28" s="127">
        <f t="shared" si="13"/>
        <v>0.04551210978400112</v>
      </c>
      <c r="AK28" s="128">
        <f t="shared" si="14"/>
        <v>0.013137794881363796</v>
      </c>
    </row>
    <row r="29" spans="1:37" ht="12.75">
      <c r="A29" s="62" t="s">
        <v>113</v>
      </c>
      <c r="B29" s="63" t="s">
        <v>213</v>
      </c>
      <c r="C29" s="64" t="s">
        <v>214</v>
      </c>
      <c r="D29" s="85">
        <v>186876465</v>
      </c>
      <c r="E29" s="86">
        <v>0</v>
      </c>
      <c r="F29" s="87">
        <f t="shared" si="0"/>
        <v>186876465</v>
      </c>
      <c r="G29" s="85">
        <v>186876465</v>
      </c>
      <c r="H29" s="86">
        <v>0</v>
      </c>
      <c r="I29" s="87">
        <f t="shared" si="1"/>
        <v>186876465</v>
      </c>
      <c r="J29" s="85">
        <v>65974579</v>
      </c>
      <c r="K29" s="86">
        <v>0</v>
      </c>
      <c r="L29" s="88">
        <f t="shared" si="2"/>
        <v>65974579</v>
      </c>
      <c r="M29" s="105">
        <f t="shared" si="3"/>
        <v>0.35303845778546805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65974579</v>
      </c>
      <c r="AA29" s="88">
        <v>0</v>
      </c>
      <c r="AB29" s="88">
        <f t="shared" si="10"/>
        <v>65974579</v>
      </c>
      <c r="AC29" s="105">
        <f t="shared" si="11"/>
        <v>0.35303845778546805</v>
      </c>
      <c r="AD29" s="85">
        <v>53801004</v>
      </c>
      <c r="AE29" s="86">
        <v>0</v>
      </c>
      <c r="AF29" s="88">
        <f t="shared" si="12"/>
        <v>53801004</v>
      </c>
      <c r="AG29" s="86">
        <v>126301878</v>
      </c>
      <c r="AH29" s="86">
        <v>126301878</v>
      </c>
      <c r="AI29" s="126">
        <v>53801004</v>
      </c>
      <c r="AJ29" s="127">
        <f t="shared" si="13"/>
        <v>0.42597152830934154</v>
      </c>
      <c r="AK29" s="128">
        <f t="shared" si="14"/>
        <v>0.22627040566008771</v>
      </c>
    </row>
    <row r="30" spans="1:37" ht="16.5">
      <c r="A30" s="65"/>
      <c r="B30" s="66" t="s">
        <v>215</v>
      </c>
      <c r="C30" s="67"/>
      <c r="D30" s="89">
        <f>SUM(D23:D29)</f>
        <v>3853436785</v>
      </c>
      <c r="E30" s="90">
        <f>SUM(E23:E29)</f>
        <v>590289524</v>
      </c>
      <c r="F30" s="91">
        <f t="shared" si="0"/>
        <v>4443726309</v>
      </c>
      <c r="G30" s="89">
        <f>SUM(G23:G29)</f>
        <v>3853436785</v>
      </c>
      <c r="H30" s="90">
        <f>SUM(H23:H29)</f>
        <v>590289524</v>
      </c>
      <c r="I30" s="91">
        <f t="shared" si="1"/>
        <v>4443726309</v>
      </c>
      <c r="J30" s="89">
        <f>SUM(J23:J29)</f>
        <v>1005087664</v>
      </c>
      <c r="K30" s="90">
        <f>SUM(K23:K29)</f>
        <v>179953188</v>
      </c>
      <c r="L30" s="90">
        <f t="shared" si="2"/>
        <v>1185040852</v>
      </c>
      <c r="M30" s="106">
        <f t="shared" si="3"/>
        <v>0.26667728154182324</v>
      </c>
      <c r="N30" s="89">
        <f>SUM(N23:N29)</f>
        <v>0</v>
      </c>
      <c r="O30" s="90">
        <f>SUM(O23:O29)</f>
        <v>0</v>
      </c>
      <c r="P30" s="90">
        <f t="shared" si="4"/>
        <v>0</v>
      </c>
      <c r="Q30" s="106">
        <f t="shared" si="5"/>
        <v>0</v>
      </c>
      <c r="R30" s="89">
        <f>SUM(R23:R29)</f>
        <v>0</v>
      </c>
      <c r="S30" s="90">
        <f>SUM(S23:S29)</f>
        <v>0</v>
      </c>
      <c r="T30" s="90">
        <f t="shared" si="6"/>
        <v>0</v>
      </c>
      <c r="U30" s="106">
        <f t="shared" si="7"/>
        <v>0</v>
      </c>
      <c r="V30" s="89">
        <f>SUM(V23:V29)</f>
        <v>0</v>
      </c>
      <c r="W30" s="90">
        <f>SUM(W23:W29)</f>
        <v>0</v>
      </c>
      <c r="X30" s="90">
        <f t="shared" si="8"/>
        <v>0</v>
      </c>
      <c r="Y30" s="106">
        <f t="shared" si="9"/>
        <v>0</v>
      </c>
      <c r="Z30" s="89">
        <v>1005087664</v>
      </c>
      <c r="AA30" s="90">
        <v>179953188</v>
      </c>
      <c r="AB30" s="90">
        <f t="shared" si="10"/>
        <v>1185040852</v>
      </c>
      <c r="AC30" s="106">
        <f t="shared" si="11"/>
        <v>0.26667728154182324</v>
      </c>
      <c r="AD30" s="89">
        <f>SUM(AD23:AD29)</f>
        <v>975742850</v>
      </c>
      <c r="AE30" s="90">
        <f>SUM(AE23:AE29)</f>
        <v>68686648</v>
      </c>
      <c r="AF30" s="90">
        <f t="shared" si="12"/>
        <v>1044429498</v>
      </c>
      <c r="AG30" s="90">
        <f>SUM(AG23:AG29)</f>
        <v>4303791525</v>
      </c>
      <c r="AH30" s="90">
        <f>SUM(AH23:AH29)</f>
        <v>4303791525</v>
      </c>
      <c r="AI30" s="91">
        <f>SUM(AI23:AI29)</f>
        <v>1044429498</v>
      </c>
      <c r="AJ30" s="129">
        <f t="shared" si="13"/>
        <v>0.24267660083744413</v>
      </c>
      <c r="AK30" s="130">
        <f t="shared" si="14"/>
        <v>0.1346298187376549</v>
      </c>
    </row>
    <row r="31" spans="1:37" ht="12.75">
      <c r="A31" s="62" t="s">
        <v>98</v>
      </c>
      <c r="B31" s="63" t="s">
        <v>216</v>
      </c>
      <c r="C31" s="64" t="s">
        <v>217</v>
      </c>
      <c r="D31" s="85">
        <v>911337963</v>
      </c>
      <c r="E31" s="86">
        <v>80142945</v>
      </c>
      <c r="F31" s="87">
        <f t="shared" si="0"/>
        <v>991480908</v>
      </c>
      <c r="G31" s="85">
        <v>911337963</v>
      </c>
      <c r="H31" s="86">
        <v>80142945</v>
      </c>
      <c r="I31" s="87">
        <f t="shared" si="1"/>
        <v>991480908</v>
      </c>
      <c r="J31" s="85">
        <v>238929775</v>
      </c>
      <c r="K31" s="86">
        <v>14984747</v>
      </c>
      <c r="L31" s="88">
        <f t="shared" si="2"/>
        <v>253914522</v>
      </c>
      <c r="M31" s="105">
        <f t="shared" si="3"/>
        <v>0.25609622933858855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238929775</v>
      </c>
      <c r="AA31" s="88">
        <v>14984747</v>
      </c>
      <c r="AB31" s="88">
        <f t="shared" si="10"/>
        <v>253914522</v>
      </c>
      <c r="AC31" s="105">
        <f t="shared" si="11"/>
        <v>0.25609622933858855</v>
      </c>
      <c r="AD31" s="85">
        <v>221784582</v>
      </c>
      <c r="AE31" s="86">
        <v>11139858</v>
      </c>
      <c r="AF31" s="88">
        <f t="shared" si="12"/>
        <v>232924440</v>
      </c>
      <c r="AG31" s="86">
        <v>899529558</v>
      </c>
      <c r="AH31" s="86">
        <v>899529558</v>
      </c>
      <c r="AI31" s="126">
        <v>232924440</v>
      </c>
      <c r="AJ31" s="127">
        <f t="shared" si="13"/>
        <v>0.2589402848727735</v>
      </c>
      <c r="AK31" s="128">
        <f t="shared" si="14"/>
        <v>0.09011541253463995</v>
      </c>
    </row>
    <row r="32" spans="1:37" ht="12.75">
      <c r="A32" s="62" t="s">
        <v>98</v>
      </c>
      <c r="B32" s="63" t="s">
        <v>218</v>
      </c>
      <c r="C32" s="64" t="s">
        <v>219</v>
      </c>
      <c r="D32" s="85">
        <v>791221187</v>
      </c>
      <c r="E32" s="86">
        <v>143590449</v>
      </c>
      <c r="F32" s="87">
        <f t="shared" si="0"/>
        <v>934811636</v>
      </c>
      <c r="G32" s="85">
        <v>791221187</v>
      </c>
      <c r="H32" s="86">
        <v>143590449</v>
      </c>
      <c r="I32" s="87">
        <f t="shared" si="1"/>
        <v>934811636</v>
      </c>
      <c r="J32" s="85">
        <v>196388435</v>
      </c>
      <c r="K32" s="86">
        <v>12540948</v>
      </c>
      <c r="L32" s="88">
        <f t="shared" si="2"/>
        <v>208929383</v>
      </c>
      <c r="M32" s="105">
        <f t="shared" si="3"/>
        <v>0.2234989113892459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196388435</v>
      </c>
      <c r="AA32" s="88">
        <v>12540948</v>
      </c>
      <c r="AB32" s="88">
        <f t="shared" si="10"/>
        <v>208929383</v>
      </c>
      <c r="AC32" s="105">
        <f t="shared" si="11"/>
        <v>0.2234989113892459</v>
      </c>
      <c r="AD32" s="85">
        <v>261146896</v>
      </c>
      <c r="AE32" s="86">
        <v>24742090</v>
      </c>
      <c r="AF32" s="88">
        <f t="shared" si="12"/>
        <v>285888986</v>
      </c>
      <c r="AG32" s="86">
        <v>844457812</v>
      </c>
      <c r="AH32" s="86">
        <v>844457812</v>
      </c>
      <c r="AI32" s="126">
        <v>285888986</v>
      </c>
      <c r="AJ32" s="127">
        <f t="shared" si="13"/>
        <v>0.33854738737380524</v>
      </c>
      <c r="AK32" s="128">
        <f t="shared" si="14"/>
        <v>-0.26919401155244227</v>
      </c>
    </row>
    <row r="33" spans="1:37" ht="12.75">
      <c r="A33" s="62" t="s">
        <v>98</v>
      </c>
      <c r="B33" s="63" t="s">
        <v>220</v>
      </c>
      <c r="C33" s="64" t="s">
        <v>221</v>
      </c>
      <c r="D33" s="85">
        <v>1312052080</v>
      </c>
      <c r="E33" s="86">
        <v>294517100</v>
      </c>
      <c r="F33" s="87">
        <f t="shared" si="0"/>
        <v>1606569180</v>
      </c>
      <c r="G33" s="85">
        <v>1312052080</v>
      </c>
      <c r="H33" s="86">
        <v>294517100</v>
      </c>
      <c r="I33" s="87">
        <f t="shared" si="1"/>
        <v>1606569180</v>
      </c>
      <c r="J33" s="85">
        <v>374301136</v>
      </c>
      <c r="K33" s="86">
        <v>8154281</v>
      </c>
      <c r="L33" s="88">
        <f t="shared" si="2"/>
        <v>382455417</v>
      </c>
      <c r="M33" s="105">
        <f t="shared" si="3"/>
        <v>0.23805723510767213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374301136</v>
      </c>
      <c r="AA33" s="88">
        <v>8154281</v>
      </c>
      <c r="AB33" s="88">
        <f t="shared" si="10"/>
        <v>382455417</v>
      </c>
      <c r="AC33" s="105">
        <f t="shared" si="11"/>
        <v>0.23805723510767213</v>
      </c>
      <c r="AD33" s="85">
        <v>289838385</v>
      </c>
      <c r="AE33" s="86">
        <v>18708014</v>
      </c>
      <c r="AF33" s="88">
        <f t="shared" si="12"/>
        <v>308546399</v>
      </c>
      <c r="AG33" s="86">
        <v>1216152690</v>
      </c>
      <c r="AH33" s="86">
        <v>1216152690</v>
      </c>
      <c r="AI33" s="126">
        <v>308546399</v>
      </c>
      <c r="AJ33" s="127">
        <f t="shared" si="13"/>
        <v>0.25370695763539364</v>
      </c>
      <c r="AK33" s="128">
        <f t="shared" si="14"/>
        <v>0.23953939582357586</v>
      </c>
    </row>
    <row r="34" spans="1:37" ht="12.75">
      <c r="A34" s="62" t="s">
        <v>98</v>
      </c>
      <c r="B34" s="63" t="s">
        <v>222</v>
      </c>
      <c r="C34" s="64" t="s">
        <v>223</v>
      </c>
      <c r="D34" s="85">
        <v>230658761</v>
      </c>
      <c r="E34" s="86">
        <v>44671800</v>
      </c>
      <c r="F34" s="87">
        <f t="shared" si="0"/>
        <v>275330561</v>
      </c>
      <c r="G34" s="85">
        <v>230658761</v>
      </c>
      <c r="H34" s="86">
        <v>44671800</v>
      </c>
      <c r="I34" s="87">
        <f t="shared" si="1"/>
        <v>275330561</v>
      </c>
      <c r="J34" s="85">
        <v>0</v>
      </c>
      <c r="K34" s="86">
        <v>0</v>
      </c>
      <c r="L34" s="88">
        <f t="shared" si="2"/>
        <v>0</v>
      </c>
      <c r="M34" s="105">
        <f t="shared" si="3"/>
        <v>0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0</v>
      </c>
      <c r="AA34" s="88">
        <v>0</v>
      </c>
      <c r="AB34" s="88">
        <f t="shared" si="10"/>
        <v>0</v>
      </c>
      <c r="AC34" s="105">
        <f t="shared" si="11"/>
        <v>0</v>
      </c>
      <c r="AD34" s="85">
        <v>36198307</v>
      </c>
      <c r="AE34" s="86">
        <v>0</v>
      </c>
      <c r="AF34" s="88">
        <f t="shared" si="12"/>
        <v>36198307</v>
      </c>
      <c r="AG34" s="86">
        <v>253109381</v>
      </c>
      <c r="AH34" s="86">
        <v>253109381</v>
      </c>
      <c r="AI34" s="126">
        <v>36198307</v>
      </c>
      <c r="AJ34" s="127">
        <f t="shared" si="13"/>
        <v>0.14301448194841898</v>
      </c>
      <c r="AK34" s="128">
        <f t="shared" si="14"/>
        <v>-1</v>
      </c>
    </row>
    <row r="35" spans="1:37" ht="12.75">
      <c r="A35" s="62" t="s">
        <v>113</v>
      </c>
      <c r="B35" s="63" t="s">
        <v>224</v>
      </c>
      <c r="C35" s="64" t="s">
        <v>225</v>
      </c>
      <c r="D35" s="85">
        <v>163263000</v>
      </c>
      <c r="E35" s="86">
        <v>3000000</v>
      </c>
      <c r="F35" s="87">
        <f t="shared" si="0"/>
        <v>166263000</v>
      </c>
      <c r="G35" s="85">
        <v>163263000</v>
      </c>
      <c r="H35" s="86">
        <v>3000000</v>
      </c>
      <c r="I35" s="87">
        <f t="shared" si="1"/>
        <v>166263000</v>
      </c>
      <c r="J35" s="85">
        <v>68155757</v>
      </c>
      <c r="K35" s="86">
        <v>24168</v>
      </c>
      <c r="L35" s="88">
        <f t="shared" si="2"/>
        <v>68179925</v>
      </c>
      <c r="M35" s="105">
        <f t="shared" si="3"/>
        <v>0.41007274619127526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68155757</v>
      </c>
      <c r="AA35" s="88">
        <v>24168</v>
      </c>
      <c r="AB35" s="88">
        <f t="shared" si="10"/>
        <v>68179925</v>
      </c>
      <c r="AC35" s="105">
        <f t="shared" si="11"/>
        <v>0.41007274619127526</v>
      </c>
      <c r="AD35" s="85">
        <v>64358632</v>
      </c>
      <c r="AE35" s="86">
        <v>0</v>
      </c>
      <c r="AF35" s="88">
        <f t="shared" si="12"/>
        <v>64358632</v>
      </c>
      <c r="AG35" s="86">
        <v>160037160</v>
      </c>
      <c r="AH35" s="86">
        <v>160037160</v>
      </c>
      <c r="AI35" s="126">
        <v>64358632</v>
      </c>
      <c r="AJ35" s="127">
        <f t="shared" si="13"/>
        <v>0.4021480511151285</v>
      </c>
      <c r="AK35" s="128">
        <f t="shared" si="14"/>
        <v>0.059374987958103365</v>
      </c>
    </row>
    <row r="36" spans="1:37" ht="16.5">
      <c r="A36" s="65"/>
      <c r="B36" s="66" t="s">
        <v>226</v>
      </c>
      <c r="C36" s="67"/>
      <c r="D36" s="89">
        <f>SUM(D31:D35)</f>
        <v>3408532991</v>
      </c>
      <c r="E36" s="90">
        <f>SUM(E31:E35)</f>
        <v>565922294</v>
      </c>
      <c r="F36" s="91">
        <f t="shared" si="0"/>
        <v>3974455285</v>
      </c>
      <c r="G36" s="89">
        <f>SUM(G31:G35)</f>
        <v>3408532991</v>
      </c>
      <c r="H36" s="90">
        <f>SUM(H31:H35)</f>
        <v>565922294</v>
      </c>
      <c r="I36" s="91">
        <f t="shared" si="1"/>
        <v>3974455285</v>
      </c>
      <c r="J36" s="89">
        <f>SUM(J31:J35)</f>
        <v>877775103</v>
      </c>
      <c r="K36" s="90">
        <f>SUM(K31:K35)</f>
        <v>35704144</v>
      </c>
      <c r="L36" s="90">
        <f t="shared" si="2"/>
        <v>913479247</v>
      </c>
      <c r="M36" s="106">
        <f t="shared" si="3"/>
        <v>0.22983759571973647</v>
      </c>
      <c r="N36" s="89">
        <f>SUM(N31:N35)</f>
        <v>0</v>
      </c>
      <c r="O36" s="90">
        <f>SUM(O31:O35)</f>
        <v>0</v>
      </c>
      <c r="P36" s="90">
        <f t="shared" si="4"/>
        <v>0</v>
      </c>
      <c r="Q36" s="106">
        <f t="shared" si="5"/>
        <v>0</v>
      </c>
      <c r="R36" s="89">
        <f>SUM(R31:R35)</f>
        <v>0</v>
      </c>
      <c r="S36" s="90">
        <f>SUM(S31:S35)</f>
        <v>0</v>
      </c>
      <c r="T36" s="90">
        <f t="shared" si="6"/>
        <v>0</v>
      </c>
      <c r="U36" s="106">
        <f t="shared" si="7"/>
        <v>0</v>
      </c>
      <c r="V36" s="89">
        <f>SUM(V31:V35)</f>
        <v>0</v>
      </c>
      <c r="W36" s="90">
        <f>SUM(W31:W35)</f>
        <v>0</v>
      </c>
      <c r="X36" s="90">
        <f t="shared" si="8"/>
        <v>0</v>
      </c>
      <c r="Y36" s="106">
        <f t="shared" si="9"/>
        <v>0</v>
      </c>
      <c r="Z36" s="89">
        <v>877775103</v>
      </c>
      <c r="AA36" s="90">
        <v>35704144</v>
      </c>
      <c r="AB36" s="90">
        <f t="shared" si="10"/>
        <v>913479247</v>
      </c>
      <c r="AC36" s="106">
        <f t="shared" si="11"/>
        <v>0.22983759571973647</v>
      </c>
      <c r="AD36" s="89">
        <f>SUM(AD31:AD35)</f>
        <v>873326802</v>
      </c>
      <c r="AE36" s="90">
        <f>SUM(AE31:AE35)</f>
        <v>54589962</v>
      </c>
      <c r="AF36" s="90">
        <f t="shared" si="12"/>
        <v>927916764</v>
      </c>
      <c r="AG36" s="90">
        <f>SUM(AG31:AG35)</f>
        <v>3373286601</v>
      </c>
      <c r="AH36" s="90">
        <f>SUM(AH31:AH35)</f>
        <v>3373286601</v>
      </c>
      <c r="AI36" s="91">
        <f>SUM(AI31:AI35)</f>
        <v>927916764</v>
      </c>
      <c r="AJ36" s="129">
        <f t="shared" si="13"/>
        <v>0.27507795030666</v>
      </c>
      <c r="AK36" s="130">
        <f t="shared" si="14"/>
        <v>-0.015559064735250372</v>
      </c>
    </row>
    <row r="37" spans="1:37" ht="16.5">
      <c r="A37" s="68"/>
      <c r="B37" s="69" t="s">
        <v>227</v>
      </c>
      <c r="C37" s="70"/>
      <c r="D37" s="92">
        <f>SUM(D9,D11:D14,D16:D21,D23:D29,D31:D35)</f>
        <v>18169871224</v>
      </c>
      <c r="E37" s="93">
        <f>SUM(E9,E11:E14,E16:E21,E23:E29,E31:E35)</f>
        <v>4150170004</v>
      </c>
      <c r="F37" s="94">
        <f t="shared" si="0"/>
        <v>22320041228</v>
      </c>
      <c r="G37" s="92">
        <f>SUM(G9,G11:G14,G16:G21,G23:G29,G31:G35)</f>
        <v>18169871224</v>
      </c>
      <c r="H37" s="93">
        <f>SUM(H9,H11:H14,H16:H21,H23:H29,H31:H35)</f>
        <v>4150170004</v>
      </c>
      <c r="I37" s="94">
        <f t="shared" si="1"/>
        <v>22320041228</v>
      </c>
      <c r="J37" s="92">
        <f>SUM(J9,J11:J14,J16:J21,J23:J29,J31:J35)</f>
        <v>4930689206</v>
      </c>
      <c r="K37" s="93">
        <f>SUM(K9,K11:K14,K16:K21,K23:K29,K31:K35)</f>
        <v>1803049396</v>
      </c>
      <c r="L37" s="93">
        <f t="shared" si="2"/>
        <v>6733738602</v>
      </c>
      <c r="M37" s="107">
        <f t="shared" si="3"/>
        <v>0.3016902403187622</v>
      </c>
      <c r="N37" s="92">
        <f>SUM(N9,N11:N14,N16:N21,N23:N29,N31:N35)</f>
        <v>0</v>
      </c>
      <c r="O37" s="93">
        <f>SUM(O9,O11:O14,O16:O21,O23:O29,O31:O35)</f>
        <v>0</v>
      </c>
      <c r="P37" s="93">
        <f t="shared" si="4"/>
        <v>0</v>
      </c>
      <c r="Q37" s="107">
        <f t="shared" si="5"/>
        <v>0</v>
      </c>
      <c r="R37" s="92">
        <f>SUM(R9,R11:R14,R16:R21,R23:R29,R31:R35)</f>
        <v>0</v>
      </c>
      <c r="S37" s="93">
        <f>SUM(S9,S11:S14,S16:S21,S23:S29,S31:S35)</f>
        <v>0</v>
      </c>
      <c r="T37" s="93">
        <f t="shared" si="6"/>
        <v>0</v>
      </c>
      <c r="U37" s="107">
        <f t="shared" si="7"/>
        <v>0</v>
      </c>
      <c r="V37" s="92">
        <f>SUM(V9,V11:V14,V16:V21,V23:V29,V31:V35)</f>
        <v>0</v>
      </c>
      <c r="W37" s="93">
        <f>SUM(W9,W11:W14,W16:W21,W23:W29,W31:W35)</f>
        <v>0</v>
      </c>
      <c r="X37" s="93">
        <f t="shared" si="8"/>
        <v>0</v>
      </c>
      <c r="Y37" s="107">
        <f t="shared" si="9"/>
        <v>0</v>
      </c>
      <c r="Z37" s="92">
        <v>4930689206</v>
      </c>
      <c r="AA37" s="93">
        <v>1803049396</v>
      </c>
      <c r="AB37" s="93">
        <f t="shared" si="10"/>
        <v>6733738602</v>
      </c>
      <c r="AC37" s="107">
        <f t="shared" si="11"/>
        <v>0.3016902403187622</v>
      </c>
      <c r="AD37" s="92">
        <f>SUM(AD9,AD11:AD14,AD16:AD21,AD23:AD29,AD31:AD35)</f>
        <v>4690181324</v>
      </c>
      <c r="AE37" s="93">
        <f>SUM(AE9,AE11:AE14,AE16:AE21,AE23:AE29,AE31:AE35)</f>
        <v>213730329</v>
      </c>
      <c r="AF37" s="93">
        <f t="shared" si="12"/>
        <v>4903911653</v>
      </c>
      <c r="AG37" s="93">
        <f>SUM(AG9,AG11:AG14,AG16:AG21,AG23:AG29,AG31:AG35)</f>
        <v>20233079322</v>
      </c>
      <c r="AH37" s="93">
        <f>SUM(AH9,AH11:AH14,AH16:AH21,AH23:AH29,AH31:AH35)</f>
        <v>20233079322</v>
      </c>
      <c r="AI37" s="94">
        <f>SUM(AI9,AI11:AI14,AI16:AI21,AI23:AI29,AI31:AI35)</f>
        <v>4903911653</v>
      </c>
      <c r="AJ37" s="131">
        <f t="shared" si="13"/>
        <v>0.2423709992412197</v>
      </c>
      <c r="AK37" s="132">
        <f t="shared" si="14"/>
        <v>0.3731361978922665</v>
      </c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view="pageBreakPreview" zoomScale="60" zoomScalePageLayoutView="0" workbookViewId="0" topLeftCell="A19">
      <selection activeCell="E24" sqref="E2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26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45</v>
      </c>
      <c r="C9" s="64" t="s">
        <v>46</v>
      </c>
      <c r="D9" s="85">
        <v>38807515052</v>
      </c>
      <c r="E9" s="86">
        <v>7417206981</v>
      </c>
      <c r="F9" s="87">
        <f>$D9+$E9</f>
        <v>46224722033</v>
      </c>
      <c r="G9" s="85">
        <v>38807515052</v>
      </c>
      <c r="H9" s="86">
        <v>7417206981</v>
      </c>
      <c r="I9" s="87">
        <f>$G9+$H9</f>
        <v>46224722033</v>
      </c>
      <c r="J9" s="85">
        <v>10926035608</v>
      </c>
      <c r="K9" s="86">
        <v>306093040</v>
      </c>
      <c r="L9" s="88">
        <f>$J9+$K9</f>
        <v>11232128648</v>
      </c>
      <c r="M9" s="105">
        <f>IF($F9=0,0,$L9/$F9)</f>
        <v>0.24298964177613316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10926035608</v>
      </c>
      <c r="AA9" s="88">
        <v>306093040</v>
      </c>
      <c r="AB9" s="88">
        <f>$Z9+$AA9</f>
        <v>11232128648</v>
      </c>
      <c r="AC9" s="105">
        <f>IF($F9=0,0,$AB9/$F9)</f>
        <v>0.24298964177613316</v>
      </c>
      <c r="AD9" s="85">
        <v>9981526775</v>
      </c>
      <c r="AE9" s="86">
        <v>133605452</v>
      </c>
      <c r="AF9" s="88">
        <f>$AD9+$AE9</f>
        <v>10115132227</v>
      </c>
      <c r="AG9" s="86">
        <v>42072365482</v>
      </c>
      <c r="AH9" s="86">
        <v>42072365482</v>
      </c>
      <c r="AI9" s="126">
        <v>10115132227</v>
      </c>
      <c r="AJ9" s="127">
        <f>IF($AG9=0,0,$AI9/$AG9)</f>
        <v>0.2404222370460154</v>
      </c>
      <c r="AK9" s="128">
        <f>IF($AF9=0,0,(($L9/$AF9)-1))</f>
        <v>0.11042825698495928</v>
      </c>
    </row>
    <row r="10" spans="1:37" ht="12.75">
      <c r="A10" s="62" t="s">
        <v>96</v>
      </c>
      <c r="B10" s="63" t="s">
        <v>49</v>
      </c>
      <c r="C10" s="64" t="s">
        <v>50</v>
      </c>
      <c r="D10" s="85">
        <v>57485416789</v>
      </c>
      <c r="E10" s="86">
        <v>7754429658</v>
      </c>
      <c r="F10" s="87">
        <f aca="true" t="shared" si="0" ref="F10:F23">$D10+$E10</f>
        <v>65239846447</v>
      </c>
      <c r="G10" s="85">
        <v>57485416789</v>
      </c>
      <c r="H10" s="86">
        <v>7754429658</v>
      </c>
      <c r="I10" s="87">
        <f aca="true" t="shared" si="1" ref="I10:I23">$G10+$H10</f>
        <v>65239846447</v>
      </c>
      <c r="J10" s="85">
        <v>16778641735</v>
      </c>
      <c r="K10" s="86">
        <v>1283908211</v>
      </c>
      <c r="L10" s="88">
        <f aca="true" t="shared" si="2" ref="L10:L23">$J10+$K10</f>
        <v>18062549946</v>
      </c>
      <c r="M10" s="105">
        <f aca="true" t="shared" si="3" ref="M10:M23">IF($F10=0,0,$L10/$F10)</f>
        <v>0.2768637716012066</v>
      </c>
      <c r="N10" s="85">
        <v>0</v>
      </c>
      <c r="O10" s="86">
        <v>0</v>
      </c>
      <c r="P10" s="88">
        <f aca="true" t="shared" si="4" ref="P10:P23">$N10+$O10</f>
        <v>0</v>
      </c>
      <c r="Q10" s="105">
        <f aca="true" t="shared" si="5" ref="Q10:Q23">IF($F10=0,0,$P10/$F10)</f>
        <v>0</v>
      </c>
      <c r="R10" s="85">
        <v>0</v>
      </c>
      <c r="S10" s="86">
        <v>0</v>
      </c>
      <c r="T10" s="88">
        <f aca="true" t="shared" si="6" ref="T10:T23">$R10+$S10</f>
        <v>0</v>
      </c>
      <c r="U10" s="105">
        <f aca="true" t="shared" si="7" ref="U10:U23">IF($I10=0,0,$T10/$I10)</f>
        <v>0</v>
      </c>
      <c r="V10" s="85">
        <v>0</v>
      </c>
      <c r="W10" s="86">
        <v>0</v>
      </c>
      <c r="X10" s="88">
        <f aca="true" t="shared" si="8" ref="X10:X23">$V10+$W10</f>
        <v>0</v>
      </c>
      <c r="Y10" s="105">
        <f aca="true" t="shared" si="9" ref="Y10:Y23">IF($I10=0,0,$X10/$I10)</f>
        <v>0</v>
      </c>
      <c r="Z10" s="125">
        <v>16778641735</v>
      </c>
      <c r="AA10" s="88">
        <v>1283908211</v>
      </c>
      <c r="AB10" s="88">
        <f aca="true" t="shared" si="10" ref="AB10:AB23">$Z10+$AA10</f>
        <v>18062549946</v>
      </c>
      <c r="AC10" s="105">
        <f aca="true" t="shared" si="11" ref="AC10:AC23">IF($F10=0,0,$AB10/$F10)</f>
        <v>0.2768637716012066</v>
      </c>
      <c r="AD10" s="85">
        <v>13970752237</v>
      </c>
      <c r="AE10" s="86">
        <v>443774814</v>
      </c>
      <c r="AF10" s="88">
        <f aca="true" t="shared" si="12" ref="AF10:AF23">$AD10+$AE10</f>
        <v>14414527051</v>
      </c>
      <c r="AG10" s="86">
        <v>60393368800</v>
      </c>
      <c r="AH10" s="86">
        <v>60393368800</v>
      </c>
      <c r="AI10" s="126">
        <v>14414527051</v>
      </c>
      <c r="AJ10" s="127">
        <f aca="true" t="shared" si="13" ref="AJ10:AJ23">IF($AG10=0,0,$AI10/$AG10)</f>
        <v>0.23867731403981557</v>
      </c>
      <c r="AK10" s="128">
        <f aca="true" t="shared" si="14" ref="AK10:AK23">IF($AF10=0,0,(($L10/$AF10)-1))</f>
        <v>0.2530796107352631</v>
      </c>
    </row>
    <row r="11" spans="1:37" ht="12.75">
      <c r="A11" s="62" t="s">
        <v>96</v>
      </c>
      <c r="B11" s="63" t="s">
        <v>55</v>
      </c>
      <c r="C11" s="64" t="s">
        <v>56</v>
      </c>
      <c r="D11" s="85">
        <v>41055010944</v>
      </c>
      <c r="E11" s="86">
        <v>3785588251</v>
      </c>
      <c r="F11" s="87">
        <f t="shared" si="0"/>
        <v>44840599195</v>
      </c>
      <c r="G11" s="85">
        <v>41055010944</v>
      </c>
      <c r="H11" s="86">
        <v>3785588251</v>
      </c>
      <c r="I11" s="87">
        <f t="shared" si="1"/>
        <v>44840599195</v>
      </c>
      <c r="J11" s="85">
        <v>7738510351</v>
      </c>
      <c r="K11" s="86">
        <v>0</v>
      </c>
      <c r="L11" s="88">
        <f t="shared" si="2"/>
        <v>7738510351</v>
      </c>
      <c r="M11" s="105">
        <f t="shared" si="3"/>
        <v>0.17257821014717598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7738510351</v>
      </c>
      <c r="AA11" s="88">
        <v>0</v>
      </c>
      <c r="AB11" s="88">
        <f t="shared" si="10"/>
        <v>7738510351</v>
      </c>
      <c r="AC11" s="105">
        <f t="shared" si="11"/>
        <v>0.17257821014717598</v>
      </c>
      <c r="AD11" s="85">
        <v>8575358430</v>
      </c>
      <c r="AE11" s="86">
        <v>0</v>
      </c>
      <c r="AF11" s="88">
        <f t="shared" si="12"/>
        <v>8575358430</v>
      </c>
      <c r="AG11" s="86">
        <v>36601638526</v>
      </c>
      <c r="AH11" s="86">
        <v>36601638526</v>
      </c>
      <c r="AI11" s="126">
        <v>8575358430</v>
      </c>
      <c r="AJ11" s="127">
        <f t="shared" si="13"/>
        <v>0.23428892189917913</v>
      </c>
      <c r="AK11" s="128">
        <f t="shared" si="14"/>
        <v>-0.09758753360936778</v>
      </c>
    </row>
    <row r="12" spans="1:37" ht="16.5">
      <c r="A12" s="65"/>
      <c r="B12" s="66" t="s">
        <v>97</v>
      </c>
      <c r="C12" s="67"/>
      <c r="D12" s="89">
        <f>SUM(D9:D11)</f>
        <v>137347942785</v>
      </c>
      <c r="E12" s="90">
        <f>SUM(E9:E11)</f>
        <v>18957224890</v>
      </c>
      <c r="F12" s="91">
        <f t="shared" si="0"/>
        <v>156305167675</v>
      </c>
      <c r="G12" s="89">
        <f>SUM(G9:G11)</f>
        <v>137347942785</v>
      </c>
      <c r="H12" s="90">
        <f>SUM(H9:H11)</f>
        <v>18957224890</v>
      </c>
      <c r="I12" s="91">
        <f t="shared" si="1"/>
        <v>156305167675</v>
      </c>
      <c r="J12" s="89">
        <f>SUM(J9:J11)</f>
        <v>35443187694</v>
      </c>
      <c r="K12" s="90">
        <f>SUM(K9:K11)</f>
        <v>1590001251</v>
      </c>
      <c r="L12" s="90">
        <f t="shared" si="2"/>
        <v>37033188945</v>
      </c>
      <c r="M12" s="106">
        <f t="shared" si="3"/>
        <v>0.23692875607287564</v>
      </c>
      <c r="N12" s="89">
        <f>SUM(N9:N11)</f>
        <v>0</v>
      </c>
      <c r="O12" s="90">
        <f>SUM(O9:O11)</f>
        <v>0</v>
      </c>
      <c r="P12" s="90">
        <f t="shared" si="4"/>
        <v>0</v>
      </c>
      <c r="Q12" s="106">
        <f t="shared" si="5"/>
        <v>0</v>
      </c>
      <c r="R12" s="89">
        <f>SUM(R9:R11)</f>
        <v>0</v>
      </c>
      <c r="S12" s="90">
        <f>SUM(S9:S11)</f>
        <v>0</v>
      </c>
      <c r="T12" s="90">
        <f t="shared" si="6"/>
        <v>0</v>
      </c>
      <c r="U12" s="106">
        <f t="shared" si="7"/>
        <v>0</v>
      </c>
      <c r="V12" s="89">
        <f>SUM(V9:V11)</f>
        <v>0</v>
      </c>
      <c r="W12" s="90">
        <f>SUM(W9:W11)</f>
        <v>0</v>
      </c>
      <c r="X12" s="90">
        <f t="shared" si="8"/>
        <v>0</v>
      </c>
      <c r="Y12" s="106">
        <f t="shared" si="9"/>
        <v>0</v>
      </c>
      <c r="Z12" s="89">
        <v>35443187694</v>
      </c>
      <c r="AA12" s="90">
        <v>1590001251</v>
      </c>
      <c r="AB12" s="90">
        <f t="shared" si="10"/>
        <v>37033188945</v>
      </c>
      <c r="AC12" s="106">
        <f t="shared" si="11"/>
        <v>0.23692875607287564</v>
      </c>
      <c r="AD12" s="89">
        <f>SUM(AD9:AD11)</f>
        <v>32527637442</v>
      </c>
      <c r="AE12" s="90">
        <f>SUM(AE9:AE11)</f>
        <v>577380266</v>
      </c>
      <c r="AF12" s="90">
        <f t="shared" si="12"/>
        <v>33105017708</v>
      </c>
      <c r="AG12" s="90">
        <f>SUM(AG9:AG11)</f>
        <v>139067372808</v>
      </c>
      <c r="AH12" s="90">
        <f>SUM(AH9:AH11)</f>
        <v>139067372808</v>
      </c>
      <c r="AI12" s="91">
        <f>SUM(AI9:AI11)</f>
        <v>33105017708</v>
      </c>
      <c r="AJ12" s="129">
        <f t="shared" si="13"/>
        <v>0.2380502129259725</v>
      </c>
      <c r="AK12" s="130">
        <f t="shared" si="14"/>
        <v>0.11865788055599613</v>
      </c>
    </row>
    <row r="13" spans="1:37" ht="12.75">
      <c r="A13" s="62" t="s">
        <v>98</v>
      </c>
      <c r="B13" s="63" t="s">
        <v>60</v>
      </c>
      <c r="C13" s="64" t="s">
        <v>61</v>
      </c>
      <c r="D13" s="85">
        <v>5774289484</v>
      </c>
      <c r="E13" s="86">
        <v>471566000</v>
      </c>
      <c r="F13" s="87">
        <f t="shared" si="0"/>
        <v>6245855484</v>
      </c>
      <c r="G13" s="85">
        <v>5774289484</v>
      </c>
      <c r="H13" s="86">
        <v>471566000</v>
      </c>
      <c r="I13" s="87">
        <f t="shared" si="1"/>
        <v>6245855484</v>
      </c>
      <c r="J13" s="85">
        <v>1766727365</v>
      </c>
      <c r="K13" s="86">
        <v>-19702</v>
      </c>
      <c r="L13" s="88">
        <f t="shared" si="2"/>
        <v>1766707663</v>
      </c>
      <c r="M13" s="105">
        <f t="shared" si="3"/>
        <v>0.28286079745613274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1766727365</v>
      </c>
      <c r="AA13" s="88">
        <v>-19702</v>
      </c>
      <c r="AB13" s="88">
        <f t="shared" si="10"/>
        <v>1766707663</v>
      </c>
      <c r="AC13" s="105">
        <f t="shared" si="11"/>
        <v>0.28286079745613274</v>
      </c>
      <c r="AD13" s="85">
        <v>1635850240</v>
      </c>
      <c r="AE13" s="86">
        <v>29373293</v>
      </c>
      <c r="AF13" s="88">
        <f t="shared" si="12"/>
        <v>1665223533</v>
      </c>
      <c r="AG13" s="86">
        <v>5780190096</v>
      </c>
      <c r="AH13" s="86">
        <v>5780190096</v>
      </c>
      <c r="AI13" s="126">
        <v>1665223533</v>
      </c>
      <c r="AJ13" s="127">
        <f t="shared" si="13"/>
        <v>0.2880914823462927</v>
      </c>
      <c r="AK13" s="128">
        <f t="shared" si="14"/>
        <v>0.06094324755137848</v>
      </c>
    </row>
    <row r="14" spans="1:37" ht="12.75">
      <c r="A14" s="62" t="s">
        <v>98</v>
      </c>
      <c r="B14" s="63" t="s">
        <v>228</v>
      </c>
      <c r="C14" s="64" t="s">
        <v>229</v>
      </c>
      <c r="D14" s="85">
        <v>1149520314</v>
      </c>
      <c r="E14" s="86">
        <v>135183831</v>
      </c>
      <c r="F14" s="87">
        <f t="shared" si="0"/>
        <v>1284704145</v>
      </c>
      <c r="G14" s="85">
        <v>1149520314</v>
      </c>
      <c r="H14" s="86">
        <v>135183831</v>
      </c>
      <c r="I14" s="87">
        <f t="shared" si="1"/>
        <v>1284704145</v>
      </c>
      <c r="J14" s="85">
        <v>312769950</v>
      </c>
      <c r="K14" s="86">
        <v>9414053</v>
      </c>
      <c r="L14" s="88">
        <f t="shared" si="2"/>
        <v>322184003</v>
      </c>
      <c r="M14" s="105">
        <f t="shared" si="3"/>
        <v>0.2507845905642345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312769950</v>
      </c>
      <c r="AA14" s="88">
        <v>9414053</v>
      </c>
      <c r="AB14" s="88">
        <f t="shared" si="10"/>
        <v>322184003</v>
      </c>
      <c r="AC14" s="105">
        <f t="shared" si="11"/>
        <v>0.2507845905642345</v>
      </c>
      <c r="AD14" s="85">
        <v>270697762</v>
      </c>
      <c r="AE14" s="86">
        <v>10795572</v>
      </c>
      <c r="AF14" s="88">
        <f t="shared" si="12"/>
        <v>281493334</v>
      </c>
      <c r="AG14" s="86">
        <v>1155240817</v>
      </c>
      <c r="AH14" s="86">
        <v>1155240817</v>
      </c>
      <c r="AI14" s="126">
        <v>281493334</v>
      </c>
      <c r="AJ14" s="127">
        <f t="shared" si="13"/>
        <v>0.24366636796213548</v>
      </c>
      <c r="AK14" s="128">
        <f t="shared" si="14"/>
        <v>0.14455286887894836</v>
      </c>
    </row>
    <row r="15" spans="1:37" ht="12.75">
      <c r="A15" s="62" t="s">
        <v>98</v>
      </c>
      <c r="B15" s="63" t="s">
        <v>230</v>
      </c>
      <c r="C15" s="64" t="s">
        <v>231</v>
      </c>
      <c r="D15" s="85">
        <v>891140393</v>
      </c>
      <c r="E15" s="86">
        <v>82354000</v>
      </c>
      <c r="F15" s="87">
        <f t="shared" si="0"/>
        <v>973494393</v>
      </c>
      <c r="G15" s="85">
        <v>891140393</v>
      </c>
      <c r="H15" s="86">
        <v>82354000</v>
      </c>
      <c r="I15" s="87">
        <f t="shared" si="1"/>
        <v>973494393</v>
      </c>
      <c r="J15" s="85">
        <v>248030672</v>
      </c>
      <c r="K15" s="86">
        <v>1053062</v>
      </c>
      <c r="L15" s="88">
        <f t="shared" si="2"/>
        <v>249083734</v>
      </c>
      <c r="M15" s="105">
        <f t="shared" si="3"/>
        <v>0.25586560723005625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248030672</v>
      </c>
      <c r="AA15" s="88">
        <v>1053062</v>
      </c>
      <c r="AB15" s="88">
        <f t="shared" si="10"/>
        <v>249083734</v>
      </c>
      <c r="AC15" s="105">
        <f t="shared" si="11"/>
        <v>0.25586560723005625</v>
      </c>
      <c r="AD15" s="85">
        <v>221151125</v>
      </c>
      <c r="AE15" s="86">
        <v>4760551</v>
      </c>
      <c r="AF15" s="88">
        <f t="shared" si="12"/>
        <v>225911676</v>
      </c>
      <c r="AG15" s="86">
        <v>863649882</v>
      </c>
      <c r="AH15" s="86">
        <v>863649882</v>
      </c>
      <c r="AI15" s="126">
        <v>225911676</v>
      </c>
      <c r="AJ15" s="127">
        <f t="shared" si="13"/>
        <v>0.26157784619485425</v>
      </c>
      <c r="AK15" s="128">
        <f t="shared" si="14"/>
        <v>0.10257131641128625</v>
      </c>
    </row>
    <row r="16" spans="1:37" ht="12.75">
      <c r="A16" s="62" t="s">
        <v>113</v>
      </c>
      <c r="B16" s="63" t="s">
        <v>232</v>
      </c>
      <c r="C16" s="64" t="s">
        <v>233</v>
      </c>
      <c r="D16" s="85">
        <v>405811181</v>
      </c>
      <c r="E16" s="86">
        <v>1750000</v>
      </c>
      <c r="F16" s="87">
        <f t="shared" si="0"/>
        <v>407561181</v>
      </c>
      <c r="G16" s="85">
        <v>406433415</v>
      </c>
      <c r="H16" s="86">
        <v>793763</v>
      </c>
      <c r="I16" s="87">
        <f t="shared" si="1"/>
        <v>407227178</v>
      </c>
      <c r="J16" s="85">
        <v>125456096</v>
      </c>
      <c r="K16" s="86">
        <v>237837</v>
      </c>
      <c r="L16" s="88">
        <f t="shared" si="2"/>
        <v>125693933</v>
      </c>
      <c r="M16" s="105">
        <f t="shared" si="3"/>
        <v>0.30840506618318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125456096</v>
      </c>
      <c r="AA16" s="88">
        <v>237837</v>
      </c>
      <c r="AB16" s="88">
        <f t="shared" si="10"/>
        <v>125693933</v>
      </c>
      <c r="AC16" s="105">
        <f t="shared" si="11"/>
        <v>0.30840506618318</v>
      </c>
      <c r="AD16" s="85">
        <v>133953893</v>
      </c>
      <c r="AE16" s="86">
        <v>0</v>
      </c>
      <c r="AF16" s="88">
        <f t="shared" si="12"/>
        <v>133953893</v>
      </c>
      <c r="AG16" s="86">
        <v>375966310</v>
      </c>
      <c r="AH16" s="86">
        <v>375966310</v>
      </c>
      <c r="AI16" s="126">
        <v>133953893</v>
      </c>
      <c r="AJ16" s="127">
        <f t="shared" si="13"/>
        <v>0.3562922778905376</v>
      </c>
      <c r="AK16" s="128">
        <f t="shared" si="14"/>
        <v>-0.06166270957127018</v>
      </c>
    </row>
    <row r="17" spans="1:37" ht="16.5">
      <c r="A17" s="65"/>
      <c r="B17" s="66" t="s">
        <v>234</v>
      </c>
      <c r="C17" s="67"/>
      <c r="D17" s="89">
        <f>SUM(D13:D16)</f>
        <v>8220761372</v>
      </c>
      <c r="E17" s="90">
        <f>SUM(E13:E16)</f>
        <v>690853831</v>
      </c>
      <c r="F17" s="91">
        <f t="shared" si="0"/>
        <v>8911615203</v>
      </c>
      <c r="G17" s="89">
        <f>SUM(G13:G16)</f>
        <v>8221383606</v>
      </c>
      <c r="H17" s="90">
        <f>SUM(H13:H16)</f>
        <v>689897594</v>
      </c>
      <c r="I17" s="91">
        <f t="shared" si="1"/>
        <v>8911281200</v>
      </c>
      <c r="J17" s="89">
        <f>SUM(J13:J16)</f>
        <v>2452984083</v>
      </c>
      <c r="K17" s="90">
        <f>SUM(K13:K16)</f>
        <v>10685250</v>
      </c>
      <c r="L17" s="90">
        <f t="shared" si="2"/>
        <v>2463669333</v>
      </c>
      <c r="M17" s="106">
        <f t="shared" si="3"/>
        <v>0.27645598209521344</v>
      </c>
      <c r="N17" s="89">
        <f>SUM(N13:N16)</f>
        <v>0</v>
      </c>
      <c r="O17" s="90">
        <f>SUM(O13:O16)</f>
        <v>0</v>
      </c>
      <c r="P17" s="90">
        <f t="shared" si="4"/>
        <v>0</v>
      </c>
      <c r="Q17" s="106">
        <f t="shared" si="5"/>
        <v>0</v>
      </c>
      <c r="R17" s="89">
        <f>SUM(R13:R16)</f>
        <v>0</v>
      </c>
      <c r="S17" s="90">
        <f>SUM(S13:S16)</f>
        <v>0</v>
      </c>
      <c r="T17" s="90">
        <f t="shared" si="6"/>
        <v>0</v>
      </c>
      <c r="U17" s="106">
        <f t="shared" si="7"/>
        <v>0</v>
      </c>
      <c r="V17" s="89">
        <f>SUM(V13:V16)</f>
        <v>0</v>
      </c>
      <c r="W17" s="90">
        <f>SUM(W13:W16)</f>
        <v>0</v>
      </c>
      <c r="X17" s="90">
        <f t="shared" si="8"/>
        <v>0</v>
      </c>
      <c r="Y17" s="106">
        <f t="shared" si="9"/>
        <v>0</v>
      </c>
      <c r="Z17" s="89">
        <v>2452984083</v>
      </c>
      <c r="AA17" s="90">
        <v>10685250</v>
      </c>
      <c r="AB17" s="90">
        <f t="shared" si="10"/>
        <v>2463669333</v>
      </c>
      <c r="AC17" s="106">
        <f t="shared" si="11"/>
        <v>0.27645598209521344</v>
      </c>
      <c r="AD17" s="89">
        <f>SUM(AD13:AD16)</f>
        <v>2261653020</v>
      </c>
      <c r="AE17" s="90">
        <f>SUM(AE13:AE16)</f>
        <v>44929416</v>
      </c>
      <c r="AF17" s="90">
        <f t="shared" si="12"/>
        <v>2306582436</v>
      </c>
      <c r="AG17" s="90">
        <f>SUM(AG13:AG16)</f>
        <v>8175047105</v>
      </c>
      <c r="AH17" s="90">
        <f>SUM(AH13:AH16)</f>
        <v>8175047105</v>
      </c>
      <c r="AI17" s="91">
        <f>SUM(AI13:AI16)</f>
        <v>2306582436</v>
      </c>
      <c r="AJ17" s="129">
        <f t="shared" si="13"/>
        <v>0.2821491309315214</v>
      </c>
      <c r="AK17" s="130">
        <f t="shared" si="14"/>
        <v>0.06810374281372522</v>
      </c>
    </row>
    <row r="18" spans="1:37" ht="12.75">
      <c r="A18" s="62" t="s">
        <v>98</v>
      </c>
      <c r="B18" s="63" t="s">
        <v>62</v>
      </c>
      <c r="C18" s="64" t="s">
        <v>63</v>
      </c>
      <c r="D18" s="85">
        <v>3090965078</v>
      </c>
      <c r="E18" s="86">
        <v>191488542</v>
      </c>
      <c r="F18" s="87">
        <f t="shared" si="0"/>
        <v>3282453620</v>
      </c>
      <c r="G18" s="85">
        <v>3090965078</v>
      </c>
      <c r="H18" s="86">
        <v>191488542</v>
      </c>
      <c r="I18" s="87">
        <f t="shared" si="1"/>
        <v>3282453620</v>
      </c>
      <c r="J18" s="85">
        <v>209939221</v>
      </c>
      <c r="K18" s="86">
        <v>-58665348</v>
      </c>
      <c r="L18" s="88">
        <f t="shared" si="2"/>
        <v>151273873</v>
      </c>
      <c r="M18" s="105">
        <f t="shared" si="3"/>
        <v>0.04608560866733587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209939221</v>
      </c>
      <c r="AA18" s="88">
        <v>-58665348</v>
      </c>
      <c r="AB18" s="88">
        <f t="shared" si="10"/>
        <v>151273873</v>
      </c>
      <c r="AC18" s="105">
        <f t="shared" si="11"/>
        <v>0.04608560866733587</v>
      </c>
      <c r="AD18" s="85">
        <v>224399805</v>
      </c>
      <c r="AE18" s="86">
        <v>0</v>
      </c>
      <c r="AF18" s="88">
        <f t="shared" si="12"/>
        <v>224399805</v>
      </c>
      <c r="AG18" s="86">
        <v>3185613147</v>
      </c>
      <c r="AH18" s="86">
        <v>3185613147</v>
      </c>
      <c r="AI18" s="126">
        <v>224399805</v>
      </c>
      <c r="AJ18" s="127">
        <f t="shared" si="13"/>
        <v>0.07044163702404509</v>
      </c>
      <c r="AK18" s="128">
        <f t="shared" si="14"/>
        <v>-0.3258734204336764</v>
      </c>
    </row>
    <row r="19" spans="1:37" ht="12.75">
      <c r="A19" s="62" t="s">
        <v>98</v>
      </c>
      <c r="B19" s="63" t="s">
        <v>235</v>
      </c>
      <c r="C19" s="64" t="s">
        <v>236</v>
      </c>
      <c r="D19" s="85">
        <v>1674749864</v>
      </c>
      <c r="E19" s="86">
        <v>81346250</v>
      </c>
      <c r="F19" s="87">
        <f t="shared" si="0"/>
        <v>1756096114</v>
      </c>
      <c r="G19" s="85">
        <v>1674749864</v>
      </c>
      <c r="H19" s="86">
        <v>81346250</v>
      </c>
      <c r="I19" s="87">
        <f t="shared" si="1"/>
        <v>1756096114</v>
      </c>
      <c r="J19" s="85">
        <v>445833701</v>
      </c>
      <c r="K19" s="86">
        <v>0</v>
      </c>
      <c r="L19" s="88">
        <f t="shared" si="2"/>
        <v>445833701</v>
      </c>
      <c r="M19" s="105">
        <f t="shared" si="3"/>
        <v>0.2538777333687557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445833701</v>
      </c>
      <c r="AA19" s="88">
        <v>0</v>
      </c>
      <c r="AB19" s="88">
        <f t="shared" si="10"/>
        <v>445833701</v>
      </c>
      <c r="AC19" s="105">
        <f t="shared" si="11"/>
        <v>0.2538777333687557</v>
      </c>
      <c r="AD19" s="85">
        <v>317707248</v>
      </c>
      <c r="AE19" s="86">
        <v>0</v>
      </c>
      <c r="AF19" s="88">
        <f t="shared" si="12"/>
        <v>317707248</v>
      </c>
      <c r="AG19" s="86">
        <v>1483774299</v>
      </c>
      <c r="AH19" s="86">
        <v>1483774299</v>
      </c>
      <c r="AI19" s="126">
        <v>317707248</v>
      </c>
      <c r="AJ19" s="127">
        <f t="shared" si="13"/>
        <v>0.21412100763176786</v>
      </c>
      <c r="AK19" s="128">
        <f t="shared" si="14"/>
        <v>0.40328463957485794</v>
      </c>
    </row>
    <row r="20" spans="1:37" ht="12.75">
      <c r="A20" s="62" t="s">
        <v>98</v>
      </c>
      <c r="B20" s="63" t="s">
        <v>237</v>
      </c>
      <c r="C20" s="64" t="s">
        <v>238</v>
      </c>
      <c r="D20" s="85">
        <v>2024564124</v>
      </c>
      <c r="E20" s="86">
        <v>206088324</v>
      </c>
      <c r="F20" s="87">
        <f t="shared" si="0"/>
        <v>2230652448</v>
      </c>
      <c r="G20" s="85">
        <v>2024564124</v>
      </c>
      <c r="H20" s="86">
        <v>206088324</v>
      </c>
      <c r="I20" s="87">
        <f t="shared" si="1"/>
        <v>2230652448</v>
      </c>
      <c r="J20" s="85">
        <v>538620342</v>
      </c>
      <c r="K20" s="86">
        <v>176977446</v>
      </c>
      <c r="L20" s="88">
        <f t="shared" si="2"/>
        <v>715597788</v>
      </c>
      <c r="M20" s="105">
        <f t="shared" si="3"/>
        <v>0.3208020095831621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538620342</v>
      </c>
      <c r="AA20" s="88">
        <v>176977446</v>
      </c>
      <c r="AB20" s="88">
        <f t="shared" si="10"/>
        <v>715597788</v>
      </c>
      <c r="AC20" s="105">
        <f t="shared" si="11"/>
        <v>0.3208020095831621</v>
      </c>
      <c r="AD20" s="85">
        <v>513632639</v>
      </c>
      <c r="AE20" s="86">
        <v>160130412</v>
      </c>
      <c r="AF20" s="88">
        <f t="shared" si="12"/>
        <v>673763051</v>
      </c>
      <c r="AG20" s="86">
        <v>2066519088</v>
      </c>
      <c r="AH20" s="86">
        <v>2066519088</v>
      </c>
      <c r="AI20" s="126">
        <v>673763051</v>
      </c>
      <c r="AJ20" s="127">
        <f t="shared" si="13"/>
        <v>0.32603766155002</v>
      </c>
      <c r="AK20" s="128">
        <f t="shared" si="14"/>
        <v>0.06209117127736352</v>
      </c>
    </row>
    <row r="21" spans="1:37" ht="12.75">
      <c r="A21" s="62" t="s">
        <v>113</v>
      </c>
      <c r="B21" s="63" t="s">
        <v>239</v>
      </c>
      <c r="C21" s="64" t="s">
        <v>240</v>
      </c>
      <c r="D21" s="85">
        <v>227800768</v>
      </c>
      <c r="E21" s="86">
        <v>12000000</v>
      </c>
      <c r="F21" s="87">
        <f t="shared" si="0"/>
        <v>239800768</v>
      </c>
      <c r="G21" s="85">
        <v>227800768</v>
      </c>
      <c r="H21" s="86">
        <v>12000000</v>
      </c>
      <c r="I21" s="87">
        <f t="shared" si="1"/>
        <v>239800768</v>
      </c>
      <c r="J21" s="85">
        <v>78074786</v>
      </c>
      <c r="K21" s="86">
        <v>-7152440</v>
      </c>
      <c r="L21" s="88">
        <f t="shared" si="2"/>
        <v>70922346</v>
      </c>
      <c r="M21" s="105">
        <f t="shared" si="3"/>
        <v>0.2957552913258393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78074786</v>
      </c>
      <c r="AA21" s="88">
        <v>-7152440</v>
      </c>
      <c r="AB21" s="88">
        <f t="shared" si="10"/>
        <v>70922346</v>
      </c>
      <c r="AC21" s="105">
        <f t="shared" si="11"/>
        <v>0.2957552913258393</v>
      </c>
      <c r="AD21" s="85">
        <v>96637537</v>
      </c>
      <c r="AE21" s="86">
        <v>9655245</v>
      </c>
      <c r="AF21" s="88">
        <f t="shared" si="12"/>
        <v>106292782</v>
      </c>
      <c r="AG21" s="86">
        <v>382872291</v>
      </c>
      <c r="AH21" s="86">
        <v>382872291</v>
      </c>
      <c r="AI21" s="126">
        <v>106292782</v>
      </c>
      <c r="AJ21" s="127">
        <f t="shared" si="13"/>
        <v>0.2776194164440069</v>
      </c>
      <c r="AK21" s="128">
        <f t="shared" si="14"/>
        <v>-0.3327642322881341</v>
      </c>
    </row>
    <row r="22" spans="1:37" ht="16.5">
      <c r="A22" s="65"/>
      <c r="B22" s="66" t="s">
        <v>241</v>
      </c>
      <c r="C22" s="67"/>
      <c r="D22" s="89">
        <f>SUM(D18:D21)</f>
        <v>7018079834</v>
      </c>
      <c r="E22" s="90">
        <f>SUM(E18:E21)</f>
        <v>490923116</v>
      </c>
      <c r="F22" s="91">
        <f t="shared" si="0"/>
        <v>7509002950</v>
      </c>
      <c r="G22" s="89">
        <f>SUM(G18:G21)</f>
        <v>7018079834</v>
      </c>
      <c r="H22" s="90">
        <f>SUM(H18:H21)</f>
        <v>490923116</v>
      </c>
      <c r="I22" s="91">
        <f t="shared" si="1"/>
        <v>7509002950</v>
      </c>
      <c r="J22" s="89">
        <f>SUM(J18:J21)</f>
        <v>1272468050</v>
      </c>
      <c r="K22" s="90">
        <f>SUM(K18:K21)</f>
        <v>111159658</v>
      </c>
      <c r="L22" s="90">
        <f t="shared" si="2"/>
        <v>1383627708</v>
      </c>
      <c r="M22" s="106">
        <f t="shared" si="3"/>
        <v>0.1842625069151158</v>
      </c>
      <c r="N22" s="89">
        <f>SUM(N18:N21)</f>
        <v>0</v>
      </c>
      <c r="O22" s="90">
        <f>SUM(O18:O21)</f>
        <v>0</v>
      </c>
      <c r="P22" s="90">
        <f t="shared" si="4"/>
        <v>0</v>
      </c>
      <c r="Q22" s="106">
        <f t="shared" si="5"/>
        <v>0</v>
      </c>
      <c r="R22" s="89">
        <f>SUM(R18:R21)</f>
        <v>0</v>
      </c>
      <c r="S22" s="90">
        <f>SUM(S18:S21)</f>
        <v>0</v>
      </c>
      <c r="T22" s="90">
        <f t="shared" si="6"/>
        <v>0</v>
      </c>
      <c r="U22" s="106">
        <f t="shared" si="7"/>
        <v>0</v>
      </c>
      <c r="V22" s="89">
        <f>SUM(V18:V21)</f>
        <v>0</v>
      </c>
      <c r="W22" s="90">
        <f>SUM(W18:W21)</f>
        <v>0</v>
      </c>
      <c r="X22" s="90">
        <f t="shared" si="8"/>
        <v>0</v>
      </c>
      <c r="Y22" s="106">
        <f t="shared" si="9"/>
        <v>0</v>
      </c>
      <c r="Z22" s="89">
        <v>1272468050</v>
      </c>
      <c r="AA22" s="90">
        <v>111159658</v>
      </c>
      <c r="AB22" s="90">
        <f t="shared" si="10"/>
        <v>1383627708</v>
      </c>
      <c r="AC22" s="106">
        <f t="shared" si="11"/>
        <v>0.1842625069151158</v>
      </c>
      <c r="AD22" s="89">
        <f>SUM(AD18:AD21)</f>
        <v>1152377229</v>
      </c>
      <c r="AE22" s="90">
        <f>SUM(AE18:AE21)</f>
        <v>169785657</v>
      </c>
      <c r="AF22" s="90">
        <f t="shared" si="12"/>
        <v>1322162886</v>
      </c>
      <c r="AG22" s="90">
        <f>SUM(AG18:AG21)</f>
        <v>7118778825</v>
      </c>
      <c r="AH22" s="90">
        <f>SUM(AH18:AH21)</f>
        <v>7118778825</v>
      </c>
      <c r="AI22" s="91">
        <f>SUM(AI18:AI21)</f>
        <v>1322162886</v>
      </c>
      <c r="AJ22" s="129">
        <f t="shared" si="13"/>
        <v>0.185728889533241</v>
      </c>
      <c r="AK22" s="130">
        <f t="shared" si="14"/>
        <v>0.046488086037532295</v>
      </c>
    </row>
    <row r="23" spans="1:37" ht="16.5">
      <c r="A23" s="68"/>
      <c r="B23" s="69" t="s">
        <v>242</v>
      </c>
      <c r="C23" s="70"/>
      <c r="D23" s="92">
        <f>SUM(D9:D11,D13:D16,D18:D21)</f>
        <v>152586783991</v>
      </c>
      <c r="E23" s="93">
        <f>SUM(E9:E11,E13:E16,E18:E21)</f>
        <v>20139001837</v>
      </c>
      <c r="F23" s="94">
        <f t="shared" si="0"/>
        <v>172725785828</v>
      </c>
      <c r="G23" s="92">
        <f>SUM(G9:G11,G13:G16,G18:G21)</f>
        <v>152587406225</v>
      </c>
      <c r="H23" s="93">
        <f>SUM(H9:H11,H13:H16,H18:H21)</f>
        <v>20138045600</v>
      </c>
      <c r="I23" s="94">
        <f t="shared" si="1"/>
        <v>172725451825</v>
      </c>
      <c r="J23" s="92">
        <f>SUM(J9:J11,J13:J16,J18:J21)</f>
        <v>39168639827</v>
      </c>
      <c r="K23" s="93">
        <f>SUM(K9:K11,K13:K16,K18:K21)</f>
        <v>1711846159</v>
      </c>
      <c r="L23" s="93">
        <f t="shared" si="2"/>
        <v>40880485986</v>
      </c>
      <c r="M23" s="107">
        <f t="shared" si="3"/>
        <v>0.23667853522871626</v>
      </c>
      <c r="N23" s="92">
        <f>SUM(N9:N11,N13:N16,N18:N21)</f>
        <v>0</v>
      </c>
      <c r="O23" s="93">
        <f>SUM(O9:O11,O13:O16,O18:O21)</f>
        <v>0</v>
      </c>
      <c r="P23" s="93">
        <f t="shared" si="4"/>
        <v>0</v>
      </c>
      <c r="Q23" s="107">
        <f t="shared" si="5"/>
        <v>0</v>
      </c>
      <c r="R23" s="92">
        <f>SUM(R9:R11,R13:R16,R18:R21)</f>
        <v>0</v>
      </c>
      <c r="S23" s="93">
        <f>SUM(S9:S11,S13:S16,S18:S21)</f>
        <v>0</v>
      </c>
      <c r="T23" s="93">
        <f t="shared" si="6"/>
        <v>0</v>
      </c>
      <c r="U23" s="107">
        <f t="shared" si="7"/>
        <v>0</v>
      </c>
      <c r="V23" s="92">
        <f>SUM(V9:V11,V13:V16,V18:V21)</f>
        <v>0</v>
      </c>
      <c r="W23" s="93">
        <f>SUM(W9:W11,W13:W16,W18:W21)</f>
        <v>0</v>
      </c>
      <c r="X23" s="93">
        <f t="shared" si="8"/>
        <v>0</v>
      </c>
      <c r="Y23" s="107">
        <f t="shared" si="9"/>
        <v>0</v>
      </c>
      <c r="Z23" s="92">
        <v>39168639827</v>
      </c>
      <c r="AA23" s="93">
        <v>1711846159</v>
      </c>
      <c r="AB23" s="93">
        <f t="shared" si="10"/>
        <v>40880485986</v>
      </c>
      <c r="AC23" s="107">
        <f t="shared" si="11"/>
        <v>0.23667853522871626</v>
      </c>
      <c r="AD23" s="92">
        <f>SUM(AD9:AD11,AD13:AD16,AD18:AD21)</f>
        <v>35941667691</v>
      </c>
      <c r="AE23" s="93">
        <f>SUM(AE9:AE11,AE13:AE16,AE18:AE21)</f>
        <v>792095339</v>
      </c>
      <c r="AF23" s="93">
        <f t="shared" si="12"/>
        <v>36733763030</v>
      </c>
      <c r="AG23" s="93">
        <f>SUM(AG9:AG11,AG13:AG16,AG18:AG21)</f>
        <v>154361198738</v>
      </c>
      <c r="AH23" s="93">
        <f>SUM(AH9:AH11,AH13:AH16,AH18:AH21)</f>
        <v>154361198738</v>
      </c>
      <c r="AI23" s="94">
        <f>SUM(AI9:AI11,AI13:AI16,AI18:AI21)</f>
        <v>36733763030</v>
      </c>
      <c r="AJ23" s="131">
        <f t="shared" si="13"/>
        <v>0.23797277638630462</v>
      </c>
      <c r="AK23" s="132">
        <f t="shared" si="14"/>
        <v>0.11288587430080121</v>
      </c>
    </row>
    <row r="24" spans="1:37" ht="12.75">
      <c r="A24" s="71"/>
      <c r="B24" s="71"/>
      <c r="C24" s="71"/>
      <c r="D24" s="95"/>
      <c r="E24" s="95"/>
      <c r="F24" s="95"/>
      <c r="G24" s="95"/>
      <c r="H24" s="95"/>
      <c r="I24" s="95"/>
      <c r="J24" s="95"/>
      <c r="K24" s="95"/>
      <c r="L24" s="95"/>
      <c r="M24" s="108"/>
      <c r="N24" s="95"/>
      <c r="O24" s="95"/>
      <c r="P24" s="95"/>
      <c r="Q24" s="108"/>
      <c r="R24" s="95"/>
      <c r="S24" s="95"/>
      <c r="T24" s="95"/>
      <c r="U24" s="108"/>
      <c r="V24" s="95"/>
      <c r="W24" s="95"/>
      <c r="X24" s="95"/>
      <c r="Y24" s="108"/>
      <c r="Z24" s="95"/>
      <c r="AA24" s="95"/>
      <c r="AB24" s="95"/>
      <c r="AC24" s="108"/>
      <c r="AD24" s="95"/>
      <c r="AE24" s="95"/>
      <c r="AF24" s="95"/>
      <c r="AG24" s="95"/>
      <c r="AH24" s="95"/>
      <c r="AI24" s="95"/>
      <c r="AJ24" s="108"/>
      <c r="AK24" s="108"/>
    </row>
    <row r="25" spans="1:37" ht="12.75">
      <c r="A25" s="71"/>
      <c r="B25" s="71"/>
      <c r="C25" s="71"/>
      <c r="D25" s="95"/>
      <c r="E25" s="95"/>
      <c r="F25" s="95"/>
      <c r="G25" s="95"/>
      <c r="H25" s="95"/>
      <c r="I25" s="95"/>
      <c r="J25" s="95"/>
      <c r="K25" s="95"/>
      <c r="L25" s="95"/>
      <c r="M25" s="108"/>
      <c r="N25" s="95"/>
      <c r="O25" s="95"/>
      <c r="P25" s="95"/>
      <c r="Q25" s="108"/>
      <c r="R25" s="95"/>
      <c r="S25" s="95"/>
      <c r="T25" s="95"/>
      <c r="U25" s="108"/>
      <c r="V25" s="95"/>
      <c r="W25" s="95"/>
      <c r="X25" s="95"/>
      <c r="Y25" s="108"/>
      <c r="Z25" s="95"/>
      <c r="AA25" s="95"/>
      <c r="AB25" s="95"/>
      <c r="AC25" s="108"/>
      <c r="AD25" s="95"/>
      <c r="AE25" s="95"/>
      <c r="AF25" s="95"/>
      <c r="AG25" s="95"/>
      <c r="AH25" s="95"/>
      <c r="AI25" s="95"/>
      <c r="AJ25" s="108"/>
      <c r="AK25" s="108"/>
    </row>
    <row r="26" spans="1:37" ht="12.75">
      <c r="A26" s="71"/>
      <c r="B26" s="71"/>
      <c r="C26" s="71"/>
      <c r="D26" s="95"/>
      <c r="E26" s="95"/>
      <c r="F26" s="95"/>
      <c r="G26" s="95"/>
      <c r="H26" s="95"/>
      <c r="I26" s="95"/>
      <c r="J26" s="95"/>
      <c r="K26" s="95"/>
      <c r="L26" s="95"/>
      <c r="M26" s="108"/>
      <c r="N26" s="95"/>
      <c r="O26" s="95"/>
      <c r="P26" s="95"/>
      <c r="Q26" s="108"/>
      <c r="R26" s="95"/>
      <c r="S26" s="95"/>
      <c r="T26" s="95"/>
      <c r="U26" s="108"/>
      <c r="V26" s="95"/>
      <c r="W26" s="95"/>
      <c r="X26" s="95"/>
      <c r="Y26" s="108"/>
      <c r="Z26" s="95"/>
      <c r="AA26" s="95"/>
      <c r="AB26" s="95"/>
      <c r="AC26" s="108"/>
      <c r="AD26" s="95"/>
      <c r="AE26" s="95"/>
      <c r="AF26" s="95"/>
      <c r="AG26" s="95"/>
      <c r="AH26" s="95"/>
      <c r="AI26" s="95"/>
      <c r="AJ26" s="108"/>
      <c r="AK26" s="108"/>
    </row>
    <row r="27" spans="1:37" ht="12.75">
      <c r="A27" s="71"/>
      <c r="B27" s="71"/>
      <c r="C27" s="71"/>
      <c r="D27" s="95"/>
      <c r="E27" s="95"/>
      <c r="F27" s="95"/>
      <c r="G27" s="95"/>
      <c r="H27" s="95"/>
      <c r="I27" s="95"/>
      <c r="J27" s="95"/>
      <c r="K27" s="95"/>
      <c r="L27" s="95"/>
      <c r="M27" s="108"/>
      <c r="N27" s="95"/>
      <c r="O27" s="95"/>
      <c r="P27" s="95"/>
      <c r="Q27" s="108"/>
      <c r="R27" s="95"/>
      <c r="S27" s="95"/>
      <c r="T27" s="95"/>
      <c r="U27" s="108"/>
      <c r="V27" s="95"/>
      <c r="W27" s="95"/>
      <c r="X27" s="95"/>
      <c r="Y27" s="108"/>
      <c r="Z27" s="95"/>
      <c r="AA27" s="95"/>
      <c r="AB27" s="95"/>
      <c r="AC27" s="108"/>
      <c r="AD27" s="95"/>
      <c r="AE27" s="95"/>
      <c r="AF27" s="95"/>
      <c r="AG27" s="95"/>
      <c r="AH27" s="95"/>
      <c r="AI27" s="95"/>
      <c r="AJ27" s="108"/>
      <c r="AK27" s="108"/>
    </row>
    <row r="28" spans="1:37" ht="12.75">
      <c r="A28" s="71"/>
      <c r="B28" s="71"/>
      <c r="C28" s="71"/>
      <c r="D28" s="95"/>
      <c r="E28" s="95"/>
      <c r="F28" s="95"/>
      <c r="G28" s="95"/>
      <c r="H28" s="95"/>
      <c r="I28" s="95"/>
      <c r="J28" s="95"/>
      <c r="K28" s="95"/>
      <c r="L28" s="95"/>
      <c r="M28" s="108"/>
      <c r="N28" s="95"/>
      <c r="O28" s="95"/>
      <c r="P28" s="95"/>
      <c r="Q28" s="108"/>
      <c r="R28" s="95"/>
      <c r="S28" s="95"/>
      <c r="T28" s="95"/>
      <c r="U28" s="108"/>
      <c r="V28" s="95"/>
      <c r="W28" s="95"/>
      <c r="X28" s="95"/>
      <c r="Y28" s="108"/>
      <c r="Z28" s="95"/>
      <c r="AA28" s="95"/>
      <c r="AB28" s="95"/>
      <c r="AC28" s="108"/>
      <c r="AD28" s="95"/>
      <c r="AE28" s="95"/>
      <c r="AF28" s="95"/>
      <c r="AG28" s="95"/>
      <c r="AH28" s="95"/>
      <c r="AI28" s="95"/>
      <c r="AJ28" s="108"/>
      <c r="AK28" s="108"/>
    </row>
    <row r="29" spans="1:37" ht="12.75">
      <c r="A29" s="71"/>
      <c r="B29" s="71"/>
      <c r="C29" s="71"/>
      <c r="D29" s="95"/>
      <c r="E29" s="95"/>
      <c r="F29" s="95"/>
      <c r="G29" s="95"/>
      <c r="H29" s="95"/>
      <c r="I29" s="95"/>
      <c r="J29" s="95"/>
      <c r="K29" s="95"/>
      <c r="L29" s="95"/>
      <c r="M29" s="108"/>
      <c r="N29" s="95"/>
      <c r="O29" s="95"/>
      <c r="P29" s="95"/>
      <c r="Q29" s="108"/>
      <c r="R29" s="95"/>
      <c r="S29" s="95"/>
      <c r="T29" s="95"/>
      <c r="U29" s="108"/>
      <c r="V29" s="95"/>
      <c r="W29" s="95"/>
      <c r="X29" s="95"/>
      <c r="Y29" s="108"/>
      <c r="Z29" s="95"/>
      <c r="AA29" s="95"/>
      <c r="AB29" s="95"/>
      <c r="AC29" s="108"/>
      <c r="AD29" s="95"/>
      <c r="AE29" s="95"/>
      <c r="AF29" s="95"/>
      <c r="AG29" s="95"/>
      <c r="AH29" s="95"/>
      <c r="AI29" s="95"/>
      <c r="AJ29" s="108"/>
      <c r="AK29" s="108"/>
    </row>
    <row r="30" spans="1:37" ht="12.75">
      <c r="A30" s="71"/>
      <c r="B30" s="71"/>
      <c r="C30" s="71"/>
      <c r="D30" s="95"/>
      <c r="E30" s="95"/>
      <c r="F30" s="95"/>
      <c r="G30" s="95"/>
      <c r="H30" s="95"/>
      <c r="I30" s="95"/>
      <c r="J30" s="95"/>
      <c r="K30" s="95"/>
      <c r="L30" s="95"/>
      <c r="M30" s="108"/>
      <c r="N30" s="95"/>
      <c r="O30" s="95"/>
      <c r="P30" s="95"/>
      <c r="Q30" s="108"/>
      <c r="R30" s="95"/>
      <c r="S30" s="95"/>
      <c r="T30" s="95"/>
      <c r="U30" s="108"/>
      <c r="V30" s="95"/>
      <c r="W30" s="95"/>
      <c r="X30" s="95"/>
      <c r="Y30" s="108"/>
      <c r="Z30" s="95"/>
      <c r="AA30" s="95"/>
      <c r="AB30" s="95"/>
      <c r="AC30" s="108"/>
      <c r="AD30" s="95"/>
      <c r="AE30" s="95"/>
      <c r="AF30" s="95"/>
      <c r="AG30" s="95"/>
      <c r="AH30" s="95"/>
      <c r="AI30" s="95"/>
      <c r="AJ30" s="108"/>
      <c r="AK30" s="108"/>
    </row>
    <row r="31" spans="1:37" ht="12.75">
      <c r="A31" s="71"/>
      <c r="B31" s="71"/>
      <c r="C31" s="71"/>
      <c r="D31" s="95"/>
      <c r="E31" s="95"/>
      <c r="F31" s="95"/>
      <c r="G31" s="95"/>
      <c r="H31" s="95"/>
      <c r="I31" s="95"/>
      <c r="J31" s="95"/>
      <c r="K31" s="95"/>
      <c r="L31" s="95"/>
      <c r="M31" s="108"/>
      <c r="N31" s="95"/>
      <c r="O31" s="95"/>
      <c r="P31" s="95"/>
      <c r="Q31" s="108"/>
      <c r="R31" s="95"/>
      <c r="S31" s="95"/>
      <c r="T31" s="95"/>
      <c r="U31" s="108"/>
      <c r="V31" s="95"/>
      <c r="W31" s="95"/>
      <c r="X31" s="95"/>
      <c r="Y31" s="108"/>
      <c r="Z31" s="95"/>
      <c r="AA31" s="95"/>
      <c r="AB31" s="95"/>
      <c r="AC31" s="108"/>
      <c r="AD31" s="95"/>
      <c r="AE31" s="95"/>
      <c r="AF31" s="95"/>
      <c r="AG31" s="95"/>
      <c r="AH31" s="95"/>
      <c r="AI31" s="95"/>
      <c r="AJ31" s="108"/>
      <c r="AK31" s="108"/>
    </row>
    <row r="32" spans="1:37" ht="12.75">
      <c r="A32" s="71"/>
      <c r="B32" s="71"/>
      <c r="C32" s="71"/>
      <c r="D32" s="95"/>
      <c r="E32" s="95"/>
      <c r="F32" s="95"/>
      <c r="G32" s="95"/>
      <c r="H32" s="95"/>
      <c r="I32" s="95"/>
      <c r="J32" s="95"/>
      <c r="K32" s="95"/>
      <c r="L32" s="95"/>
      <c r="M32" s="108"/>
      <c r="N32" s="95"/>
      <c r="O32" s="95"/>
      <c r="P32" s="95"/>
      <c r="Q32" s="108"/>
      <c r="R32" s="95"/>
      <c r="S32" s="95"/>
      <c r="T32" s="95"/>
      <c r="U32" s="108"/>
      <c r="V32" s="95"/>
      <c r="W32" s="95"/>
      <c r="X32" s="95"/>
      <c r="Y32" s="108"/>
      <c r="Z32" s="95"/>
      <c r="AA32" s="95"/>
      <c r="AB32" s="95"/>
      <c r="AC32" s="108"/>
      <c r="AD32" s="95"/>
      <c r="AE32" s="95"/>
      <c r="AF32" s="95"/>
      <c r="AG32" s="95"/>
      <c r="AH32" s="95"/>
      <c r="AI32" s="95"/>
      <c r="AJ32" s="108"/>
      <c r="AK32" s="108"/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view="pageBreakPreview" zoomScale="60" zoomScalePageLayoutView="0" workbookViewId="0" topLeftCell="A16">
      <selection activeCell="E24" sqref="E2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28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96</v>
      </c>
      <c r="B9" s="63" t="s">
        <v>47</v>
      </c>
      <c r="C9" s="64" t="s">
        <v>48</v>
      </c>
      <c r="D9" s="85">
        <v>39277508482</v>
      </c>
      <c r="E9" s="86">
        <v>5149304000</v>
      </c>
      <c r="F9" s="87">
        <f>$D9+$E9</f>
        <v>44426812482</v>
      </c>
      <c r="G9" s="85">
        <v>39277508482</v>
      </c>
      <c r="H9" s="86">
        <v>5149304000</v>
      </c>
      <c r="I9" s="87">
        <f>$G9+$H9</f>
        <v>44426812482</v>
      </c>
      <c r="J9" s="85">
        <v>10917614539</v>
      </c>
      <c r="K9" s="86">
        <v>204768484</v>
      </c>
      <c r="L9" s="88">
        <f>$J9+$K9</f>
        <v>11122383023</v>
      </c>
      <c r="M9" s="105">
        <f>IF($F9=0,0,$L9/$F9)</f>
        <v>0.2503529378234451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10917614539</v>
      </c>
      <c r="AA9" s="88">
        <v>204768484</v>
      </c>
      <c r="AB9" s="88">
        <f>$Z9+$AA9</f>
        <v>11122383023</v>
      </c>
      <c r="AC9" s="105">
        <f>IF($F9=0,0,$AB9/$F9)</f>
        <v>0.2503529378234451</v>
      </c>
      <c r="AD9" s="85">
        <v>9148397829</v>
      </c>
      <c r="AE9" s="86">
        <v>100334287</v>
      </c>
      <c r="AF9" s="88">
        <f>$AD9+$AE9</f>
        <v>9248732116</v>
      </c>
      <c r="AG9" s="86">
        <v>39600943690</v>
      </c>
      <c r="AH9" s="86">
        <v>39600943690</v>
      </c>
      <c r="AI9" s="126">
        <v>9248732116</v>
      </c>
      <c r="AJ9" s="127">
        <f>IF($AG9=0,0,$AI9/$AG9)</f>
        <v>0.23354827572797168</v>
      </c>
      <c r="AK9" s="128">
        <f>IF($AF9=0,0,(($L9/$AF9)-1))</f>
        <v>0.2025846227893926</v>
      </c>
    </row>
    <row r="10" spans="1:37" ht="16.5">
      <c r="A10" s="65"/>
      <c r="B10" s="66" t="s">
        <v>97</v>
      </c>
      <c r="C10" s="67"/>
      <c r="D10" s="89">
        <f>D9</f>
        <v>39277508482</v>
      </c>
      <c r="E10" s="90">
        <f>E9</f>
        <v>5149304000</v>
      </c>
      <c r="F10" s="91">
        <f aca="true" t="shared" si="0" ref="F10:F41">$D10+$E10</f>
        <v>44426812482</v>
      </c>
      <c r="G10" s="89">
        <f>G9</f>
        <v>39277508482</v>
      </c>
      <c r="H10" s="90">
        <f>H9</f>
        <v>5149304000</v>
      </c>
      <c r="I10" s="91">
        <f aca="true" t="shared" si="1" ref="I10:I41">$G10+$H10</f>
        <v>44426812482</v>
      </c>
      <c r="J10" s="89">
        <f>J9</f>
        <v>10917614539</v>
      </c>
      <c r="K10" s="90">
        <f>K9</f>
        <v>204768484</v>
      </c>
      <c r="L10" s="90">
        <f aca="true" t="shared" si="2" ref="L10:L41">$J10+$K10</f>
        <v>11122383023</v>
      </c>
      <c r="M10" s="106">
        <f aca="true" t="shared" si="3" ref="M10:M41">IF($F10=0,0,$L10/$F10)</f>
        <v>0.2503529378234451</v>
      </c>
      <c r="N10" s="89">
        <f>N9</f>
        <v>0</v>
      </c>
      <c r="O10" s="90">
        <f>O9</f>
        <v>0</v>
      </c>
      <c r="P10" s="90">
        <f aca="true" t="shared" si="4" ref="P10:P41">$N10+$O10</f>
        <v>0</v>
      </c>
      <c r="Q10" s="106">
        <f aca="true" t="shared" si="5" ref="Q10:Q41">IF($F10=0,0,$P10/$F10)</f>
        <v>0</v>
      </c>
      <c r="R10" s="89">
        <f>R9</f>
        <v>0</v>
      </c>
      <c r="S10" s="90">
        <f>S9</f>
        <v>0</v>
      </c>
      <c r="T10" s="90">
        <f aca="true" t="shared" si="6" ref="T10:T41">$R10+$S10</f>
        <v>0</v>
      </c>
      <c r="U10" s="106">
        <f aca="true" t="shared" si="7" ref="U10:U41">IF($I10=0,0,$T10/$I10)</f>
        <v>0</v>
      </c>
      <c r="V10" s="89">
        <f>V9</f>
        <v>0</v>
      </c>
      <c r="W10" s="90">
        <f>W9</f>
        <v>0</v>
      </c>
      <c r="X10" s="90">
        <f aca="true" t="shared" si="8" ref="X10:X41">$V10+$W10</f>
        <v>0</v>
      </c>
      <c r="Y10" s="106">
        <f aca="true" t="shared" si="9" ref="Y10:Y41">IF($I10=0,0,$X10/$I10)</f>
        <v>0</v>
      </c>
      <c r="Z10" s="89">
        <v>10917614539</v>
      </c>
      <c r="AA10" s="90">
        <v>204768484</v>
      </c>
      <c r="AB10" s="90">
        <f aca="true" t="shared" si="10" ref="AB10:AB41">$Z10+$AA10</f>
        <v>11122383023</v>
      </c>
      <c r="AC10" s="106">
        <f aca="true" t="shared" si="11" ref="AC10:AC41">IF($F10=0,0,$AB10/$F10)</f>
        <v>0.2503529378234451</v>
      </c>
      <c r="AD10" s="89">
        <f>AD9</f>
        <v>9148397829</v>
      </c>
      <c r="AE10" s="90">
        <f>AE9</f>
        <v>100334287</v>
      </c>
      <c r="AF10" s="90">
        <f aca="true" t="shared" si="12" ref="AF10:AF41">$AD10+$AE10</f>
        <v>9248732116</v>
      </c>
      <c r="AG10" s="90">
        <f>AG9</f>
        <v>39600943690</v>
      </c>
      <c r="AH10" s="90">
        <f>AH9</f>
        <v>39600943690</v>
      </c>
      <c r="AI10" s="91">
        <f>AI9</f>
        <v>9248732116</v>
      </c>
      <c r="AJ10" s="129">
        <f aca="true" t="shared" si="13" ref="AJ10:AJ41">IF($AG10=0,0,$AI10/$AG10)</f>
        <v>0.23354827572797168</v>
      </c>
      <c r="AK10" s="130">
        <f aca="true" t="shared" si="14" ref="AK10:AK41">IF($AF10=0,0,(($L10/$AF10)-1))</f>
        <v>0.2025846227893926</v>
      </c>
    </row>
    <row r="11" spans="1:37" ht="12.75">
      <c r="A11" s="62" t="s">
        <v>98</v>
      </c>
      <c r="B11" s="63" t="s">
        <v>243</v>
      </c>
      <c r="C11" s="64" t="s">
        <v>244</v>
      </c>
      <c r="D11" s="85">
        <v>327526287</v>
      </c>
      <c r="E11" s="86">
        <v>44178075</v>
      </c>
      <c r="F11" s="87">
        <f t="shared" si="0"/>
        <v>371704362</v>
      </c>
      <c r="G11" s="85">
        <v>327526287</v>
      </c>
      <c r="H11" s="86">
        <v>44178075</v>
      </c>
      <c r="I11" s="87">
        <f t="shared" si="1"/>
        <v>371704362</v>
      </c>
      <c r="J11" s="85">
        <v>106594064</v>
      </c>
      <c r="K11" s="86">
        <v>4333291</v>
      </c>
      <c r="L11" s="88">
        <f t="shared" si="2"/>
        <v>110927355</v>
      </c>
      <c r="M11" s="105">
        <f t="shared" si="3"/>
        <v>0.2984289837308931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106594064</v>
      </c>
      <c r="AA11" s="88">
        <v>4333291</v>
      </c>
      <c r="AB11" s="88">
        <f t="shared" si="10"/>
        <v>110927355</v>
      </c>
      <c r="AC11" s="105">
        <f t="shared" si="11"/>
        <v>0.2984289837308931</v>
      </c>
      <c r="AD11" s="85">
        <v>99855240</v>
      </c>
      <c r="AE11" s="86">
        <v>7522951</v>
      </c>
      <c r="AF11" s="88">
        <f t="shared" si="12"/>
        <v>107378191</v>
      </c>
      <c r="AG11" s="86">
        <v>342914310</v>
      </c>
      <c r="AH11" s="86">
        <v>342914310</v>
      </c>
      <c r="AI11" s="126">
        <v>107378191</v>
      </c>
      <c r="AJ11" s="127">
        <f t="shared" si="13"/>
        <v>0.31313417920646125</v>
      </c>
      <c r="AK11" s="128">
        <f t="shared" si="14"/>
        <v>0.03305293157713929</v>
      </c>
    </row>
    <row r="12" spans="1:37" ht="12.75">
      <c r="A12" s="62" t="s">
        <v>98</v>
      </c>
      <c r="B12" s="63" t="s">
        <v>245</v>
      </c>
      <c r="C12" s="64" t="s">
        <v>246</v>
      </c>
      <c r="D12" s="85">
        <v>156635661</v>
      </c>
      <c r="E12" s="86">
        <v>37525982</v>
      </c>
      <c r="F12" s="87">
        <f t="shared" si="0"/>
        <v>194161643</v>
      </c>
      <c r="G12" s="85">
        <v>156635661</v>
      </c>
      <c r="H12" s="86">
        <v>37525982</v>
      </c>
      <c r="I12" s="87">
        <f t="shared" si="1"/>
        <v>194161643</v>
      </c>
      <c r="J12" s="85">
        <v>123877505</v>
      </c>
      <c r="K12" s="86">
        <v>57489989</v>
      </c>
      <c r="L12" s="88">
        <f t="shared" si="2"/>
        <v>181367494</v>
      </c>
      <c r="M12" s="105">
        <f t="shared" si="3"/>
        <v>0.9341056822433255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123877505</v>
      </c>
      <c r="AA12" s="88">
        <v>57489989</v>
      </c>
      <c r="AB12" s="88">
        <f t="shared" si="10"/>
        <v>181367494</v>
      </c>
      <c r="AC12" s="105">
        <f t="shared" si="11"/>
        <v>0.9341056822433255</v>
      </c>
      <c r="AD12" s="85">
        <v>54561165</v>
      </c>
      <c r="AE12" s="86">
        <v>3583123</v>
      </c>
      <c r="AF12" s="88">
        <f t="shared" si="12"/>
        <v>58144288</v>
      </c>
      <c r="AG12" s="86">
        <v>170332278</v>
      </c>
      <c r="AH12" s="86">
        <v>170332278</v>
      </c>
      <c r="AI12" s="126">
        <v>58144288</v>
      </c>
      <c r="AJ12" s="127">
        <f t="shared" si="13"/>
        <v>0.3413580131887862</v>
      </c>
      <c r="AK12" s="128">
        <f t="shared" si="14"/>
        <v>2.1192658855844964</v>
      </c>
    </row>
    <row r="13" spans="1:37" ht="12.75">
      <c r="A13" s="62" t="s">
        <v>98</v>
      </c>
      <c r="B13" s="63" t="s">
        <v>247</v>
      </c>
      <c r="C13" s="64" t="s">
        <v>248</v>
      </c>
      <c r="D13" s="85">
        <v>184606488</v>
      </c>
      <c r="E13" s="86">
        <v>98562132</v>
      </c>
      <c r="F13" s="87">
        <f t="shared" si="0"/>
        <v>283168620</v>
      </c>
      <c r="G13" s="85">
        <v>184606488</v>
      </c>
      <c r="H13" s="86">
        <v>98562132</v>
      </c>
      <c r="I13" s="87">
        <f t="shared" si="1"/>
        <v>283168620</v>
      </c>
      <c r="J13" s="85">
        <v>72335432</v>
      </c>
      <c r="K13" s="86">
        <v>57039403</v>
      </c>
      <c r="L13" s="88">
        <f t="shared" si="2"/>
        <v>129374835</v>
      </c>
      <c r="M13" s="105">
        <f t="shared" si="3"/>
        <v>0.45688266941442873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72335432</v>
      </c>
      <c r="AA13" s="88">
        <v>57039403</v>
      </c>
      <c r="AB13" s="88">
        <f t="shared" si="10"/>
        <v>129374835</v>
      </c>
      <c r="AC13" s="105">
        <f t="shared" si="11"/>
        <v>0.45688266941442873</v>
      </c>
      <c r="AD13" s="85">
        <v>87715607</v>
      </c>
      <c r="AE13" s="86">
        <v>20714872</v>
      </c>
      <c r="AF13" s="88">
        <f t="shared" si="12"/>
        <v>108430479</v>
      </c>
      <c r="AG13" s="86">
        <v>237664608</v>
      </c>
      <c r="AH13" s="86">
        <v>237664608</v>
      </c>
      <c r="AI13" s="126">
        <v>108430479</v>
      </c>
      <c r="AJ13" s="127">
        <f t="shared" si="13"/>
        <v>0.45623317629186083</v>
      </c>
      <c r="AK13" s="128">
        <f t="shared" si="14"/>
        <v>0.19315930532779446</v>
      </c>
    </row>
    <row r="14" spans="1:37" ht="12.75">
      <c r="A14" s="62" t="s">
        <v>98</v>
      </c>
      <c r="B14" s="63" t="s">
        <v>249</v>
      </c>
      <c r="C14" s="64" t="s">
        <v>250</v>
      </c>
      <c r="D14" s="85">
        <v>1049810903</v>
      </c>
      <c r="E14" s="86">
        <v>134794260</v>
      </c>
      <c r="F14" s="87">
        <f t="shared" si="0"/>
        <v>1184605163</v>
      </c>
      <c r="G14" s="85">
        <v>1049810903</v>
      </c>
      <c r="H14" s="86">
        <v>134794260</v>
      </c>
      <c r="I14" s="87">
        <f t="shared" si="1"/>
        <v>1184605163</v>
      </c>
      <c r="J14" s="85">
        <v>314793094</v>
      </c>
      <c r="K14" s="86">
        <v>62639294</v>
      </c>
      <c r="L14" s="88">
        <f t="shared" si="2"/>
        <v>377432388</v>
      </c>
      <c r="M14" s="105">
        <f t="shared" si="3"/>
        <v>0.3186145053126026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314793094</v>
      </c>
      <c r="AA14" s="88">
        <v>62639294</v>
      </c>
      <c r="AB14" s="88">
        <f t="shared" si="10"/>
        <v>377432388</v>
      </c>
      <c r="AC14" s="105">
        <f t="shared" si="11"/>
        <v>0.3186145053126026</v>
      </c>
      <c r="AD14" s="85">
        <v>326540728</v>
      </c>
      <c r="AE14" s="86">
        <v>71398550</v>
      </c>
      <c r="AF14" s="88">
        <f t="shared" si="12"/>
        <v>397939278</v>
      </c>
      <c r="AG14" s="86">
        <v>1169061803</v>
      </c>
      <c r="AH14" s="86">
        <v>1169061803</v>
      </c>
      <c r="AI14" s="126">
        <v>397939278</v>
      </c>
      <c r="AJ14" s="127">
        <f t="shared" si="13"/>
        <v>0.34039199380120366</v>
      </c>
      <c r="AK14" s="128">
        <f t="shared" si="14"/>
        <v>-0.051532711480669624</v>
      </c>
    </row>
    <row r="15" spans="1:37" ht="12.75">
      <c r="A15" s="62" t="s">
        <v>113</v>
      </c>
      <c r="B15" s="63" t="s">
        <v>251</v>
      </c>
      <c r="C15" s="64" t="s">
        <v>252</v>
      </c>
      <c r="D15" s="85">
        <v>1234397649</v>
      </c>
      <c r="E15" s="86">
        <v>4338259474</v>
      </c>
      <c r="F15" s="87">
        <f t="shared" si="0"/>
        <v>5572657123</v>
      </c>
      <c r="G15" s="85">
        <v>1234397649</v>
      </c>
      <c r="H15" s="86">
        <v>4338259474</v>
      </c>
      <c r="I15" s="87">
        <f t="shared" si="1"/>
        <v>5572657123</v>
      </c>
      <c r="J15" s="85">
        <v>614360095</v>
      </c>
      <c r="K15" s="86">
        <v>4402191658</v>
      </c>
      <c r="L15" s="88">
        <f t="shared" si="2"/>
        <v>5016551753</v>
      </c>
      <c r="M15" s="105">
        <f t="shared" si="3"/>
        <v>0.9002082206520855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614360095</v>
      </c>
      <c r="AA15" s="88">
        <v>4402191658</v>
      </c>
      <c r="AB15" s="88">
        <f t="shared" si="10"/>
        <v>5016551753</v>
      </c>
      <c r="AC15" s="105">
        <f t="shared" si="11"/>
        <v>0.9002082206520855</v>
      </c>
      <c r="AD15" s="85">
        <v>347800782</v>
      </c>
      <c r="AE15" s="86">
        <v>67629522</v>
      </c>
      <c r="AF15" s="88">
        <f t="shared" si="12"/>
        <v>415430304</v>
      </c>
      <c r="AG15" s="86">
        <v>1660718341</v>
      </c>
      <c r="AH15" s="86">
        <v>1660718341</v>
      </c>
      <c r="AI15" s="126">
        <v>415430304</v>
      </c>
      <c r="AJ15" s="127">
        <f t="shared" si="13"/>
        <v>0.25015097006145487</v>
      </c>
      <c r="AK15" s="128">
        <f t="shared" si="14"/>
        <v>11.075555646032024</v>
      </c>
    </row>
    <row r="16" spans="1:37" ht="16.5">
      <c r="A16" s="65"/>
      <c r="B16" s="66" t="s">
        <v>253</v>
      </c>
      <c r="C16" s="67"/>
      <c r="D16" s="89">
        <f>SUM(D11:D15)</f>
        <v>2952976988</v>
      </c>
      <c r="E16" s="90">
        <f>SUM(E11:E15)</f>
        <v>4653319923</v>
      </c>
      <c r="F16" s="91">
        <f t="shared" si="0"/>
        <v>7606296911</v>
      </c>
      <c r="G16" s="89">
        <f>SUM(G11:G15)</f>
        <v>2952976988</v>
      </c>
      <c r="H16" s="90">
        <f>SUM(H11:H15)</f>
        <v>4653319923</v>
      </c>
      <c r="I16" s="91">
        <f t="shared" si="1"/>
        <v>7606296911</v>
      </c>
      <c r="J16" s="89">
        <f>SUM(J11:J15)</f>
        <v>1231960190</v>
      </c>
      <c r="K16" s="90">
        <f>SUM(K11:K15)</f>
        <v>4583693635</v>
      </c>
      <c r="L16" s="90">
        <f t="shared" si="2"/>
        <v>5815653825</v>
      </c>
      <c r="M16" s="106">
        <f t="shared" si="3"/>
        <v>0.7645841193221862</v>
      </c>
      <c r="N16" s="89">
        <f>SUM(N11:N15)</f>
        <v>0</v>
      </c>
      <c r="O16" s="90">
        <f>SUM(O11:O15)</f>
        <v>0</v>
      </c>
      <c r="P16" s="90">
        <f t="shared" si="4"/>
        <v>0</v>
      </c>
      <c r="Q16" s="106">
        <f t="shared" si="5"/>
        <v>0</v>
      </c>
      <c r="R16" s="89">
        <f>SUM(R11:R15)</f>
        <v>0</v>
      </c>
      <c r="S16" s="90">
        <f>SUM(S11:S15)</f>
        <v>0</v>
      </c>
      <c r="T16" s="90">
        <f t="shared" si="6"/>
        <v>0</v>
      </c>
      <c r="U16" s="106">
        <f t="shared" si="7"/>
        <v>0</v>
      </c>
      <c r="V16" s="89">
        <f>SUM(V11:V15)</f>
        <v>0</v>
      </c>
      <c r="W16" s="90">
        <f>SUM(W11:W15)</f>
        <v>0</v>
      </c>
      <c r="X16" s="90">
        <f t="shared" si="8"/>
        <v>0</v>
      </c>
      <c r="Y16" s="106">
        <f t="shared" si="9"/>
        <v>0</v>
      </c>
      <c r="Z16" s="89">
        <v>1231960190</v>
      </c>
      <c r="AA16" s="90">
        <v>4583693635</v>
      </c>
      <c r="AB16" s="90">
        <f t="shared" si="10"/>
        <v>5815653825</v>
      </c>
      <c r="AC16" s="106">
        <f t="shared" si="11"/>
        <v>0.7645841193221862</v>
      </c>
      <c r="AD16" s="89">
        <f>SUM(AD11:AD15)</f>
        <v>916473522</v>
      </c>
      <c r="AE16" s="90">
        <f>SUM(AE11:AE15)</f>
        <v>170849018</v>
      </c>
      <c r="AF16" s="90">
        <f t="shared" si="12"/>
        <v>1087322540</v>
      </c>
      <c r="AG16" s="90">
        <f>SUM(AG11:AG15)</f>
        <v>3580691340</v>
      </c>
      <c r="AH16" s="90">
        <f>SUM(AH11:AH15)</f>
        <v>3580691340</v>
      </c>
      <c r="AI16" s="91">
        <f>SUM(AI11:AI15)</f>
        <v>1087322540</v>
      </c>
      <c r="AJ16" s="129">
        <f t="shared" si="13"/>
        <v>0.3036627390508337</v>
      </c>
      <c r="AK16" s="130">
        <f t="shared" si="14"/>
        <v>4.348600448400527</v>
      </c>
    </row>
    <row r="17" spans="1:37" ht="12.75">
      <c r="A17" s="62" t="s">
        <v>98</v>
      </c>
      <c r="B17" s="63" t="s">
        <v>254</v>
      </c>
      <c r="C17" s="64" t="s">
        <v>255</v>
      </c>
      <c r="D17" s="85">
        <v>111003022</v>
      </c>
      <c r="E17" s="86">
        <v>25586000</v>
      </c>
      <c r="F17" s="87">
        <f t="shared" si="0"/>
        <v>136589022</v>
      </c>
      <c r="G17" s="85">
        <v>111003022</v>
      </c>
      <c r="H17" s="86">
        <v>25586000</v>
      </c>
      <c r="I17" s="87">
        <f t="shared" si="1"/>
        <v>136589022</v>
      </c>
      <c r="J17" s="85">
        <v>108101762</v>
      </c>
      <c r="K17" s="86">
        <v>248143974</v>
      </c>
      <c r="L17" s="88">
        <f t="shared" si="2"/>
        <v>356245736</v>
      </c>
      <c r="M17" s="105">
        <f t="shared" si="3"/>
        <v>2.608157894270595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108101762</v>
      </c>
      <c r="AA17" s="88">
        <v>248143974</v>
      </c>
      <c r="AB17" s="88">
        <f t="shared" si="10"/>
        <v>356245736</v>
      </c>
      <c r="AC17" s="105">
        <f t="shared" si="11"/>
        <v>2.608157894270595</v>
      </c>
      <c r="AD17" s="85">
        <v>59471547</v>
      </c>
      <c r="AE17" s="86">
        <v>5190682</v>
      </c>
      <c r="AF17" s="88">
        <f t="shared" si="12"/>
        <v>64662229</v>
      </c>
      <c r="AG17" s="86">
        <v>406687118</v>
      </c>
      <c r="AH17" s="86">
        <v>406687118</v>
      </c>
      <c r="AI17" s="126">
        <v>64662229</v>
      </c>
      <c r="AJ17" s="127">
        <f t="shared" si="13"/>
        <v>0.15899748513794823</v>
      </c>
      <c r="AK17" s="128">
        <f t="shared" si="14"/>
        <v>4.509332751272772</v>
      </c>
    </row>
    <row r="18" spans="1:37" ht="12.75">
      <c r="A18" s="62" t="s">
        <v>98</v>
      </c>
      <c r="B18" s="63" t="s">
        <v>256</v>
      </c>
      <c r="C18" s="64" t="s">
        <v>257</v>
      </c>
      <c r="D18" s="85">
        <v>419525956</v>
      </c>
      <c r="E18" s="86">
        <v>40172058</v>
      </c>
      <c r="F18" s="87">
        <f t="shared" si="0"/>
        <v>459698014</v>
      </c>
      <c r="G18" s="85">
        <v>419525956</v>
      </c>
      <c r="H18" s="86">
        <v>40172058</v>
      </c>
      <c r="I18" s="87">
        <f t="shared" si="1"/>
        <v>459698014</v>
      </c>
      <c r="J18" s="85">
        <v>109404025</v>
      </c>
      <c r="K18" s="86">
        <v>1824879</v>
      </c>
      <c r="L18" s="88">
        <f t="shared" si="2"/>
        <v>111228904</v>
      </c>
      <c r="M18" s="105">
        <f t="shared" si="3"/>
        <v>0.24196081038540226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109404025</v>
      </c>
      <c r="AA18" s="88">
        <v>1824879</v>
      </c>
      <c r="AB18" s="88">
        <f t="shared" si="10"/>
        <v>111228904</v>
      </c>
      <c r="AC18" s="105">
        <f t="shared" si="11"/>
        <v>0.24196081038540226</v>
      </c>
      <c r="AD18" s="85">
        <v>100847125</v>
      </c>
      <c r="AE18" s="86">
        <v>8595921</v>
      </c>
      <c r="AF18" s="88">
        <f t="shared" si="12"/>
        <v>109443046</v>
      </c>
      <c r="AG18" s="86">
        <v>418018311</v>
      </c>
      <c r="AH18" s="86">
        <v>418018311</v>
      </c>
      <c r="AI18" s="126">
        <v>109443046</v>
      </c>
      <c r="AJ18" s="127">
        <f t="shared" si="13"/>
        <v>0.2618139998178214</v>
      </c>
      <c r="AK18" s="128">
        <f t="shared" si="14"/>
        <v>0.016317692765970726</v>
      </c>
    </row>
    <row r="19" spans="1:37" ht="12.75">
      <c r="A19" s="62" t="s">
        <v>98</v>
      </c>
      <c r="B19" s="63" t="s">
        <v>258</v>
      </c>
      <c r="C19" s="64" t="s">
        <v>259</v>
      </c>
      <c r="D19" s="85">
        <v>174139466</v>
      </c>
      <c r="E19" s="86">
        <v>17034731</v>
      </c>
      <c r="F19" s="87">
        <f t="shared" si="0"/>
        <v>191174197</v>
      </c>
      <c r="G19" s="85">
        <v>174139466</v>
      </c>
      <c r="H19" s="86">
        <v>17034731</v>
      </c>
      <c r="I19" s="87">
        <f t="shared" si="1"/>
        <v>191174197</v>
      </c>
      <c r="J19" s="85">
        <v>41910478</v>
      </c>
      <c r="K19" s="86">
        <v>8657875</v>
      </c>
      <c r="L19" s="88">
        <f t="shared" si="2"/>
        <v>50568353</v>
      </c>
      <c r="M19" s="105">
        <f t="shared" si="3"/>
        <v>0.26451453069265407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41910478</v>
      </c>
      <c r="AA19" s="88">
        <v>8657875</v>
      </c>
      <c r="AB19" s="88">
        <f t="shared" si="10"/>
        <v>50568353</v>
      </c>
      <c r="AC19" s="105">
        <f t="shared" si="11"/>
        <v>0.26451453069265407</v>
      </c>
      <c r="AD19" s="85">
        <v>35400773</v>
      </c>
      <c r="AE19" s="86">
        <v>6052165</v>
      </c>
      <c r="AF19" s="88">
        <f t="shared" si="12"/>
        <v>41452938</v>
      </c>
      <c r="AG19" s="86">
        <v>153348643</v>
      </c>
      <c r="AH19" s="86">
        <v>153348643</v>
      </c>
      <c r="AI19" s="126">
        <v>41452938</v>
      </c>
      <c r="AJ19" s="127">
        <f t="shared" si="13"/>
        <v>0.27031825772335005</v>
      </c>
      <c r="AK19" s="128">
        <f t="shared" si="14"/>
        <v>0.2198979237611578</v>
      </c>
    </row>
    <row r="20" spans="1:37" ht="12.75">
      <c r="A20" s="62" t="s">
        <v>98</v>
      </c>
      <c r="B20" s="63" t="s">
        <v>260</v>
      </c>
      <c r="C20" s="64" t="s">
        <v>261</v>
      </c>
      <c r="D20" s="85">
        <v>51253408</v>
      </c>
      <c r="E20" s="86">
        <v>93569966</v>
      </c>
      <c r="F20" s="87">
        <f t="shared" si="0"/>
        <v>144823374</v>
      </c>
      <c r="G20" s="85">
        <v>51253408</v>
      </c>
      <c r="H20" s="86">
        <v>93569966</v>
      </c>
      <c r="I20" s="87">
        <f t="shared" si="1"/>
        <v>144823374</v>
      </c>
      <c r="J20" s="85">
        <v>43361337</v>
      </c>
      <c r="K20" s="86">
        <v>134334751</v>
      </c>
      <c r="L20" s="88">
        <f t="shared" si="2"/>
        <v>177696088</v>
      </c>
      <c r="M20" s="105">
        <f t="shared" si="3"/>
        <v>1.2269848650260005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43361337</v>
      </c>
      <c r="AA20" s="88">
        <v>134334751</v>
      </c>
      <c r="AB20" s="88">
        <f t="shared" si="10"/>
        <v>177696088</v>
      </c>
      <c r="AC20" s="105">
        <f t="shared" si="11"/>
        <v>1.2269848650260005</v>
      </c>
      <c r="AD20" s="85">
        <v>18676824</v>
      </c>
      <c r="AE20" s="86">
        <v>1149126</v>
      </c>
      <c r="AF20" s="88">
        <f t="shared" si="12"/>
        <v>19825950</v>
      </c>
      <c r="AG20" s="86">
        <v>123514549</v>
      </c>
      <c r="AH20" s="86">
        <v>123514549</v>
      </c>
      <c r="AI20" s="126">
        <v>19825950</v>
      </c>
      <c r="AJ20" s="127">
        <f t="shared" si="13"/>
        <v>0.16051509850875947</v>
      </c>
      <c r="AK20" s="128">
        <f t="shared" si="14"/>
        <v>7.96280319480277</v>
      </c>
    </row>
    <row r="21" spans="1:37" ht="12.75">
      <c r="A21" s="62" t="s">
        <v>98</v>
      </c>
      <c r="B21" s="63" t="s">
        <v>64</v>
      </c>
      <c r="C21" s="64" t="s">
        <v>65</v>
      </c>
      <c r="D21" s="85">
        <v>5604622345</v>
      </c>
      <c r="E21" s="86">
        <v>434982444</v>
      </c>
      <c r="F21" s="87">
        <f t="shared" si="0"/>
        <v>6039604789</v>
      </c>
      <c r="G21" s="85">
        <v>5604622345</v>
      </c>
      <c r="H21" s="86">
        <v>434982444</v>
      </c>
      <c r="I21" s="87">
        <f t="shared" si="1"/>
        <v>6039604789</v>
      </c>
      <c r="J21" s="85">
        <v>1314701634</v>
      </c>
      <c r="K21" s="86">
        <v>550501466</v>
      </c>
      <c r="L21" s="88">
        <f t="shared" si="2"/>
        <v>1865203100</v>
      </c>
      <c r="M21" s="105">
        <f t="shared" si="3"/>
        <v>0.30882866763022565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1314701634</v>
      </c>
      <c r="AA21" s="88">
        <v>550501466</v>
      </c>
      <c r="AB21" s="88">
        <f t="shared" si="10"/>
        <v>1865203100</v>
      </c>
      <c r="AC21" s="105">
        <f t="shared" si="11"/>
        <v>0.30882866763022565</v>
      </c>
      <c r="AD21" s="85">
        <v>1251151756</v>
      </c>
      <c r="AE21" s="86">
        <v>47567156</v>
      </c>
      <c r="AF21" s="88">
        <f t="shared" si="12"/>
        <v>1298718912</v>
      </c>
      <c r="AG21" s="86">
        <v>5480329673</v>
      </c>
      <c r="AH21" s="86">
        <v>5480329673</v>
      </c>
      <c r="AI21" s="126">
        <v>1298718912</v>
      </c>
      <c r="AJ21" s="127">
        <f t="shared" si="13"/>
        <v>0.23697824574284512</v>
      </c>
      <c r="AK21" s="128">
        <f t="shared" si="14"/>
        <v>0.43618690908845403</v>
      </c>
    </row>
    <row r="22" spans="1:37" ht="12.75">
      <c r="A22" s="62" t="s">
        <v>98</v>
      </c>
      <c r="B22" s="63" t="s">
        <v>262</v>
      </c>
      <c r="C22" s="64" t="s">
        <v>263</v>
      </c>
      <c r="D22" s="85">
        <v>104478194</v>
      </c>
      <c r="E22" s="86">
        <v>20976000</v>
      </c>
      <c r="F22" s="87">
        <f t="shared" si="0"/>
        <v>125454194</v>
      </c>
      <c r="G22" s="85">
        <v>104478194</v>
      </c>
      <c r="H22" s="86">
        <v>20976000</v>
      </c>
      <c r="I22" s="87">
        <f t="shared" si="1"/>
        <v>125454194</v>
      </c>
      <c r="J22" s="85">
        <v>64496745</v>
      </c>
      <c r="K22" s="86">
        <v>150008489</v>
      </c>
      <c r="L22" s="88">
        <f t="shared" si="2"/>
        <v>214505234</v>
      </c>
      <c r="M22" s="105">
        <f t="shared" si="3"/>
        <v>1.7098291189850536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64496745</v>
      </c>
      <c r="AA22" s="88">
        <v>150008489</v>
      </c>
      <c r="AB22" s="88">
        <f t="shared" si="10"/>
        <v>214505234</v>
      </c>
      <c r="AC22" s="105">
        <f t="shared" si="11"/>
        <v>1.7098291189850536</v>
      </c>
      <c r="AD22" s="85">
        <v>31227008</v>
      </c>
      <c r="AE22" s="86">
        <v>9876082</v>
      </c>
      <c r="AF22" s="88">
        <f t="shared" si="12"/>
        <v>41103090</v>
      </c>
      <c r="AG22" s="86">
        <v>236750053</v>
      </c>
      <c r="AH22" s="86">
        <v>236750053</v>
      </c>
      <c r="AI22" s="126">
        <v>41103090</v>
      </c>
      <c r="AJ22" s="127">
        <f t="shared" si="13"/>
        <v>0.17361385764927367</v>
      </c>
      <c r="AK22" s="128">
        <f t="shared" si="14"/>
        <v>4.218713094319673</v>
      </c>
    </row>
    <row r="23" spans="1:37" ht="12.75">
      <c r="A23" s="62" t="s">
        <v>98</v>
      </c>
      <c r="B23" s="63" t="s">
        <v>264</v>
      </c>
      <c r="C23" s="64" t="s">
        <v>265</v>
      </c>
      <c r="D23" s="85">
        <v>109576579</v>
      </c>
      <c r="E23" s="86">
        <v>48652195</v>
      </c>
      <c r="F23" s="87">
        <f t="shared" si="0"/>
        <v>158228774</v>
      </c>
      <c r="G23" s="85">
        <v>109576579</v>
      </c>
      <c r="H23" s="86">
        <v>48652195</v>
      </c>
      <c r="I23" s="87">
        <f t="shared" si="1"/>
        <v>158228774</v>
      </c>
      <c r="J23" s="85">
        <v>33783838</v>
      </c>
      <c r="K23" s="86">
        <v>51762296</v>
      </c>
      <c r="L23" s="88">
        <f t="shared" si="2"/>
        <v>85546134</v>
      </c>
      <c r="M23" s="105">
        <f t="shared" si="3"/>
        <v>0.5406484031785521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33783838</v>
      </c>
      <c r="AA23" s="88">
        <v>51762296</v>
      </c>
      <c r="AB23" s="88">
        <f t="shared" si="10"/>
        <v>85546134</v>
      </c>
      <c r="AC23" s="105">
        <f t="shared" si="11"/>
        <v>0.5406484031785521</v>
      </c>
      <c r="AD23" s="85">
        <v>50023386</v>
      </c>
      <c r="AE23" s="86">
        <v>22034691</v>
      </c>
      <c r="AF23" s="88">
        <f t="shared" si="12"/>
        <v>72058077</v>
      </c>
      <c r="AG23" s="86">
        <v>6424834</v>
      </c>
      <c r="AH23" s="86">
        <v>6424834</v>
      </c>
      <c r="AI23" s="126">
        <v>72058077</v>
      </c>
      <c r="AJ23" s="127">
        <f t="shared" si="13"/>
        <v>11.215554674253063</v>
      </c>
      <c r="AK23" s="128">
        <f t="shared" si="14"/>
        <v>0.18718313840098721</v>
      </c>
    </row>
    <row r="24" spans="1:37" ht="12.75">
      <c r="A24" s="62" t="s">
        <v>113</v>
      </c>
      <c r="B24" s="63" t="s">
        <v>266</v>
      </c>
      <c r="C24" s="64" t="s">
        <v>267</v>
      </c>
      <c r="D24" s="85">
        <v>936636078</v>
      </c>
      <c r="E24" s="86">
        <v>171944000</v>
      </c>
      <c r="F24" s="87">
        <f t="shared" si="0"/>
        <v>1108580078</v>
      </c>
      <c r="G24" s="85">
        <v>936636078</v>
      </c>
      <c r="H24" s="86">
        <v>171944000</v>
      </c>
      <c r="I24" s="87">
        <f t="shared" si="1"/>
        <v>1108580078</v>
      </c>
      <c r="J24" s="85">
        <v>577611242</v>
      </c>
      <c r="K24" s="86">
        <v>3015515026</v>
      </c>
      <c r="L24" s="88">
        <f t="shared" si="2"/>
        <v>3593126268</v>
      </c>
      <c r="M24" s="105">
        <f t="shared" si="3"/>
        <v>3.241196860115323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577611242</v>
      </c>
      <c r="AA24" s="88">
        <v>3015515026</v>
      </c>
      <c r="AB24" s="88">
        <f t="shared" si="10"/>
        <v>3593126268</v>
      </c>
      <c r="AC24" s="105">
        <f t="shared" si="11"/>
        <v>3.241196860115323</v>
      </c>
      <c r="AD24" s="85">
        <v>280536181</v>
      </c>
      <c r="AE24" s="86">
        <v>18358737</v>
      </c>
      <c r="AF24" s="88">
        <f t="shared" si="12"/>
        <v>298894918</v>
      </c>
      <c r="AG24" s="86">
        <v>1229877012</v>
      </c>
      <c r="AH24" s="86">
        <v>1229877012</v>
      </c>
      <c r="AI24" s="126">
        <v>298894918</v>
      </c>
      <c r="AJ24" s="127">
        <f t="shared" si="13"/>
        <v>0.24302829883285923</v>
      </c>
      <c r="AK24" s="128">
        <f t="shared" si="14"/>
        <v>11.021369557042787</v>
      </c>
    </row>
    <row r="25" spans="1:37" ht="16.5">
      <c r="A25" s="65"/>
      <c r="B25" s="66" t="s">
        <v>268</v>
      </c>
      <c r="C25" s="67"/>
      <c r="D25" s="89">
        <f>SUM(D17:D24)</f>
        <v>7511235048</v>
      </c>
      <c r="E25" s="90">
        <f>SUM(E17:E24)</f>
        <v>852917394</v>
      </c>
      <c r="F25" s="91">
        <f t="shared" si="0"/>
        <v>8364152442</v>
      </c>
      <c r="G25" s="89">
        <f>SUM(G17:G24)</f>
        <v>7511235048</v>
      </c>
      <c r="H25" s="90">
        <f>SUM(H17:H24)</f>
        <v>852917394</v>
      </c>
      <c r="I25" s="91">
        <f t="shared" si="1"/>
        <v>8364152442</v>
      </c>
      <c r="J25" s="89">
        <f>SUM(J17:J24)</f>
        <v>2293371061</v>
      </c>
      <c r="K25" s="90">
        <f>SUM(K17:K24)</f>
        <v>4160748756</v>
      </c>
      <c r="L25" s="90">
        <f t="shared" si="2"/>
        <v>6454119817</v>
      </c>
      <c r="M25" s="106">
        <f t="shared" si="3"/>
        <v>0.771640624887597</v>
      </c>
      <c r="N25" s="89">
        <f>SUM(N17:N24)</f>
        <v>0</v>
      </c>
      <c r="O25" s="90">
        <f>SUM(O17:O24)</f>
        <v>0</v>
      </c>
      <c r="P25" s="90">
        <f t="shared" si="4"/>
        <v>0</v>
      </c>
      <c r="Q25" s="106">
        <f t="shared" si="5"/>
        <v>0</v>
      </c>
      <c r="R25" s="89">
        <f>SUM(R17:R24)</f>
        <v>0</v>
      </c>
      <c r="S25" s="90">
        <f>SUM(S17:S24)</f>
        <v>0</v>
      </c>
      <c r="T25" s="90">
        <f t="shared" si="6"/>
        <v>0</v>
      </c>
      <c r="U25" s="106">
        <f t="shared" si="7"/>
        <v>0</v>
      </c>
      <c r="V25" s="89">
        <f>SUM(V17:V24)</f>
        <v>0</v>
      </c>
      <c r="W25" s="90">
        <f>SUM(W17:W24)</f>
        <v>0</v>
      </c>
      <c r="X25" s="90">
        <f t="shared" si="8"/>
        <v>0</v>
      </c>
      <c r="Y25" s="106">
        <f t="shared" si="9"/>
        <v>0</v>
      </c>
      <c r="Z25" s="89">
        <v>2293371061</v>
      </c>
      <c r="AA25" s="90">
        <v>4160748756</v>
      </c>
      <c r="AB25" s="90">
        <f t="shared" si="10"/>
        <v>6454119817</v>
      </c>
      <c r="AC25" s="106">
        <f t="shared" si="11"/>
        <v>0.771640624887597</v>
      </c>
      <c r="AD25" s="89">
        <f>SUM(AD17:AD24)</f>
        <v>1827334600</v>
      </c>
      <c r="AE25" s="90">
        <f>SUM(AE17:AE24)</f>
        <v>118824560</v>
      </c>
      <c r="AF25" s="90">
        <f t="shared" si="12"/>
        <v>1946159160</v>
      </c>
      <c r="AG25" s="90">
        <f>SUM(AG17:AG24)</f>
        <v>8054950193</v>
      </c>
      <c r="AH25" s="90">
        <f>SUM(AH17:AH24)</f>
        <v>8054950193</v>
      </c>
      <c r="AI25" s="91">
        <f>SUM(AI17:AI24)</f>
        <v>1946159160</v>
      </c>
      <c r="AJ25" s="129">
        <f t="shared" si="13"/>
        <v>0.241610328229127</v>
      </c>
      <c r="AK25" s="130">
        <f t="shared" si="14"/>
        <v>2.31633709598551</v>
      </c>
    </row>
    <row r="26" spans="1:37" ht="12.75">
      <c r="A26" s="62" t="s">
        <v>98</v>
      </c>
      <c r="B26" s="63" t="s">
        <v>269</v>
      </c>
      <c r="C26" s="64" t="s">
        <v>270</v>
      </c>
      <c r="D26" s="85">
        <v>180506088</v>
      </c>
      <c r="E26" s="86">
        <v>388796937</v>
      </c>
      <c r="F26" s="87">
        <f t="shared" si="0"/>
        <v>569303025</v>
      </c>
      <c r="G26" s="85">
        <v>180506088</v>
      </c>
      <c r="H26" s="86">
        <v>388796937</v>
      </c>
      <c r="I26" s="87">
        <f t="shared" si="1"/>
        <v>569303025</v>
      </c>
      <c r="J26" s="85">
        <v>66167963</v>
      </c>
      <c r="K26" s="86">
        <v>8879125</v>
      </c>
      <c r="L26" s="88">
        <f t="shared" si="2"/>
        <v>75047088</v>
      </c>
      <c r="M26" s="105">
        <f t="shared" si="3"/>
        <v>0.13182274589178583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66167963</v>
      </c>
      <c r="AA26" s="88">
        <v>8879125</v>
      </c>
      <c r="AB26" s="88">
        <f t="shared" si="10"/>
        <v>75047088</v>
      </c>
      <c r="AC26" s="105">
        <f t="shared" si="11"/>
        <v>0.13182274589178583</v>
      </c>
      <c r="AD26" s="85">
        <v>58579791</v>
      </c>
      <c r="AE26" s="86">
        <v>424250</v>
      </c>
      <c r="AF26" s="88">
        <f t="shared" si="12"/>
        <v>59004041</v>
      </c>
      <c r="AG26" s="86">
        <v>191228949</v>
      </c>
      <c r="AH26" s="86">
        <v>191228949</v>
      </c>
      <c r="AI26" s="126">
        <v>59004041</v>
      </c>
      <c r="AJ26" s="127">
        <f t="shared" si="13"/>
        <v>0.3085518239186683</v>
      </c>
      <c r="AK26" s="128">
        <f t="shared" si="14"/>
        <v>0.271897428177843</v>
      </c>
    </row>
    <row r="27" spans="1:37" ht="12.75">
      <c r="A27" s="62" t="s">
        <v>98</v>
      </c>
      <c r="B27" s="63" t="s">
        <v>271</v>
      </c>
      <c r="C27" s="64" t="s">
        <v>272</v>
      </c>
      <c r="D27" s="85">
        <v>614021646</v>
      </c>
      <c r="E27" s="86">
        <v>37661004</v>
      </c>
      <c r="F27" s="87">
        <f t="shared" si="0"/>
        <v>651682650</v>
      </c>
      <c r="G27" s="85">
        <v>614021646</v>
      </c>
      <c r="H27" s="86">
        <v>37661004</v>
      </c>
      <c r="I27" s="87">
        <f t="shared" si="1"/>
        <v>651682650</v>
      </c>
      <c r="J27" s="85">
        <v>205070206</v>
      </c>
      <c r="K27" s="86">
        <v>129826992</v>
      </c>
      <c r="L27" s="88">
        <f t="shared" si="2"/>
        <v>334897198</v>
      </c>
      <c r="M27" s="105">
        <f t="shared" si="3"/>
        <v>0.5138961394783181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205070206</v>
      </c>
      <c r="AA27" s="88">
        <v>129826992</v>
      </c>
      <c r="AB27" s="88">
        <f t="shared" si="10"/>
        <v>334897198</v>
      </c>
      <c r="AC27" s="105">
        <f t="shared" si="11"/>
        <v>0.5138961394783181</v>
      </c>
      <c r="AD27" s="85">
        <v>187858286</v>
      </c>
      <c r="AE27" s="86">
        <v>50746437</v>
      </c>
      <c r="AF27" s="88">
        <f t="shared" si="12"/>
        <v>238604723</v>
      </c>
      <c r="AG27" s="86">
        <v>518420652</v>
      </c>
      <c r="AH27" s="86">
        <v>518420652</v>
      </c>
      <c r="AI27" s="126">
        <v>238604723</v>
      </c>
      <c r="AJ27" s="127">
        <f t="shared" si="13"/>
        <v>0.46025312085753867</v>
      </c>
      <c r="AK27" s="128">
        <f t="shared" si="14"/>
        <v>0.4035648322015821</v>
      </c>
    </row>
    <row r="28" spans="1:37" ht="12.75">
      <c r="A28" s="62" t="s">
        <v>98</v>
      </c>
      <c r="B28" s="63" t="s">
        <v>273</v>
      </c>
      <c r="C28" s="64" t="s">
        <v>274</v>
      </c>
      <c r="D28" s="85">
        <v>924811024</v>
      </c>
      <c r="E28" s="86">
        <v>89083044</v>
      </c>
      <c r="F28" s="87">
        <f t="shared" si="0"/>
        <v>1013894068</v>
      </c>
      <c r="G28" s="85">
        <v>924811024</v>
      </c>
      <c r="H28" s="86">
        <v>89083044</v>
      </c>
      <c r="I28" s="87">
        <f t="shared" si="1"/>
        <v>1013894068</v>
      </c>
      <c r="J28" s="85">
        <v>299971964</v>
      </c>
      <c r="K28" s="86">
        <v>98813216</v>
      </c>
      <c r="L28" s="88">
        <f t="shared" si="2"/>
        <v>398785180</v>
      </c>
      <c r="M28" s="105">
        <f t="shared" si="3"/>
        <v>0.3933203601700133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299971964</v>
      </c>
      <c r="AA28" s="88">
        <v>98813216</v>
      </c>
      <c r="AB28" s="88">
        <f t="shared" si="10"/>
        <v>398785180</v>
      </c>
      <c r="AC28" s="105">
        <f t="shared" si="11"/>
        <v>0.3933203601700133</v>
      </c>
      <c r="AD28" s="85">
        <v>288787448</v>
      </c>
      <c r="AE28" s="86">
        <v>12731</v>
      </c>
      <c r="AF28" s="88">
        <f t="shared" si="12"/>
        <v>288800179</v>
      </c>
      <c r="AG28" s="86">
        <v>868300596</v>
      </c>
      <c r="AH28" s="86">
        <v>868300596</v>
      </c>
      <c r="AI28" s="126">
        <v>288800179</v>
      </c>
      <c r="AJ28" s="127">
        <f t="shared" si="13"/>
        <v>0.33260391658190225</v>
      </c>
      <c r="AK28" s="128">
        <f t="shared" si="14"/>
        <v>0.3808342549538377</v>
      </c>
    </row>
    <row r="29" spans="1:37" ht="12.75">
      <c r="A29" s="62" t="s">
        <v>113</v>
      </c>
      <c r="B29" s="63" t="s">
        <v>275</v>
      </c>
      <c r="C29" s="64" t="s">
        <v>276</v>
      </c>
      <c r="D29" s="85">
        <v>768912826</v>
      </c>
      <c r="E29" s="86">
        <v>152920000</v>
      </c>
      <c r="F29" s="87">
        <f t="shared" si="0"/>
        <v>921832826</v>
      </c>
      <c r="G29" s="85">
        <v>768912826</v>
      </c>
      <c r="H29" s="86">
        <v>152920000</v>
      </c>
      <c r="I29" s="87">
        <f t="shared" si="1"/>
        <v>921832826</v>
      </c>
      <c r="J29" s="85">
        <v>259832021</v>
      </c>
      <c r="K29" s="86">
        <v>27522735</v>
      </c>
      <c r="L29" s="88">
        <f t="shared" si="2"/>
        <v>287354756</v>
      </c>
      <c r="M29" s="105">
        <f t="shared" si="3"/>
        <v>0.31172111460478624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259832021</v>
      </c>
      <c r="AA29" s="88">
        <v>27522735</v>
      </c>
      <c r="AB29" s="88">
        <f t="shared" si="10"/>
        <v>287354756</v>
      </c>
      <c r="AC29" s="105">
        <f t="shared" si="11"/>
        <v>0.31172111460478624</v>
      </c>
      <c r="AD29" s="85">
        <v>203098318</v>
      </c>
      <c r="AE29" s="86">
        <v>40472226</v>
      </c>
      <c r="AF29" s="88">
        <f t="shared" si="12"/>
        <v>243570544</v>
      </c>
      <c r="AG29" s="86">
        <v>1166178144</v>
      </c>
      <c r="AH29" s="86">
        <v>1166178144</v>
      </c>
      <c r="AI29" s="126">
        <v>243570544</v>
      </c>
      <c r="AJ29" s="127">
        <f t="shared" si="13"/>
        <v>0.20886220964882019</v>
      </c>
      <c r="AK29" s="128">
        <f t="shared" si="14"/>
        <v>0.179759880981339</v>
      </c>
    </row>
    <row r="30" spans="1:37" ht="16.5">
      <c r="A30" s="65"/>
      <c r="B30" s="66" t="s">
        <v>277</v>
      </c>
      <c r="C30" s="67"/>
      <c r="D30" s="89">
        <f>SUM(D26:D29)</f>
        <v>2488251584</v>
      </c>
      <c r="E30" s="90">
        <f>SUM(E26:E29)</f>
        <v>668460985</v>
      </c>
      <c r="F30" s="91">
        <f t="shared" si="0"/>
        <v>3156712569</v>
      </c>
      <c r="G30" s="89">
        <f>SUM(G26:G29)</f>
        <v>2488251584</v>
      </c>
      <c r="H30" s="90">
        <f>SUM(H26:H29)</f>
        <v>668460985</v>
      </c>
      <c r="I30" s="91">
        <f t="shared" si="1"/>
        <v>3156712569</v>
      </c>
      <c r="J30" s="89">
        <f>SUM(J26:J29)</f>
        <v>831042154</v>
      </c>
      <c r="K30" s="90">
        <f>SUM(K26:K29)</f>
        <v>265042068</v>
      </c>
      <c r="L30" s="90">
        <f t="shared" si="2"/>
        <v>1096084222</v>
      </c>
      <c r="M30" s="106">
        <f t="shared" si="3"/>
        <v>0.3472233211106779</v>
      </c>
      <c r="N30" s="89">
        <f>SUM(N26:N29)</f>
        <v>0</v>
      </c>
      <c r="O30" s="90">
        <f>SUM(O26:O29)</f>
        <v>0</v>
      </c>
      <c r="P30" s="90">
        <f t="shared" si="4"/>
        <v>0</v>
      </c>
      <c r="Q30" s="106">
        <f t="shared" si="5"/>
        <v>0</v>
      </c>
      <c r="R30" s="89">
        <f>SUM(R26:R29)</f>
        <v>0</v>
      </c>
      <c r="S30" s="90">
        <f>SUM(S26:S29)</f>
        <v>0</v>
      </c>
      <c r="T30" s="90">
        <f t="shared" si="6"/>
        <v>0</v>
      </c>
      <c r="U30" s="106">
        <f t="shared" si="7"/>
        <v>0</v>
      </c>
      <c r="V30" s="89">
        <f>SUM(V26:V29)</f>
        <v>0</v>
      </c>
      <c r="W30" s="90">
        <f>SUM(W26:W29)</f>
        <v>0</v>
      </c>
      <c r="X30" s="90">
        <f t="shared" si="8"/>
        <v>0</v>
      </c>
      <c r="Y30" s="106">
        <f t="shared" si="9"/>
        <v>0</v>
      </c>
      <c r="Z30" s="89">
        <v>831042154</v>
      </c>
      <c r="AA30" s="90">
        <v>265042068</v>
      </c>
      <c r="AB30" s="90">
        <f t="shared" si="10"/>
        <v>1096084222</v>
      </c>
      <c r="AC30" s="106">
        <f t="shared" si="11"/>
        <v>0.3472233211106779</v>
      </c>
      <c r="AD30" s="89">
        <f>SUM(AD26:AD29)</f>
        <v>738323843</v>
      </c>
      <c r="AE30" s="90">
        <f>SUM(AE26:AE29)</f>
        <v>91655644</v>
      </c>
      <c r="AF30" s="90">
        <f t="shared" si="12"/>
        <v>829979487</v>
      </c>
      <c r="AG30" s="90">
        <f>SUM(AG26:AG29)</f>
        <v>2744128341</v>
      </c>
      <c r="AH30" s="90">
        <f>SUM(AH26:AH29)</f>
        <v>2744128341</v>
      </c>
      <c r="AI30" s="91">
        <f>SUM(AI26:AI29)</f>
        <v>829979487</v>
      </c>
      <c r="AJ30" s="129">
        <f t="shared" si="13"/>
        <v>0.30245651218249636</v>
      </c>
      <c r="AK30" s="130">
        <f t="shared" si="14"/>
        <v>0.3206160383093901</v>
      </c>
    </row>
    <row r="31" spans="1:37" ht="12.75">
      <c r="A31" s="62" t="s">
        <v>98</v>
      </c>
      <c r="B31" s="63" t="s">
        <v>278</v>
      </c>
      <c r="C31" s="64" t="s">
        <v>279</v>
      </c>
      <c r="D31" s="85">
        <v>340153600</v>
      </c>
      <c r="E31" s="86">
        <v>15610000</v>
      </c>
      <c r="F31" s="87">
        <f t="shared" si="0"/>
        <v>355763600</v>
      </c>
      <c r="G31" s="85">
        <v>340153600</v>
      </c>
      <c r="H31" s="86">
        <v>15610000</v>
      </c>
      <c r="I31" s="87">
        <f t="shared" si="1"/>
        <v>355763600</v>
      </c>
      <c r="J31" s="85">
        <v>97862717</v>
      </c>
      <c r="K31" s="86">
        <v>22461722</v>
      </c>
      <c r="L31" s="88">
        <f t="shared" si="2"/>
        <v>120324439</v>
      </c>
      <c r="M31" s="105">
        <f t="shared" si="3"/>
        <v>0.3382145868773534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97862717</v>
      </c>
      <c r="AA31" s="88">
        <v>22461722</v>
      </c>
      <c r="AB31" s="88">
        <f t="shared" si="10"/>
        <v>120324439</v>
      </c>
      <c r="AC31" s="105">
        <f t="shared" si="11"/>
        <v>0.3382145868773534</v>
      </c>
      <c r="AD31" s="85">
        <v>103239813</v>
      </c>
      <c r="AE31" s="86">
        <v>5997456</v>
      </c>
      <c r="AF31" s="88">
        <f t="shared" si="12"/>
        <v>109237269</v>
      </c>
      <c r="AG31" s="86">
        <v>402392596</v>
      </c>
      <c r="AH31" s="86">
        <v>402392596</v>
      </c>
      <c r="AI31" s="126">
        <v>109237269</v>
      </c>
      <c r="AJ31" s="127">
        <f t="shared" si="13"/>
        <v>0.2714693811115749</v>
      </c>
      <c r="AK31" s="128">
        <f t="shared" si="14"/>
        <v>0.10149622103789513</v>
      </c>
    </row>
    <row r="32" spans="1:37" ht="12.75">
      <c r="A32" s="62" t="s">
        <v>98</v>
      </c>
      <c r="B32" s="63" t="s">
        <v>280</v>
      </c>
      <c r="C32" s="64" t="s">
        <v>281</v>
      </c>
      <c r="D32" s="85">
        <v>217477519</v>
      </c>
      <c r="E32" s="86">
        <v>89678002</v>
      </c>
      <c r="F32" s="87">
        <f t="shared" si="0"/>
        <v>307155521</v>
      </c>
      <c r="G32" s="85">
        <v>217477519</v>
      </c>
      <c r="H32" s="86">
        <v>89678002</v>
      </c>
      <c r="I32" s="87">
        <f t="shared" si="1"/>
        <v>307155521</v>
      </c>
      <c r="J32" s="85">
        <v>5324701</v>
      </c>
      <c r="K32" s="86">
        <v>2749771</v>
      </c>
      <c r="L32" s="88">
        <f t="shared" si="2"/>
        <v>8074472</v>
      </c>
      <c r="M32" s="105">
        <f t="shared" si="3"/>
        <v>0.026287894724184364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5324701</v>
      </c>
      <c r="AA32" s="88">
        <v>2749771</v>
      </c>
      <c r="AB32" s="88">
        <f t="shared" si="10"/>
        <v>8074472</v>
      </c>
      <c r="AC32" s="105">
        <f t="shared" si="11"/>
        <v>0.026287894724184364</v>
      </c>
      <c r="AD32" s="85">
        <v>96380273</v>
      </c>
      <c r="AE32" s="86">
        <v>3014702</v>
      </c>
      <c r="AF32" s="88">
        <f t="shared" si="12"/>
        <v>99394975</v>
      </c>
      <c r="AG32" s="86">
        <v>306654681</v>
      </c>
      <c r="AH32" s="86">
        <v>306654681</v>
      </c>
      <c r="AI32" s="126">
        <v>99394975</v>
      </c>
      <c r="AJ32" s="127">
        <f t="shared" si="13"/>
        <v>0.32412671698300277</v>
      </c>
      <c r="AK32" s="128">
        <f t="shared" si="14"/>
        <v>-0.9187637805633534</v>
      </c>
    </row>
    <row r="33" spans="1:37" ht="12.75">
      <c r="A33" s="62" t="s">
        <v>98</v>
      </c>
      <c r="B33" s="63" t="s">
        <v>282</v>
      </c>
      <c r="C33" s="64" t="s">
        <v>283</v>
      </c>
      <c r="D33" s="85">
        <v>219661602</v>
      </c>
      <c r="E33" s="86">
        <v>60770313</v>
      </c>
      <c r="F33" s="87">
        <f t="shared" si="0"/>
        <v>280431915</v>
      </c>
      <c r="G33" s="85">
        <v>219661602</v>
      </c>
      <c r="H33" s="86">
        <v>60770313</v>
      </c>
      <c r="I33" s="87">
        <f t="shared" si="1"/>
        <v>280431915</v>
      </c>
      <c r="J33" s="85">
        <v>80528054</v>
      </c>
      <c r="K33" s="86">
        <v>586644967</v>
      </c>
      <c r="L33" s="88">
        <f t="shared" si="2"/>
        <v>667173021</v>
      </c>
      <c r="M33" s="105">
        <f t="shared" si="3"/>
        <v>2.3790909140994168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80528054</v>
      </c>
      <c r="AA33" s="88">
        <v>586644967</v>
      </c>
      <c r="AB33" s="88">
        <f t="shared" si="10"/>
        <v>667173021</v>
      </c>
      <c r="AC33" s="105">
        <f t="shared" si="11"/>
        <v>2.3790909140994168</v>
      </c>
      <c r="AD33" s="85">
        <v>72566535</v>
      </c>
      <c r="AE33" s="86">
        <v>138165252</v>
      </c>
      <c r="AF33" s="88">
        <f t="shared" si="12"/>
        <v>210731787</v>
      </c>
      <c r="AG33" s="86">
        <v>197478040</v>
      </c>
      <c r="AH33" s="86">
        <v>197478040</v>
      </c>
      <c r="AI33" s="126">
        <v>210731787</v>
      </c>
      <c r="AJ33" s="127">
        <f t="shared" si="13"/>
        <v>1.0671150422598887</v>
      </c>
      <c r="AK33" s="128">
        <f t="shared" si="14"/>
        <v>2.165981888626987</v>
      </c>
    </row>
    <row r="34" spans="1:37" ht="12.75">
      <c r="A34" s="62" t="s">
        <v>98</v>
      </c>
      <c r="B34" s="63" t="s">
        <v>284</v>
      </c>
      <c r="C34" s="64" t="s">
        <v>285</v>
      </c>
      <c r="D34" s="85">
        <v>298328718</v>
      </c>
      <c r="E34" s="86">
        <v>56361520</v>
      </c>
      <c r="F34" s="87">
        <f t="shared" si="0"/>
        <v>354690238</v>
      </c>
      <c r="G34" s="85">
        <v>298328718</v>
      </c>
      <c r="H34" s="86">
        <v>56361520</v>
      </c>
      <c r="I34" s="87">
        <f t="shared" si="1"/>
        <v>354690238</v>
      </c>
      <c r="J34" s="85">
        <v>89928390</v>
      </c>
      <c r="K34" s="86">
        <v>129269</v>
      </c>
      <c r="L34" s="88">
        <f t="shared" si="2"/>
        <v>90057659</v>
      </c>
      <c r="M34" s="105">
        <f t="shared" si="3"/>
        <v>0.25390509619833407</v>
      </c>
      <c r="N34" s="85">
        <v>0</v>
      </c>
      <c r="O34" s="86">
        <v>0</v>
      </c>
      <c r="P34" s="88">
        <f t="shared" si="4"/>
        <v>0</v>
      </c>
      <c r="Q34" s="105">
        <f t="shared" si="5"/>
        <v>0</v>
      </c>
      <c r="R34" s="85">
        <v>0</v>
      </c>
      <c r="S34" s="86">
        <v>0</v>
      </c>
      <c r="T34" s="88">
        <f t="shared" si="6"/>
        <v>0</v>
      </c>
      <c r="U34" s="105">
        <f t="shared" si="7"/>
        <v>0</v>
      </c>
      <c r="V34" s="85">
        <v>0</v>
      </c>
      <c r="W34" s="86">
        <v>0</v>
      </c>
      <c r="X34" s="88">
        <f t="shared" si="8"/>
        <v>0</v>
      </c>
      <c r="Y34" s="105">
        <f t="shared" si="9"/>
        <v>0</v>
      </c>
      <c r="Z34" s="125">
        <v>89928390</v>
      </c>
      <c r="AA34" s="88">
        <v>129269</v>
      </c>
      <c r="AB34" s="88">
        <f t="shared" si="10"/>
        <v>90057659</v>
      </c>
      <c r="AC34" s="105">
        <f t="shared" si="11"/>
        <v>0.25390509619833407</v>
      </c>
      <c r="AD34" s="85">
        <v>96229104</v>
      </c>
      <c r="AE34" s="86">
        <v>1779634</v>
      </c>
      <c r="AF34" s="88">
        <f t="shared" si="12"/>
        <v>98008738</v>
      </c>
      <c r="AG34" s="86">
        <v>323612571</v>
      </c>
      <c r="AH34" s="86">
        <v>323612571</v>
      </c>
      <c r="AI34" s="126">
        <v>98008738</v>
      </c>
      <c r="AJ34" s="127">
        <f t="shared" si="13"/>
        <v>0.30285825330314503</v>
      </c>
      <c r="AK34" s="128">
        <f t="shared" si="14"/>
        <v>-0.08112622570448769</v>
      </c>
    </row>
    <row r="35" spans="1:37" ht="12.75">
      <c r="A35" s="62" t="s">
        <v>113</v>
      </c>
      <c r="B35" s="63" t="s">
        <v>286</v>
      </c>
      <c r="C35" s="64" t="s">
        <v>287</v>
      </c>
      <c r="D35" s="85">
        <v>460653754</v>
      </c>
      <c r="E35" s="86">
        <v>296462000</v>
      </c>
      <c r="F35" s="87">
        <f t="shared" si="0"/>
        <v>757115754</v>
      </c>
      <c r="G35" s="85">
        <v>460653754</v>
      </c>
      <c r="H35" s="86">
        <v>296462000</v>
      </c>
      <c r="I35" s="87">
        <f t="shared" si="1"/>
        <v>757115754</v>
      </c>
      <c r="J35" s="85">
        <v>36903799</v>
      </c>
      <c r="K35" s="86">
        <v>18762235</v>
      </c>
      <c r="L35" s="88">
        <f t="shared" si="2"/>
        <v>55666034</v>
      </c>
      <c r="M35" s="105">
        <f t="shared" si="3"/>
        <v>0.07352380888378661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36903799</v>
      </c>
      <c r="AA35" s="88">
        <v>18762235</v>
      </c>
      <c r="AB35" s="88">
        <f t="shared" si="10"/>
        <v>55666034</v>
      </c>
      <c r="AC35" s="105">
        <f t="shared" si="11"/>
        <v>0.07352380888378661</v>
      </c>
      <c r="AD35" s="85">
        <v>169057020</v>
      </c>
      <c r="AE35" s="86">
        <v>42909758</v>
      </c>
      <c r="AF35" s="88">
        <f t="shared" si="12"/>
        <v>211966778</v>
      </c>
      <c r="AG35" s="86">
        <v>697255097</v>
      </c>
      <c r="AH35" s="86">
        <v>697255097</v>
      </c>
      <c r="AI35" s="126">
        <v>211966778</v>
      </c>
      <c r="AJ35" s="127">
        <f t="shared" si="13"/>
        <v>0.3040017619261663</v>
      </c>
      <c r="AK35" s="128">
        <f t="shared" si="14"/>
        <v>-0.7373832138921317</v>
      </c>
    </row>
    <row r="36" spans="1:37" ht="16.5">
      <c r="A36" s="65"/>
      <c r="B36" s="66" t="s">
        <v>288</v>
      </c>
      <c r="C36" s="67"/>
      <c r="D36" s="89">
        <f>SUM(D31:D35)</f>
        <v>1536275193</v>
      </c>
      <c r="E36" s="90">
        <f>SUM(E31:E35)</f>
        <v>518881835</v>
      </c>
      <c r="F36" s="91">
        <f t="shared" si="0"/>
        <v>2055157028</v>
      </c>
      <c r="G36" s="89">
        <f>SUM(G31:G35)</f>
        <v>1536275193</v>
      </c>
      <c r="H36" s="90">
        <f>SUM(H31:H35)</f>
        <v>518881835</v>
      </c>
      <c r="I36" s="91">
        <f t="shared" si="1"/>
        <v>2055157028</v>
      </c>
      <c r="J36" s="89">
        <f>SUM(J31:J35)</f>
        <v>310547661</v>
      </c>
      <c r="K36" s="90">
        <f>SUM(K31:K35)</f>
        <v>630747964</v>
      </c>
      <c r="L36" s="90">
        <f t="shared" si="2"/>
        <v>941295625</v>
      </c>
      <c r="M36" s="106">
        <f t="shared" si="3"/>
        <v>0.4580164007788898</v>
      </c>
      <c r="N36" s="89">
        <f>SUM(N31:N35)</f>
        <v>0</v>
      </c>
      <c r="O36" s="90">
        <f>SUM(O31:O35)</f>
        <v>0</v>
      </c>
      <c r="P36" s="90">
        <f t="shared" si="4"/>
        <v>0</v>
      </c>
      <c r="Q36" s="106">
        <f t="shared" si="5"/>
        <v>0</v>
      </c>
      <c r="R36" s="89">
        <f>SUM(R31:R35)</f>
        <v>0</v>
      </c>
      <c r="S36" s="90">
        <f>SUM(S31:S35)</f>
        <v>0</v>
      </c>
      <c r="T36" s="90">
        <f t="shared" si="6"/>
        <v>0</v>
      </c>
      <c r="U36" s="106">
        <f t="shared" si="7"/>
        <v>0</v>
      </c>
      <c r="V36" s="89">
        <f>SUM(V31:V35)</f>
        <v>0</v>
      </c>
      <c r="W36" s="90">
        <f>SUM(W31:W35)</f>
        <v>0</v>
      </c>
      <c r="X36" s="90">
        <f t="shared" si="8"/>
        <v>0</v>
      </c>
      <c r="Y36" s="106">
        <f t="shared" si="9"/>
        <v>0</v>
      </c>
      <c r="Z36" s="89">
        <v>310547661</v>
      </c>
      <c r="AA36" s="90">
        <v>630747964</v>
      </c>
      <c r="AB36" s="90">
        <f t="shared" si="10"/>
        <v>941295625</v>
      </c>
      <c r="AC36" s="106">
        <f t="shared" si="11"/>
        <v>0.4580164007788898</v>
      </c>
      <c r="AD36" s="89">
        <f>SUM(AD31:AD35)</f>
        <v>537472745</v>
      </c>
      <c r="AE36" s="90">
        <f>SUM(AE31:AE35)</f>
        <v>191866802</v>
      </c>
      <c r="AF36" s="90">
        <f t="shared" si="12"/>
        <v>729339547</v>
      </c>
      <c r="AG36" s="90">
        <f>SUM(AG31:AG35)</f>
        <v>1927392985</v>
      </c>
      <c r="AH36" s="90">
        <f>SUM(AH31:AH35)</f>
        <v>1927392985</v>
      </c>
      <c r="AI36" s="91">
        <f>SUM(AI31:AI35)</f>
        <v>729339547</v>
      </c>
      <c r="AJ36" s="129">
        <f t="shared" si="13"/>
        <v>0.37840728521692735</v>
      </c>
      <c r="AK36" s="130">
        <f t="shared" si="14"/>
        <v>0.2906137187704152</v>
      </c>
    </row>
    <row r="37" spans="1:37" ht="12.75">
      <c r="A37" s="62" t="s">
        <v>98</v>
      </c>
      <c r="B37" s="63" t="s">
        <v>66</v>
      </c>
      <c r="C37" s="64" t="s">
        <v>67</v>
      </c>
      <c r="D37" s="85">
        <v>1979077261</v>
      </c>
      <c r="E37" s="86">
        <v>-2101889780</v>
      </c>
      <c r="F37" s="87">
        <f t="shared" si="0"/>
        <v>-122812519</v>
      </c>
      <c r="G37" s="85">
        <v>1890760317</v>
      </c>
      <c r="H37" s="86">
        <v>-2062988041</v>
      </c>
      <c r="I37" s="87">
        <f t="shared" si="1"/>
        <v>-172227724</v>
      </c>
      <c r="J37" s="85">
        <v>540137411</v>
      </c>
      <c r="K37" s="86">
        <v>22652032</v>
      </c>
      <c r="L37" s="88">
        <f t="shared" si="2"/>
        <v>562789443</v>
      </c>
      <c r="M37" s="105">
        <f t="shared" si="3"/>
        <v>-4.582508750594066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540137411</v>
      </c>
      <c r="AA37" s="88">
        <v>22652032</v>
      </c>
      <c r="AB37" s="88">
        <f t="shared" si="10"/>
        <v>562789443</v>
      </c>
      <c r="AC37" s="105">
        <f t="shared" si="11"/>
        <v>-4.582508750594066</v>
      </c>
      <c r="AD37" s="85">
        <v>527928321</v>
      </c>
      <c r="AE37" s="86">
        <v>15999415</v>
      </c>
      <c r="AF37" s="88">
        <f t="shared" si="12"/>
        <v>543927736</v>
      </c>
      <c r="AG37" s="86">
        <v>1958479215</v>
      </c>
      <c r="AH37" s="86">
        <v>1958479215</v>
      </c>
      <c r="AI37" s="126">
        <v>543927736</v>
      </c>
      <c r="AJ37" s="127">
        <f t="shared" si="13"/>
        <v>0.277729644427194</v>
      </c>
      <c r="AK37" s="128">
        <f t="shared" si="14"/>
        <v>0.03467686192784991</v>
      </c>
    </row>
    <row r="38" spans="1:37" ht="12.75">
      <c r="A38" s="62" t="s">
        <v>98</v>
      </c>
      <c r="B38" s="63" t="s">
        <v>289</v>
      </c>
      <c r="C38" s="64" t="s">
        <v>290</v>
      </c>
      <c r="D38" s="85">
        <v>90200273</v>
      </c>
      <c r="E38" s="86">
        <v>18594826</v>
      </c>
      <c r="F38" s="87">
        <f t="shared" si="0"/>
        <v>108795099</v>
      </c>
      <c r="G38" s="85">
        <v>90200273</v>
      </c>
      <c r="H38" s="86">
        <v>18594826</v>
      </c>
      <c r="I38" s="87">
        <f t="shared" si="1"/>
        <v>108795099</v>
      </c>
      <c r="J38" s="85">
        <v>62104214</v>
      </c>
      <c r="K38" s="86">
        <v>793316087</v>
      </c>
      <c r="L38" s="88">
        <f t="shared" si="2"/>
        <v>855420301</v>
      </c>
      <c r="M38" s="105">
        <f t="shared" si="3"/>
        <v>7.862673124641396</v>
      </c>
      <c r="N38" s="85">
        <v>0</v>
      </c>
      <c r="O38" s="86">
        <v>0</v>
      </c>
      <c r="P38" s="88">
        <f t="shared" si="4"/>
        <v>0</v>
      </c>
      <c r="Q38" s="105">
        <f t="shared" si="5"/>
        <v>0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v>62104214</v>
      </c>
      <c r="AA38" s="88">
        <v>793316087</v>
      </c>
      <c r="AB38" s="88">
        <f t="shared" si="10"/>
        <v>855420301</v>
      </c>
      <c r="AC38" s="105">
        <f t="shared" si="11"/>
        <v>7.862673124641396</v>
      </c>
      <c r="AD38" s="85">
        <v>25015762</v>
      </c>
      <c r="AE38" s="86">
        <v>871498</v>
      </c>
      <c r="AF38" s="88">
        <f t="shared" si="12"/>
        <v>25887260</v>
      </c>
      <c r="AG38" s="86">
        <v>286434184</v>
      </c>
      <c r="AH38" s="86">
        <v>286434184</v>
      </c>
      <c r="AI38" s="126">
        <v>25887260</v>
      </c>
      <c r="AJ38" s="127">
        <f t="shared" si="13"/>
        <v>0.09037769039466323</v>
      </c>
      <c r="AK38" s="128">
        <f t="shared" si="14"/>
        <v>32.04406495704837</v>
      </c>
    </row>
    <row r="39" spans="1:37" ht="12.75">
      <c r="A39" s="62" t="s">
        <v>98</v>
      </c>
      <c r="B39" s="63" t="s">
        <v>291</v>
      </c>
      <c r="C39" s="64" t="s">
        <v>292</v>
      </c>
      <c r="D39" s="85">
        <v>113966520</v>
      </c>
      <c r="E39" s="86">
        <v>67086000</v>
      </c>
      <c r="F39" s="87">
        <f t="shared" si="0"/>
        <v>181052520</v>
      </c>
      <c r="G39" s="85">
        <v>113966520</v>
      </c>
      <c r="H39" s="86">
        <v>67086000</v>
      </c>
      <c r="I39" s="87">
        <f t="shared" si="1"/>
        <v>181052520</v>
      </c>
      <c r="J39" s="85">
        <v>48000619</v>
      </c>
      <c r="K39" s="86">
        <v>319842925</v>
      </c>
      <c r="L39" s="88">
        <f t="shared" si="2"/>
        <v>367843544</v>
      </c>
      <c r="M39" s="105">
        <f t="shared" si="3"/>
        <v>2.0316952451145114</v>
      </c>
      <c r="N39" s="85">
        <v>0</v>
      </c>
      <c r="O39" s="86">
        <v>0</v>
      </c>
      <c r="P39" s="88">
        <f t="shared" si="4"/>
        <v>0</v>
      </c>
      <c r="Q39" s="105">
        <f t="shared" si="5"/>
        <v>0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v>48000619</v>
      </c>
      <c r="AA39" s="88">
        <v>319842925</v>
      </c>
      <c r="AB39" s="88">
        <f t="shared" si="10"/>
        <v>367843544</v>
      </c>
      <c r="AC39" s="105">
        <f t="shared" si="11"/>
        <v>2.0316952451145114</v>
      </c>
      <c r="AD39" s="85">
        <v>46538618</v>
      </c>
      <c r="AE39" s="86">
        <v>52381361</v>
      </c>
      <c r="AF39" s="88">
        <f t="shared" si="12"/>
        <v>98919979</v>
      </c>
      <c r="AG39" s="86">
        <v>184317253</v>
      </c>
      <c r="AH39" s="86">
        <v>184317253</v>
      </c>
      <c r="AI39" s="126">
        <v>98919979</v>
      </c>
      <c r="AJ39" s="127">
        <f t="shared" si="13"/>
        <v>0.536683231710273</v>
      </c>
      <c r="AK39" s="128">
        <f t="shared" si="14"/>
        <v>2.7185970692533203</v>
      </c>
    </row>
    <row r="40" spans="1:37" ht="12.75">
      <c r="A40" s="62" t="s">
        <v>113</v>
      </c>
      <c r="B40" s="63" t="s">
        <v>293</v>
      </c>
      <c r="C40" s="64" t="s">
        <v>294</v>
      </c>
      <c r="D40" s="85">
        <v>208146557</v>
      </c>
      <c r="E40" s="86">
        <v>87456804</v>
      </c>
      <c r="F40" s="87">
        <f t="shared" si="0"/>
        <v>295603361</v>
      </c>
      <c r="G40" s="85">
        <v>208146557</v>
      </c>
      <c r="H40" s="86">
        <v>87456804</v>
      </c>
      <c r="I40" s="87">
        <f t="shared" si="1"/>
        <v>295603361</v>
      </c>
      <c r="J40" s="85">
        <v>139714150</v>
      </c>
      <c r="K40" s="86">
        <v>0</v>
      </c>
      <c r="L40" s="88">
        <f t="shared" si="2"/>
        <v>139714150</v>
      </c>
      <c r="M40" s="105">
        <f t="shared" si="3"/>
        <v>0.4726406003211851</v>
      </c>
      <c r="N40" s="85">
        <v>0</v>
      </c>
      <c r="O40" s="86">
        <v>0</v>
      </c>
      <c r="P40" s="88">
        <f t="shared" si="4"/>
        <v>0</v>
      </c>
      <c r="Q40" s="105">
        <f t="shared" si="5"/>
        <v>0</v>
      </c>
      <c r="R40" s="85">
        <v>0</v>
      </c>
      <c r="S40" s="86">
        <v>0</v>
      </c>
      <c r="T40" s="88">
        <f t="shared" si="6"/>
        <v>0</v>
      </c>
      <c r="U40" s="105">
        <f t="shared" si="7"/>
        <v>0</v>
      </c>
      <c r="V40" s="85">
        <v>0</v>
      </c>
      <c r="W40" s="86">
        <v>0</v>
      </c>
      <c r="X40" s="88">
        <f t="shared" si="8"/>
        <v>0</v>
      </c>
      <c r="Y40" s="105">
        <f t="shared" si="9"/>
        <v>0</v>
      </c>
      <c r="Z40" s="125">
        <v>139714150</v>
      </c>
      <c r="AA40" s="88">
        <v>0</v>
      </c>
      <c r="AB40" s="88">
        <f t="shared" si="10"/>
        <v>139714150</v>
      </c>
      <c r="AC40" s="105">
        <f t="shared" si="11"/>
        <v>0.4726406003211851</v>
      </c>
      <c r="AD40" s="85">
        <v>81055768</v>
      </c>
      <c r="AE40" s="86">
        <v>12511588</v>
      </c>
      <c r="AF40" s="88">
        <f t="shared" si="12"/>
        <v>93567356</v>
      </c>
      <c r="AG40" s="86">
        <v>376308305</v>
      </c>
      <c r="AH40" s="86">
        <v>376308305</v>
      </c>
      <c r="AI40" s="126">
        <v>93567356</v>
      </c>
      <c r="AJ40" s="127">
        <f t="shared" si="13"/>
        <v>0.24864547169640597</v>
      </c>
      <c r="AK40" s="128">
        <f t="shared" si="14"/>
        <v>0.4931933098547745</v>
      </c>
    </row>
    <row r="41" spans="1:37" ht="16.5">
      <c r="A41" s="65"/>
      <c r="B41" s="66" t="s">
        <v>295</v>
      </c>
      <c r="C41" s="67"/>
      <c r="D41" s="89">
        <f>SUM(D37:D40)</f>
        <v>2391390611</v>
      </c>
      <c r="E41" s="90">
        <f>SUM(E37:E40)</f>
        <v>-1928752150</v>
      </c>
      <c r="F41" s="91">
        <f t="shared" si="0"/>
        <v>462638461</v>
      </c>
      <c r="G41" s="89">
        <f>SUM(G37:G40)</f>
        <v>2303073667</v>
      </c>
      <c r="H41" s="90">
        <f>SUM(H37:H40)</f>
        <v>-1889850411</v>
      </c>
      <c r="I41" s="91">
        <f t="shared" si="1"/>
        <v>413223256</v>
      </c>
      <c r="J41" s="89">
        <f>SUM(J37:J40)</f>
        <v>789956394</v>
      </c>
      <c r="K41" s="90">
        <f>SUM(K37:K40)</f>
        <v>1135811044</v>
      </c>
      <c r="L41" s="90">
        <f t="shared" si="2"/>
        <v>1925767438</v>
      </c>
      <c r="M41" s="106">
        <f t="shared" si="3"/>
        <v>4.162575316019824</v>
      </c>
      <c r="N41" s="89">
        <f>SUM(N37:N40)</f>
        <v>0</v>
      </c>
      <c r="O41" s="90">
        <f>SUM(O37:O40)</f>
        <v>0</v>
      </c>
      <c r="P41" s="90">
        <f t="shared" si="4"/>
        <v>0</v>
      </c>
      <c r="Q41" s="106">
        <f t="shared" si="5"/>
        <v>0</v>
      </c>
      <c r="R41" s="89">
        <f>SUM(R37:R40)</f>
        <v>0</v>
      </c>
      <c r="S41" s="90">
        <f>SUM(S37:S40)</f>
        <v>0</v>
      </c>
      <c r="T41" s="90">
        <f t="shared" si="6"/>
        <v>0</v>
      </c>
      <c r="U41" s="106">
        <f t="shared" si="7"/>
        <v>0</v>
      </c>
      <c r="V41" s="89">
        <f>SUM(V37:V40)</f>
        <v>0</v>
      </c>
      <c r="W41" s="90">
        <f>SUM(W37:W40)</f>
        <v>0</v>
      </c>
      <c r="X41" s="90">
        <f t="shared" si="8"/>
        <v>0</v>
      </c>
      <c r="Y41" s="106">
        <f t="shared" si="9"/>
        <v>0</v>
      </c>
      <c r="Z41" s="89">
        <v>789956394</v>
      </c>
      <c r="AA41" s="90">
        <v>1135811044</v>
      </c>
      <c r="AB41" s="90">
        <f t="shared" si="10"/>
        <v>1925767438</v>
      </c>
      <c r="AC41" s="106">
        <f t="shared" si="11"/>
        <v>4.162575316019824</v>
      </c>
      <c r="AD41" s="89">
        <f>SUM(AD37:AD40)</f>
        <v>680538469</v>
      </c>
      <c r="AE41" s="90">
        <f>SUM(AE37:AE40)</f>
        <v>81763862</v>
      </c>
      <c r="AF41" s="90">
        <f t="shared" si="12"/>
        <v>762302331</v>
      </c>
      <c r="AG41" s="90">
        <f>SUM(AG37:AG40)</f>
        <v>2805538957</v>
      </c>
      <c r="AH41" s="90">
        <f>SUM(AH37:AH40)</f>
        <v>2805538957</v>
      </c>
      <c r="AI41" s="91">
        <f>SUM(AI37:AI40)</f>
        <v>762302331</v>
      </c>
      <c r="AJ41" s="129">
        <f t="shared" si="13"/>
        <v>0.2717133294827387</v>
      </c>
      <c r="AK41" s="130">
        <f t="shared" si="14"/>
        <v>1.5262515404796786</v>
      </c>
    </row>
    <row r="42" spans="1:37" ht="12.75">
      <c r="A42" s="62" t="s">
        <v>98</v>
      </c>
      <c r="B42" s="63" t="s">
        <v>296</v>
      </c>
      <c r="C42" s="64" t="s">
        <v>297</v>
      </c>
      <c r="D42" s="85">
        <v>141416800</v>
      </c>
      <c r="E42" s="86">
        <v>20900001</v>
      </c>
      <c r="F42" s="87">
        <f aca="true" t="shared" si="15" ref="F42:F74">$D42+$E42</f>
        <v>162316801</v>
      </c>
      <c r="G42" s="85">
        <v>141416800</v>
      </c>
      <c r="H42" s="86">
        <v>20900001</v>
      </c>
      <c r="I42" s="87">
        <f aca="true" t="shared" si="16" ref="I42:I74">$G42+$H42</f>
        <v>162316801</v>
      </c>
      <c r="J42" s="85">
        <v>94227808</v>
      </c>
      <c r="K42" s="86">
        <v>328612175</v>
      </c>
      <c r="L42" s="88">
        <f aca="true" t="shared" si="17" ref="L42:L74">$J42+$K42</f>
        <v>422839983</v>
      </c>
      <c r="M42" s="105">
        <f aca="true" t="shared" si="18" ref="M42:M74">IF($F42=0,0,$L42/$F42)</f>
        <v>2.605029056727159</v>
      </c>
      <c r="N42" s="85">
        <v>0</v>
      </c>
      <c r="O42" s="86">
        <v>0</v>
      </c>
      <c r="P42" s="88">
        <f aca="true" t="shared" si="19" ref="P42:P74">$N42+$O42</f>
        <v>0</v>
      </c>
      <c r="Q42" s="105">
        <f aca="true" t="shared" si="20" ref="Q42:Q74">IF($F42=0,0,$P42/$F42)</f>
        <v>0</v>
      </c>
      <c r="R42" s="85">
        <v>0</v>
      </c>
      <c r="S42" s="86">
        <v>0</v>
      </c>
      <c r="T42" s="88">
        <f aca="true" t="shared" si="21" ref="T42:T74">$R42+$S42</f>
        <v>0</v>
      </c>
      <c r="U42" s="105">
        <f aca="true" t="shared" si="22" ref="U42:U74">IF($I42=0,0,$T42/$I42)</f>
        <v>0</v>
      </c>
      <c r="V42" s="85">
        <v>0</v>
      </c>
      <c r="W42" s="86">
        <v>0</v>
      </c>
      <c r="X42" s="88">
        <f aca="true" t="shared" si="23" ref="X42:X74">$V42+$W42</f>
        <v>0</v>
      </c>
      <c r="Y42" s="105">
        <f aca="true" t="shared" si="24" ref="Y42:Y74">IF($I42=0,0,$X42/$I42)</f>
        <v>0</v>
      </c>
      <c r="Z42" s="125">
        <v>94227808</v>
      </c>
      <c r="AA42" s="88">
        <v>328612175</v>
      </c>
      <c r="AB42" s="88">
        <f aca="true" t="shared" si="25" ref="AB42:AB74">$Z42+$AA42</f>
        <v>422839983</v>
      </c>
      <c r="AC42" s="105">
        <f aca="true" t="shared" si="26" ref="AC42:AC74">IF($F42=0,0,$AB42/$F42)</f>
        <v>2.605029056727159</v>
      </c>
      <c r="AD42" s="85">
        <v>38468290</v>
      </c>
      <c r="AE42" s="86">
        <v>7553431</v>
      </c>
      <c r="AF42" s="88">
        <f aca="true" t="shared" si="27" ref="AF42:AF74">$AD42+$AE42</f>
        <v>46021721</v>
      </c>
      <c r="AG42" s="86">
        <v>383764845</v>
      </c>
      <c r="AH42" s="86">
        <v>383764845</v>
      </c>
      <c r="AI42" s="126">
        <v>46021721</v>
      </c>
      <c r="AJ42" s="127">
        <f aca="true" t="shared" si="28" ref="AJ42:AJ74">IF($AG42=0,0,$AI42/$AG42)</f>
        <v>0.11992166974022855</v>
      </c>
      <c r="AK42" s="128">
        <f aca="true" t="shared" si="29" ref="AK42:AK74">IF($AF42=0,0,(($L42/$AF42)-1))</f>
        <v>8.187835087696959</v>
      </c>
    </row>
    <row r="43" spans="1:37" ht="12.75">
      <c r="A43" s="62" t="s">
        <v>98</v>
      </c>
      <c r="B43" s="63" t="s">
        <v>298</v>
      </c>
      <c r="C43" s="64" t="s">
        <v>299</v>
      </c>
      <c r="D43" s="85">
        <v>0</v>
      </c>
      <c r="E43" s="86">
        <v>0</v>
      </c>
      <c r="F43" s="87">
        <f t="shared" si="15"/>
        <v>0</v>
      </c>
      <c r="G43" s="85">
        <v>0</v>
      </c>
      <c r="H43" s="86">
        <v>0</v>
      </c>
      <c r="I43" s="87">
        <f t="shared" si="16"/>
        <v>0</v>
      </c>
      <c r="J43" s="85">
        <v>0</v>
      </c>
      <c r="K43" s="86">
        <v>0</v>
      </c>
      <c r="L43" s="88">
        <f t="shared" si="17"/>
        <v>0</v>
      </c>
      <c r="M43" s="105">
        <f t="shared" si="18"/>
        <v>0</v>
      </c>
      <c r="N43" s="85">
        <v>0</v>
      </c>
      <c r="O43" s="86">
        <v>0</v>
      </c>
      <c r="P43" s="88">
        <f t="shared" si="19"/>
        <v>0</v>
      </c>
      <c r="Q43" s="105">
        <f t="shared" si="20"/>
        <v>0</v>
      </c>
      <c r="R43" s="85">
        <v>0</v>
      </c>
      <c r="S43" s="86">
        <v>0</v>
      </c>
      <c r="T43" s="88">
        <f t="shared" si="21"/>
        <v>0</v>
      </c>
      <c r="U43" s="105">
        <f t="shared" si="22"/>
        <v>0</v>
      </c>
      <c r="V43" s="85">
        <v>0</v>
      </c>
      <c r="W43" s="86">
        <v>0</v>
      </c>
      <c r="X43" s="88">
        <f t="shared" si="23"/>
        <v>0</v>
      </c>
      <c r="Y43" s="105">
        <f t="shared" si="24"/>
        <v>0</v>
      </c>
      <c r="Z43" s="125">
        <v>0</v>
      </c>
      <c r="AA43" s="88">
        <v>0</v>
      </c>
      <c r="AB43" s="88">
        <f t="shared" si="25"/>
        <v>0</v>
      </c>
      <c r="AC43" s="105">
        <f t="shared" si="26"/>
        <v>0</v>
      </c>
      <c r="AD43" s="85">
        <v>27155</v>
      </c>
      <c r="AE43" s="86">
        <v>814108</v>
      </c>
      <c r="AF43" s="88">
        <f t="shared" si="27"/>
        <v>841263</v>
      </c>
      <c r="AG43" s="86">
        <v>294762519</v>
      </c>
      <c r="AH43" s="86">
        <v>294762519</v>
      </c>
      <c r="AI43" s="126">
        <v>841263</v>
      </c>
      <c r="AJ43" s="127">
        <f t="shared" si="28"/>
        <v>0.002854036540514162</v>
      </c>
      <c r="AK43" s="128">
        <f t="shared" si="29"/>
        <v>-1</v>
      </c>
    </row>
    <row r="44" spans="1:37" ht="12.75">
      <c r="A44" s="62" t="s">
        <v>98</v>
      </c>
      <c r="B44" s="63" t="s">
        <v>300</v>
      </c>
      <c r="C44" s="64" t="s">
        <v>301</v>
      </c>
      <c r="D44" s="85">
        <v>519455877</v>
      </c>
      <c r="E44" s="86">
        <v>35278520</v>
      </c>
      <c r="F44" s="87">
        <f t="shared" si="15"/>
        <v>554734397</v>
      </c>
      <c r="G44" s="85">
        <v>519455877</v>
      </c>
      <c r="H44" s="86">
        <v>35278520</v>
      </c>
      <c r="I44" s="87">
        <f t="shared" si="16"/>
        <v>554734397</v>
      </c>
      <c r="J44" s="85">
        <v>157702580</v>
      </c>
      <c r="K44" s="86">
        <v>19013587</v>
      </c>
      <c r="L44" s="88">
        <f t="shared" si="17"/>
        <v>176716167</v>
      </c>
      <c r="M44" s="105">
        <f t="shared" si="18"/>
        <v>0.3185599594250508</v>
      </c>
      <c r="N44" s="85">
        <v>0</v>
      </c>
      <c r="O44" s="86">
        <v>0</v>
      </c>
      <c r="P44" s="88">
        <f t="shared" si="19"/>
        <v>0</v>
      </c>
      <c r="Q44" s="105">
        <f t="shared" si="20"/>
        <v>0</v>
      </c>
      <c r="R44" s="85">
        <v>0</v>
      </c>
      <c r="S44" s="86">
        <v>0</v>
      </c>
      <c r="T44" s="88">
        <f t="shared" si="21"/>
        <v>0</v>
      </c>
      <c r="U44" s="105">
        <f t="shared" si="22"/>
        <v>0</v>
      </c>
      <c r="V44" s="85">
        <v>0</v>
      </c>
      <c r="W44" s="86">
        <v>0</v>
      </c>
      <c r="X44" s="88">
        <f t="shared" si="23"/>
        <v>0</v>
      </c>
      <c r="Y44" s="105">
        <f t="shared" si="24"/>
        <v>0</v>
      </c>
      <c r="Z44" s="125">
        <v>157702580</v>
      </c>
      <c r="AA44" s="88">
        <v>19013587</v>
      </c>
      <c r="AB44" s="88">
        <f t="shared" si="25"/>
        <v>176716167</v>
      </c>
      <c r="AC44" s="105">
        <f t="shared" si="26"/>
        <v>0.3185599594250508</v>
      </c>
      <c r="AD44" s="85">
        <v>151630260</v>
      </c>
      <c r="AE44" s="86">
        <v>23060201</v>
      </c>
      <c r="AF44" s="88">
        <f t="shared" si="27"/>
        <v>174690461</v>
      </c>
      <c r="AG44" s="86">
        <v>-382547031</v>
      </c>
      <c r="AH44" s="86">
        <v>-382547031</v>
      </c>
      <c r="AI44" s="126">
        <v>174690461</v>
      </c>
      <c r="AJ44" s="127">
        <f t="shared" si="28"/>
        <v>-0.4566509392148439</v>
      </c>
      <c r="AK44" s="128">
        <f t="shared" si="29"/>
        <v>0.011595973749247923</v>
      </c>
    </row>
    <row r="45" spans="1:37" ht="12.75">
      <c r="A45" s="62" t="s">
        <v>98</v>
      </c>
      <c r="B45" s="63" t="s">
        <v>302</v>
      </c>
      <c r="C45" s="64" t="s">
        <v>303</v>
      </c>
      <c r="D45" s="85">
        <v>197930247</v>
      </c>
      <c r="E45" s="86">
        <v>445983548</v>
      </c>
      <c r="F45" s="87">
        <f t="shared" si="15"/>
        <v>643913795</v>
      </c>
      <c r="G45" s="85">
        <v>197930247</v>
      </c>
      <c r="H45" s="86">
        <v>445983548</v>
      </c>
      <c r="I45" s="87">
        <f t="shared" si="16"/>
        <v>643913795</v>
      </c>
      <c r="J45" s="85">
        <v>83588654</v>
      </c>
      <c r="K45" s="86">
        <v>9298090</v>
      </c>
      <c r="L45" s="88">
        <f t="shared" si="17"/>
        <v>92886744</v>
      </c>
      <c r="M45" s="105">
        <f t="shared" si="18"/>
        <v>0.14425338410400107</v>
      </c>
      <c r="N45" s="85">
        <v>0</v>
      </c>
      <c r="O45" s="86">
        <v>0</v>
      </c>
      <c r="P45" s="88">
        <f t="shared" si="19"/>
        <v>0</v>
      </c>
      <c r="Q45" s="105">
        <f t="shared" si="20"/>
        <v>0</v>
      </c>
      <c r="R45" s="85">
        <v>0</v>
      </c>
      <c r="S45" s="86">
        <v>0</v>
      </c>
      <c r="T45" s="88">
        <f t="shared" si="21"/>
        <v>0</v>
      </c>
      <c r="U45" s="105">
        <f t="shared" si="22"/>
        <v>0</v>
      </c>
      <c r="V45" s="85">
        <v>0</v>
      </c>
      <c r="W45" s="86">
        <v>0</v>
      </c>
      <c r="X45" s="88">
        <f t="shared" si="23"/>
        <v>0</v>
      </c>
      <c r="Y45" s="105">
        <f t="shared" si="24"/>
        <v>0</v>
      </c>
      <c r="Z45" s="125">
        <v>83588654</v>
      </c>
      <c r="AA45" s="88">
        <v>9298090</v>
      </c>
      <c r="AB45" s="88">
        <f t="shared" si="25"/>
        <v>92886744</v>
      </c>
      <c r="AC45" s="105">
        <f t="shared" si="26"/>
        <v>0.14425338410400107</v>
      </c>
      <c r="AD45" s="85">
        <v>74428641</v>
      </c>
      <c r="AE45" s="86">
        <v>4982062</v>
      </c>
      <c r="AF45" s="88">
        <f t="shared" si="27"/>
        <v>79410703</v>
      </c>
      <c r="AG45" s="86">
        <v>196509541</v>
      </c>
      <c r="AH45" s="86">
        <v>196509541</v>
      </c>
      <c r="AI45" s="126">
        <v>79410703</v>
      </c>
      <c r="AJ45" s="127">
        <f t="shared" si="28"/>
        <v>0.40410609375959</v>
      </c>
      <c r="AK45" s="128">
        <f t="shared" si="29"/>
        <v>0.16970056290774815</v>
      </c>
    </row>
    <row r="46" spans="1:37" ht="12.75">
      <c r="A46" s="62" t="s">
        <v>98</v>
      </c>
      <c r="B46" s="63" t="s">
        <v>304</v>
      </c>
      <c r="C46" s="64" t="s">
        <v>305</v>
      </c>
      <c r="D46" s="85">
        <v>359398028</v>
      </c>
      <c r="E46" s="86">
        <v>445661333</v>
      </c>
      <c r="F46" s="87">
        <f t="shared" si="15"/>
        <v>805059361</v>
      </c>
      <c r="G46" s="85">
        <v>359398028</v>
      </c>
      <c r="H46" s="86">
        <v>445661333</v>
      </c>
      <c r="I46" s="87">
        <f t="shared" si="16"/>
        <v>805059361</v>
      </c>
      <c r="J46" s="85">
        <v>160151846</v>
      </c>
      <c r="K46" s="86">
        <v>10049247</v>
      </c>
      <c r="L46" s="88">
        <f t="shared" si="17"/>
        <v>170201093</v>
      </c>
      <c r="M46" s="105">
        <f t="shared" si="18"/>
        <v>0.21141433942036977</v>
      </c>
      <c r="N46" s="85">
        <v>0</v>
      </c>
      <c r="O46" s="86">
        <v>0</v>
      </c>
      <c r="P46" s="88">
        <f t="shared" si="19"/>
        <v>0</v>
      </c>
      <c r="Q46" s="105">
        <f t="shared" si="20"/>
        <v>0</v>
      </c>
      <c r="R46" s="85">
        <v>0</v>
      </c>
      <c r="S46" s="86">
        <v>0</v>
      </c>
      <c r="T46" s="88">
        <f t="shared" si="21"/>
        <v>0</v>
      </c>
      <c r="U46" s="105">
        <f t="shared" si="22"/>
        <v>0</v>
      </c>
      <c r="V46" s="85">
        <v>0</v>
      </c>
      <c r="W46" s="86">
        <v>0</v>
      </c>
      <c r="X46" s="88">
        <f t="shared" si="23"/>
        <v>0</v>
      </c>
      <c r="Y46" s="105">
        <f t="shared" si="24"/>
        <v>0</v>
      </c>
      <c r="Z46" s="125">
        <v>160151846</v>
      </c>
      <c r="AA46" s="88">
        <v>10049247</v>
      </c>
      <c r="AB46" s="88">
        <f t="shared" si="25"/>
        <v>170201093</v>
      </c>
      <c r="AC46" s="105">
        <f t="shared" si="26"/>
        <v>0.21141433942036977</v>
      </c>
      <c r="AD46" s="85">
        <v>58573468</v>
      </c>
      <c r="AE46" s="86">
        <v>15278221</v>
      </c>
      <c r="AF46" s="88">
        <f t="shared" si="27"/>
        <v>73851689</v>
      </c>
      <c r="AG46" s="86">
        <v>368250702</v>
      </c>
      <c r="AH46" s="86">
        <v>368250702</v>
      </c>
      <c r="AI46" s="126">
        <v>73851689</v>
      </c>
      <c r="AJ46" s="127">
        <f t="shared" si="28"/>
        <v>0.20054731355271116</v>
      </c>
      <c r="AK46" s="128">
        <f t="shared" si="29"/>
        <v>1.3046337234074632</v>
      </c>
    </row>
    <row r="47" spans="1:37" ht="12.75">
      <c r="A47" s="62" t="s">
        <v>113</v>
      </c>
      <c r="B47" s="63" t="s">
        <v>306</v>
      </c>
      <c r="C47" s="64" t="s">
        <v>307</v>
      </c>
      <c r="D47" s="85">
        <v>554188191</v>
      </c>
      <c r="E47" s="86">
        <v>438315240</v>
      </c>
      <c r="F47" s="87">
        <f t="shared" si="15"/>
        <v>992503431</v>
      </c>
      <c r="G47" s="85">
        <v>554188191</v>
      </c>
      <c r="H47" s="86">
        <v>438315240</v>
      </c>
      <c r="I47" s="87">
        <f t="shared" si="16"/>
        <v>992503431</v>
      </c>
      <c r="J47" s="85">
        <v>210565512</v>
      </c>
      <c r="K47" s="86">
        <v>145050527</v>
      </c>
      <c r="L47" s="88">
        <f t="shared" si="17"/>
        <v>355616039</v>
      </c>
      <c r="M47" s="105">
        <f t="shared" si="18"/>
        <v>0.3583020752298034</v>
      </c>
      <c r="N47" s="85">
        <v>0</v>
      </c>
      <c r="O47" s="86">
        <v>0</v>
      </c>
      <c r="P47" s="88">
        <f t="shared" si="19"/>
        <v>0</v>
      </c>
      <c r="Q47" s="105">
        <f t="shared" si="20"/>
        <v>0</v>
      </c>
      <c r="R47" s="85">
        <v>0</v>
      </c>
      <c r="S47" s="86">
        <v>0</v>
      </c>
      <c r="T47" s="88">
        <f t="shared" si="21"/>
        <v>0</v>
      </c>
      <c r="U47" s="105">
        <f t="shared" si="22"/>
        <v>0</v>
      </c>
      <c r="V47" s="85">
        <v>0</v>
      </c>
      <c r="W47" s="86">
        <v>0</v>
      </c>
      <c r="X47" s="88">
        <f t="shared" si="23"/>
        <v>0</v>
      </c>
      <c r="Y47" s="105">
        <f t="shared" si="24"/>
        <v>0</v>
      </c>
      <c r="Z47" s="125">
        <v>210565512</v>
      </c>
      <c r="AA47" s="88">
        <v>145050527</v>
      </c>
      <c r="AB47" s="88">
        <f t="shared" si="25"/>
        <v>355616039</v>
      </c>
      <c r="AC47" s="105">
        <f t="shared" si="26"/>
        <v>0.3583020752298034</v>
      </c>
      <c r="AD47" s="85">
        <v>190308817</v>
      </c>
      <c r="AE47" s="86">
        <v>79321773</v>
      </c>
      <c r="AF47" s="88">
        <f t="shared" si="27"/>
        <v>269630590</v>
      </c>
      <c r="AG47" s="86">
        <v>970786622</v>
      </c>
      <c r="AH47" s="86">
        <v>970786622</v>
      </c>
      <c r="AI47" s="126">
        <v>269630590</v>
      </c>
      <c r="AJ47" s="127">
        <f t="shared" si="28"/>
        <v>0.2777444434128183</v>
      </c>
      <c r="AK47" s="128">
        <f t="shared" si="29"/>
        <v>0.31890094146958625</v>
      </c>
    </row>
    <row r="48" spans="1:37" ht="16.5">
      <c r="A48" s="65"/>
      <c r="B48" s="66" t="s">
        <v>308</v>
      </c>
      <c r="C48" s="67"/>
      <c r="D48" s="89">
        <f>SUM(D42:D47)</f>
        <v>1772389143</v>
      </c>
      <c r="E48" s="90">
        <f>SUM(E42:E47)</f>
        <v>1386138642</v>
      </c>
      <c r="F48" s="91">
        <f t="shared" si="15"/>
        <v>3158527785</v>
      </c>
      <c r="G48" s="89">
        <f>SUM(G42:G47)</f>
        <v>1772389143</v>
      </c>
      <c r="H48" s="90">
        <f>SUM(H42:H47)</f>
        <v>1386138642</v>
      </c>
      <c r="I48" s="91">
        <f t="shared" si="16"/>
        <v>3158527785</v>
      </c>
      <c r="J48" s="89">
        <f>SUM(J42:J47)</f>
        <v>706236400</v>
      </c>
      <c r="K48" s="90">
        <f>SUM(K42:K47)</f>
        <v>512023626</v>
      </c>
      <c r="L48" s="90">
        <f t="shared" si="17"/>
        <v>1218260026</v>
      </c>
      <c r="M48" s="106">
        <f t="shared" si="18"/>
        <v>0.38570502111318294</v>
      </c>
      <c r="N48" s="89">
        <f>SUM(N42:N47)</f>
        <v>0</v>
      </c>
      <c r="O48" s="90">
        <f>SUM(O42:O47)</f>
        <v>0</v>
      </c>
      <c r="P48" s="90">
        <f t="shared" si="19"/>
        <v>0</v>
      </c>
      <c r="Q48" s="106">
        <f t="shared" si="20"/>
        <v>0</v>
      </c>
      <c r="R48" s="89">
        <f>SUM(R42:R47)</f>
        <v>0</v>
      </c>
      <c r="S48" s="90">
        <f>SUM(S42:S47)</f>
        <v>0</v>
      </c>
      <c r="T48" s="90">
        <f t="shared" si="21"/>
        <v>0</v>
      </c>
      <c r="U48" s="106">
        <f t="shared" si="22"/>
        <v>0</v>
      </c>
      <c r="V48" s="89">
        <f>SUM(V42:V47)</f>
        <v>0</v>
      </c>
      <c r="W48" s="90">
        <f>SUM(W42:W47)</f>
        <v>0</v>
      </c>
      <c r="X48" s="90">
        <f t="shared" si="23"/>
        <v>0</v>
      </c>
      <c r="Y48" s="106">
        <f t="shared" si="24"/>
        <v>0</v>
      </c>
      <c r="Z48" s="89">
        <v>706236400</v>
      </c>
      <c r="AA48" s="90">
        <v>512023626</v>
      </c>
      <c r="AB48" s="90">
        <f t="shared" si="25"/>
        <v>1218260026</v>
      </c>
      <c r="AC48" s="106">
        <f t="shared" si="26"/>
        <v>0.38570502111318294</v>
      </c>
      <c r="AD48" s="89">
        <f>SUM(AD42:AD47)</f>
        <v>513436631</v>
      </c>
      <c r="AE48" s="90">
        <f>SUM(AE42:AE47)</f>
        <v>131009796</v>
      </c>
      <c r="AF48" s="90">
        <f t="shared" si="27"/>
        <v>644446427</v>
      </c>
      <c r="AG48" s="90">
        <f>SUM(AG42:AG47)</f>
        <v>1831527198</v>
      </c>
      <c r="AH48" s="90">
        <f>SUM(AH42:AH47)</f>
        <v>1831527198</v>
      </c>
      <c r="AI48" s="91">
        <f>SUM(AI42:AI47)</f>
        <v>644446427</v>
      </c>
      <c r="AJ48" s="129">
        <f t="shared" si="28"/>
        <v>0.35186287580316894</v>
      </c>
      <c r="AK48" s="130">
        <f t="shared" si="29"/>
        <v>0.8903976730404</v>
      </c>
    </row>
    <row r="49" spans="1:37" ht="12.75">
      <c r="A49" s="62" t="s">
        <v>98</v>
      </c>
      <c r="B49" s="63" t="s">
        <v>309</v>
      </c>
      <c r="C49" s="64" t="s">
        <v>310</v>
      </c>
      <c r="D49" s="85">
        <v>212165756</v>
      </c>
      <c r="E49" s="86">
        <v>52918000</v>
      </c>
      <c r="F49" s="87">
        <f t="shared" si="15"/>
        <v>265083756</v>
      </c>
      <c r="G49" s="85">
        <v>212165756</v>
      </c>
      <c r="H49" s="86">
        <v>52918000</v>
      </c>
      <c r="I49" s="87">
        <f t="shared" si="16"/>
        <v>265083756</v>
      </c>
      <c r="J49" s="85">
        <v>78090533</v>
      </c>
      <c r="K49" s="86">
        <v>398305</v>
      </c>
      <c r="L49" s="88">
        <f t="shared" si="17"/>
        <v>78488838</v>
      </c>
      <c r="M49" s="105">
        <f t="shared" si="18"/>
        <v>0.29609071179751956</v>
      </c>
      <c r="N49" s="85">
        <v>0</v>
      </c>
      <c r="O49" s="86">
        <v>0</v>
      </c>
      <c r="P49" s="88">
        <f t="shared" si="19"/>
        <v>0</v>
      </c>
      <c r="Q49" s="105">
        <f t="shared" si="20"/>
        <v>0</v>
      </c>
      <c r="R49" s="85">
        <v>0</v>
      </c>
      <c r="S49" s="86">
        <v>0</v>
      </c>
      <c r="T49" s="88">
        <f t="shared" si="21"/>
        <v>0</v>
      </c>
      <c r="U49" s="105">
        <f t="shared" si="22"/>
        <v>0</v>
      </c>
      <c r="V49" s="85">
        <v>0</v>
      </c>
      <c r="W49" s="86">
        <v>0</v>
      </c>
      <c r="X49" s="88">
        <f t="shared" si="23"/>
        <v>0</v>
      </c>
      <c r="Y49" s="105">
        <f t="shared" si="24"/>
        <v>0</v>
      </c>
      <c r="Z49" s="125">
        <v>78090533</v>
      </c>
      <c r="AA49" s="88">
        <v>398305</v>
      </c>
      <c r="AB49" s="88">
        <f t="shared" si="25"/>
        <v>78488838</v>
      </c>
      <c r="AC49" s="105">
        <f t="shared" si="26"/>
        <v>0.29609071179751956</v>
      </c>
      <c r="AD49" s="85">
        <v>6719658</v>
      </c>
      <c r="AE49" s="86">
        <v>9800526</v>
      </c>
      <c r="AF49" s="88">
        <f t="shared" si="27"/>
        <v>16520184</v>
      </c>
      <c r="AG49" s="86">
        <v>235859839</v>
      </c>
      <c r="AH49" s="86">
        <v>235859839</v>
      </c>
      <c r="AI49" s="126">
        <v>16520184</v>
      </c>
      <c r="AJ49" s="127">
        <f t="shared" si="28"/>
        <v>0.07004237800738938</v>
      </c>
      <c r="AK49" s="128">
        <f t="shared" si="29"/>
        <v>3.751087397089524</v>
      </c>
    </row>
    <row r="50" spans="1:37" ht="12.75">
      <c r="A50" s="62" t="s">
        <v>98</v>
      </c>
      <c r="B50" s="63" t="s">
        <v>311</v>
      </c>
      <c r="C50" s="64" t="s">
        <v>312</v>
      </c>
      <c r="D50" s="85">
        <v>246031775</v>
      </c>
      <c r="E50" s="86">
        <v>30326900</v>
      </c>
      <c r="F50" s="87">
        <f t="shared" si="15"/>
        <v>276358675</v>
      </c>
      <c r="G50" s="85">
        <v>246031775</v>
      </c>
      <c r="H50" s="86">
        <v>30326900</v>
      </c>
      <c r="I50" s="87">
        <f t="shared" si="16"/>
        <v>276358675</v>
      </c>
      <c r="J50" s="85">
        <v>93613889</v>
      </c>
      <c r="K50" s="86">
        <v>5989293</v>
      </c>
      <c r="L50" s="88">
        <f t="shared" si="17"/>
        <v>99603182</v>
      </c>
      <c r="M50" s="105">
        <f t="shared" si="18"/>
        <v>0.3604127208961325</v>
      </c>
      <c r="N50" s="85">
        <v>0</v>
      </c>
      <c r="O50" s="86">
        <v>0</v>
      </c>
      <c r="P50" s="88">
        <f t="shared" si="19"/>
        <v>0</v>
      </c>
      <c r="Q50" s="105">
        <f t="shared" si="20"/>
        <v>0</v>
      </c>
      <c r="R50" s="85">
        <v>0</v>
      </c>
      <c r="S50" s="86">
        <v>0</v>
      </c>
      <c r="T50" s="88">
        <f t="shared" si="21"/>
        <v>0</v>
      </c>
      <c r="U50" s="105">
        <f t="shared" si="22"/>
        <v>0</v>
      </c>
      <c r="V50" s="85">
        <v>0</v>
      </c>
      <c r="W50" s="86">
        <v>0</v>
      </c>
      <c r="X50" s="88">
        <f t="shared" si="23"/>
        <v>0</v>
      </c>
      <c r="Y50" s="105">
        <f t="shared" si="24"/>
        <v>0</v>
      </c>
      <c r="Z50" s="125">
        <v>93613889</v>
      </c>
      <c r="AA50" s="88">
        <v>5989293</v>
      </c>
      <c r="AB50" s="88">
        <f t="shared" si="25"/>
        <v>99603182</v>
      </c>
      <c r="AC50" s="105">
        <f t="shared" si="26"/>
        <v>0.3604127208961325</v>
      </c>
      <c r="AD50" s="85">
        <v>95055979</v>
      </c>
      <c r="AE50" s="86">
        <v>2115447</v>
      </c>
      <c r="AF50" s="88">
        <f t="shared" si="27"/>
        <v>97171426</v>
      </c>
      <c r="AG50" s="86">
        <v>281623455</v>
      </c>
      <c r="AH50" s="86">
        <v>281623455</v>
      </c>
      <c r="AI50" s="126">
        <v>97171426</v>
      </c>
      <c r="AJ50" s="127">
        <f t="shared" si="28"/>
        <v>0.34504024531621486</v>
      </c>
      <c r="AK50" s="128">
        <f t="shared" si="29"/>
        <v>0.02502542259696794</v>
      </c>
    </row>
    <row r="51" spans="1:37" ht="12.75">
      <c r="A51" s="62" t="s">
        <v>98</v>
      </c>
      <c r="B51" s="63" t="s">
        <v>313</v>
      </c>
      <c r="C51" s="64" t="s">
        <v>314</v>
      </c>
      <c r="D51" s="85">
        <v>273045321</v>
      </c>
      <c r="E51" s="86">
        <v>96209871</v>
      </c>
      <c r="F51" s="87">
        <f t="shared" si="15"/>
        <v>369255192</v>
      </c>
      <c r="G51" s="85">
        <v>273045321</v>
      </c>
      <c r="H51" s="86">
        <v>96209871</v>
      </c>
      <c r="I51" s="87">
        <f t="shared" si="16"/>
        <v>369255192</v>
      </c>
      <c r="J51" s="85">
        <v>168833264</v>
      </c>
      <c r="K51" s="86">
        <v>501594082</v>
      </c>
      <c r="L51" s="88">
        <f t="shared" si="17"/>
        <v>670427346</v>
      </c>
      <c r="M51" s="105">
        <f t="shared" si="18"/>
        <v>1.8156206345231294</v>
      </c>
      <c r="N51" s="85">
        <v>0</v>
      </c>
      <c r="O51" s="86">
        <v>0</v>
      </c>
      <c r="P51" s="88">
        <f t="shared" si="19"/>
        <v>0</v>
      </c>
      <c r="Q51" s="105">
        <f t="shared" si="20"/>
        <v>0</v>
      </c>
      <c r="R51" s="85">
        <v>0</v>
      </c>
      <c r="S51" s="86">
        <v>0</v>
      </c>
      <c r="T51" s="88">
        <f t="shared" si="21"/>
        <v>0</v>
      </c>
      <c r="U51" s="105">
        <f t="shared" si="22"/>
        <v>0</v>
      </c>
      <c r="V51" s="85">
        <v>0</v>
      </c>
      <c r="W51" s="86">
        <v>0</v>
      </c>
      <c r="X51" s="88">
        <f t="shared" si="23"/>
        <v>0</v>
      </c>
      <c r="Y51" s="105">
        <f t="shared" si="24"/>
        <v>0</v>
      </c>
      <c r="Z51" s="125">
        <v>168833264</v>
      </c>
      <c r="AA51" s="88">
        <v>501594082</v>
      </c>
      <c r="AB51" s="88">
        <f t="shared" si="25"/>
        <v>670427346</v>
      </c>
      <c r="AC51" s="105">
        <f t="shared" si="26"/>
        <v>1.8156206345231294</v>
      </c>
      <c r="AD51" s="85">
        <v>77575116</v>
      </c>
      <c r="AE51" s="86">
        <v>10474969</v>
      </c>
      <c r="AF51" s="88">
        <f t="shared" si="27"/>
        <v>88050085</v>
      </c>
      <c r="AG51" s="86">
        <v>551866521</v>
      </c>
      <c r="AH51" s="86">
        <v>551866521</v>
      </c>
      <c r="AI51" s="126">
        <v>88050085</v>
      </c>
      <c r="AJ51" s="127">
        <f t="shared" si="28"/>
        <v>0.15954960420583295</v>
      </c>
      <c r="AK51" s="128">
        <f t="shared" si="29"/>
        <v>6.614158986899331</v>
      </c>
    </row>
    <row r="52" spans="1:37" ht="12.75">
      <c r="A52" s="62" t="s">
        <v>98</v>
      </c>
      <c r="B52" s="63" t="s">
        <v>315</v>
      </c>
      <c r="C52" s="64" t="s">
        <v>316</v>
      </c>
      <c r="D52" s="85">
        <v>146139992</v>
      </c>
      <c r="E52" s="86">
        <v>348896580</v>
      </c>
      <c r="F52" s="87">
        <f t="shared" si="15"/>
        <v>495036572</v>
      </c>
      <c r="G52" s="85">
        <v>146139992</v>
      </c>
      <c r="H52" s="86">
        <v>348896580</v>
      </c>
      <c r="I52" s="87">
        <f t="shared" si="16"/>
        <v>495036572</v>
      </c>
      <c r="J52" s="85">
        <v>60701713</v>
      </c>
      <c r="K52" s="86">
        <v>917297</v>
      </c>
      <c r="L52" s="88">
        <f t="shared" si="17"/>
        <v>61619010</v>
      </c>
      <c r="M52" s="105">
        <f t="shared" si="18"/>
        <v>0.1244736520193906</v>
      </c>
      <c r="N52" s="85">
        <v>0</v>
      </c>
      <c r="O52" s="86">
        <v>0</v>
      </c>
      <c r="P52" s="88">
        <f t="shared" si="19"/>
        <v>0</v>
      </c>
      <c r="Q52" s="105">
        <f t="shared" si="20"/>
        <v>0</v>
      </c>
      <c r="R52" s="85">
        <v>0</v>
      </c>
      <c r="S52" s="86">
        <v>0</v>
      </c>
      <c r="T52" s="88">
        <f t="shared" si="21"/>
        <v>0</v>
      </c>
      <c r="U52" s="105">
        <f t="shared" si="22"/>
        <v>0</v>
      </c>
      <c r="V52" s="85">
        <v>0</v>
      </c>
      <c r="W52" s="86">
        <v>0</v>
      </c>
      <c r="X52" s="88">
        <f t="shared" si="23"/>
        <v>0</v>
      </c>
      <c r="Y52" s="105">
        <f t="shared" si="24"/>
        <v>0</v>
      </c>
      <c r="Z52" s="125">
        <v>60701713</v>
      </c>
      <c r="AA52" s="88">
        <v>917297</v>
      </c>
      <c r="AB52" s="88">
        <f t="shared" si="25"/>
        <v>61619010</v>
      </c>
      <c r="AC52" s="105">
        <f t="shared" si="26"/>
        <v>0.1244736520193906</v>
      </c>
      <c r="AD52" s="85">
        <v>57466666</v>
      </c>
      <c r="AE52" s="86">
        <v>1910295</v>
      </c>
      <c r="AF52" s="88">
        <f t="shared" si="27"/>
        <v>59376961</v>
      </c>
      <c r="AG52" s="86">
        <v>234863303</v>
      </c>
      <c r="AH52" s="86">
        <v>234863303</v>
      </c>
      <c r="AI52" s="126">
        <v>59376961</v>
      </c>
      <c r="AJ52" s="127">
        <f t="shared" si="28"/>
        <v>0.25281497893266025</v>
      </c>
      <c r="AK52" s="128">
        <f t="shared" si="29"/>
        <v>0.03775957816365838</v>
      </c>
    </row>
    <row r="53" spans="1:37" ht="12.75">
      <c r="A53" s="62" t="s">
        <v>113</v>
      </c>
      <c r="B53" s="63" t="s">
        <v>317</v>
      </c>
      <c r="C53" s="64" t="s">
        <v>318</v>
      </c>
      <c r="D53" s="85">
        <v>499293350</v>
      </c>
      <c r="E53" s="86">
        <v>2109666000</v>
      </c>
      <c r="F53" s="87">
        <f t="shared" si="15"/>
        <v>2608959350</v>
      </c>
      <c r="G53" s="85">
        <v>499293350</v>
      </c>
      <c r="H53" s="86">
        <v>2109666000</v>
      </c>
      <c r="I53" s="87">
        <f t="shared" si="16"/>
        <v>2608959350</v>
      </c>
      <c r="J53" s="85">
        <v>189235308</v>
      </c>
      <c r="K53" s="86">
        <v>49358039</v>
      </c>
      <c r="L53" s="88">
        <f t="shared" si="17"/>
        <v>238593347</v>
      </c>
      <c r="M53" s="105">
        <f t="shared" si="18"/>
        <v>0.09145153871408537</v>
      </c>
      <c r="N53" s="85">
        <v>0</v>
      </c>
      <c r="O53" s="86">
        <v>0</v>
      </c>
      <c r="P53" s="88">
        <f t="shared" si="19"/>
        <v>0</v>
      </c>
      <c r="Q53" s="105">
        <f t="shared" si="20"/>
        <v>0</v>
      </c>
      <c r="R53" s="85">
        <v>0</v>
      </c>
      <c r="S53" s="86">
        <v>0</v>
      </c>
      <c r="T53" s="88">
        <f t="shared" si="21"/>
        <v>0</v>
      </c>
      <c r="U53" s="105">
        <f t="shared" si="22"/>
        <v>0</v>
      </c>
      <c r="V53" s="85">
        <v>0</v>
      </c>
      <c r="W53" s="86">
        <v>0</v>
      </c>
      <c r="X53" s="88">
        <f t="shared" si="23"/>
        <v>0</v>
      </c>
      <c r="Y53" s="105">
        <f t="shared" si="24"/>
        <v>0</v>
      </c>
      <c r="Z53" s="125">
        <v>189235308</v>
      </c>
      <c r="AA53" s="88">
        <v>49358039</v>
      </c>
      <c r="AB53" s="88">
        <f t="shared" si="25"/>
        <v>238593347</v>
      </c>
      <c r="AC53" s="105">
        <f t="shared" si="26"/>
        <v>0.09145153871408537</v>
      </c>
      <c r="AD53" s="85">
        <v>201717739</v>
      </c>
      <c r="AE53" s="86">
        <v>47010949</v>
      </c>
      <c r="AF53" s="88">
        <f t="shared" si="27"/>
        <v>248728688</v>
      </c>
      <c r="AG53" s="86">
        <v>720887133</v>
      </c>
      <c r="AH53" s="86">
        <v>720887133</v>
      </c>
      <c r="AI53" s="126">
        <v>248728688</v>
      </c>
      <c r="AJ53" s="127">
        <f t="shared" si="28"/>
        <v>0.34503138787469523</v>
      </c>
      <c r="AK53" s="128">
        <f t="shared" si="29"/>
        <v>-0.0407485806381932</v>
      </c>
    </row>
    <row r="54" spans="1:37" ht="16.5">
      <c r="A54" s="65"/>
      <c r="B54" s="66" t="s">
        <v>319</v>
      </c>
      <c r="C54" s="67"/>
      <c r="D54" s="89">
        <f>SUM(D49:D53)</f>
        <v>1376676194</v>
      </c>
      <c r="E54" s="90">
        <f>SUM(E49:E53)</f>
        <v>2638017351</v>
      </c>
      <c r="F54" s="91">
        <f t="shared" si="15"/>
        <v>4014693545</v>
      </c>
      <c r="G54" s="89">
        <f>SUM(G49:G53)</f>
        <v>1376676194</v>
      </c>
      <c r="H54" s="90">
        <f>SUM(H49:H53)</f>
        <v>2638017351</v>
      </c>
      <c r="I54" s="91">
        <f t="shared" si="16"/>
        <v>4014693545</v>
      </c>
      <c r="J54" s="89">
        <f>SUM(J49:J53)</f>
        <v>590474707</v>
      </c>
      <c r="K54" s="90">
        <f>SUM(K49:K53)</f>
        <v>558257016</v>
      </c>
      <c r="L54" s="90">
        <f t="shared" si="17"/>
        <v>1148731723</v>
      </c>
      <c r="M54" s="106">
        <f t="shared" si="18"/>
        <v>0.2861318579174391</v>
      </c>
      <c r="N54" s="89">
        <f>SUM(N49:N53)</f>
        <v>0</v>
      </c>
      <c r="O54" s="90">
        <f>SUM(O49:O53)</f>
        <v>0</v>
      </c>
      <c r="P54" s="90">
        <f t="shared" si="19"/>
        <v>0</v>
      </c>
      <c r="Q54" s="106">
        <f t="shared" si="20"/>
        <v>0</v>
      </c>
      <c r="R54" s="89">
        <f>SUM(R49:R53)</f>
        <v>0</v>
      </c>
      <c r="S54" s="90">
        <f>SUM(S49:S53)</f>
        <v>0</v>
      </c>
      <c r="T54" s="90">
        <f t="shared" si="21"/>
        <v>0</v>
      </c>
      <c r="U54" s="106">
        <f t="shared" si="22"/>
        <v>0</v>
      </c>
      <c r="V54" s="89">
        <f>SUM(V49:V53)</f>
        <v>0</v>
      </c>
      <c r="W54" s="90">
        <f>SUM(W49:W53)</f>
        <v>0</v>
      </c>
      <c r="X54" s="90">
        <f t="shared" si="23"/>
        <v>0</v>
      </c>
      <c r="Y54" s="106">
        <f t="shared" si="24"/>
        <v>0</v>
      </c>
      <c r="Z54" s="89">
        <v>590474707</v>
      </c>
      <c r="AA54" s="90">
        <v>558257016</v>
      </c>
      <c r="AB54" s="90">
        <f t="shared" si="25"/>
        <v>1148731723</v>
      </c>
      <c r="AC54" s="106">
        <f t="shared" si="26"/>
        <v>0.2861318579174391</v>
      </c>
      <c r="AD54" s="89">
        <f>SUM(AD49:AD53)</f>
        <v>438535158</v>
      </c>
      <c r="AE54" s="90">
        <f>SUM(AE49:AE53)</f>
        <v>71312186</v>
      </c>
      <c r="AF54" s="90">
        <f t="shared" si="27"/>
        <v>509847344</v>
      </c>
      <c r="AG54" s="90">
        <f>SUM(AG49:AG53)</f>
        <v>2025100251</v>
      </c>
      <c r="AH54" s="90">
        <f>SUM(AH49:AH53)</f>
        <v>2025100251</v>
      </c>
      <c r="AI54" s="91">
        <f>SUM(AI49:AI53)</f>
        <v>509847344</v>
      </c>
      <c r="AJ54" s="129">
        <f t="shared" si="28"/>
        <v>0.2517640021763051</v>
      </c>
      <c r="AK54" s="130">
        <f t="shared" si="29"/>
        <v>1.2530895502713455</v>
      </c>
    </row>
    <row r="55" spans="1:37" ht="12.75">
      <c r="A55" s="62" t="s">
        <v>98</v>
      </c>
      <c r="B55" s="63" t="s">
        <v>320</v>
      </c>
      <c r="C55" s="64" t="s">
        <v>321</v>
      </c>
      <c r="D55" s="85">
        <v>182077200</v>
      </c>
      <c r="E55" s="86">
        <v>31595297</v>
      </c>
      <c r="F55" s="87">
        <f t="shared" si="15"/>
        <v>213672497</v>
      </c>
      <c r="G55" s="85">
        <v>182077200</v>
      </c>
      <c r="H55" s="86">
        <v>31595297</v>
      </c>
      <c r="I55" s="87">
        <f t="shared" si="16"/>
        <v>213672497</v>
      </c>
      <c r="J55" s="85">
        <v>61483463</v>
      </c>
      <c r="K55" s="86">
        <v>9222837</v>
      </c>
      <c r="L55" s="88">
        <f t="shared" si="17"/>
        <v>70706300</v>
      </c>
      <c r="M55" s="105">
        <f t="shared" si="18"/>
        <v>0.3309096911990503</v>
      </c>
      <c r="N55" s="85">
        <v>0</v>
      </c>
      <c r="O55" s="86">
        <v>0</v>
      </c>
      <c r="P55" s="88">
        <f t="shared" si="19"/>
        <v>0</v>
      </c>
      <c r="Q55" s="105">
        <f t="shared" si="20"/>
        <v>0</v>
      </c>
      <c r="R55" s="85">
        <v>0</v>
      </c>
      <c r="S55" s="86">
        <v>0</v>
      </c>
      <c r="T55" s="88">
        <f t="shared" si="21"/>
        <v>0</v>
      </c>
      <c r="U55" s="105">
        <f t="shared" si="22"/>
        <v>0</v>
      </c>
      <c r="V55" s="85">
        <v>0</v>
      </c>
      <c r="W55" s="86">
        <v>0</v>
      </c>
      <c r="X55" s="88">
        <f t="shared" si="23"/>
        <v>0</v>
      </c>
      <c r="Y55" s="105">
        <f t="shared" si="24"/>
        <v>0</v>
      </c>
      <c r="Z55" s="125">
        <v>61483463</v>
      </c>
      <c r="AA55" s="88">
        <v>9222837</v>
      </c>
      <c r="AB55" s="88">
        <f t="shared" si="25"/>
        <v>70706300</v>
      </c>
      <c r="AC55" s="105">
        <f t="shared" si="26"/>
        <v>0.3309096911990503</v>
      </c>
      <c r="AD55" s="85">
        <v>61779104</v>
      </c>
      <c r="AE55" s="86">
        <v>5280564</v>
      </c>
      <c r="AF55" s="88">
        <f t="shared" si="27"/>
        <v>67059668</v>
      </c>
      <c r="AG55" s="86">
        <v>161689001</v>
      </c>
      <c r="AH55" s="86">
        <v>161689001</v>
      </c>
      <c r="AI55" s="126">
        <v>67059668</v>
      </c>
      <c r="AJ55" s="127">
        <f t="shared" si="28"/>
        <v>0.41474477289893086</v>
      </c>
      <c r="AK55" s="128">
        <f t="shared" si="29"/>
        <v>0.05437891520727489</v>
      </c>
    </row>
    <row r="56" spans="1:37" ht="12.75">
      <c r="A56" s="62" t="s">
        <v>98</v>
      </c>
      <c r="B56" s="63" t="s">
        <v>68</v>
      </c>
      <c r="C56" s="64" t="s">
        <v>69</v>
      </c>
      <c r="D56" s="85">
        <v>3208768100</v>
      </c>
      <c r="E56" s="86">
        <v>597533000</v>
      </c>
      <c r="F56" s="87">
        <f t="shared" si="15"/>
        <v>3806301100</v>
      </c>
      <c r="G56" s="85">
        <v>3208768100</v>
      </c>
      <c r="H56" s="86">
        <v>597533000</v>
      </c>
      <c r="I56" s="87">
        <f t="shared" si="16"/>
        <v>3806301100</v>
      </c>
      <c r="J56" s="85">
        <v>975989740</v>
      </c>
      <c r="K56" s="86">
        <v>60712581</v>
      </c>
      <c r="L56" s="88">
        <f t="shared" si="17"/>
        <v>1036702321</v>
      </c>
      <c r="M56" s="105">
        <f t="shared" si="18"/>
        <v>0.2723647693031957</v>
      </c>
      <c r="N56" s="85">
        <v>0</v>
      </c>
      <c r="O56" s="86">
        <v>0</v>
      </c>
      <c r="P56" s="88">
        <f t="shared" si="19"/>
        <v>0</v>
      </c>
      <c r="Q56" s="105">
        <f t="shared" si="20"/>
        <v>0</v>
      </c>
      <c r="R56" s="85">
        <v>0</v>
      </c>
      <c r="S56" s="86">
        <v>0</v>
      </c>
      <c r="T56" s="88">
        <f t="shared" si="21"/>
        <v>0</v>
      </c>
      <c r="U56" s="105">
        <f t="shared" si="22"/>
        <v>0</v>
      </c>
      <c r="V56" s="85">
        <v>0</v>
      </c>
      <c r="W56" s="86">
        <v>0</v>
      </c>
      <c r="X56" s="88">
        <f t="shared" si="23"/>
        <v>0</v>
      </c>
      <c r="Y56" s="105">
        <f t="shared" si="24"/>
        <v>0</v>
      </c>
      <c r="Z56" s="125">
        <v>975989740</v>
      </c>
      <c r="AA56" s="88">
        <v>60712581</v>
      </c>
      <c r="AB56" s="88">
        <f t="shared" si="25"/>
        <v>1036702321</v>
      </c>
      <c r="AC56" s="105">
        <f t="shared" si="26"/>
        <v>0.2723647693031957</v>
      </c>
      <c r="AD56" s="85">
        <v>890264866</v>
      </c>
      <c r="AE56" s="86">
        <v>45764673</v>
      </c>
      <c r="AF56" s="88">
        <f t="shared" si="27"/>
        <v>936029539</v>
      </c>
      <c r="AG56" s="86">
        <v>3501947300</v>
      </c>
      <c r="AH56" s="86">
        <v>3501947300</v>
      </c>
      <c r="AI56" s="126">
        <v>936029539</v>
      </c>
      <c r="AJ56" s="127">
        <f t="shared" si="28"/>
        <v>0.26728829956978506</v>
      </c>
      <c r="AK56" s="128">
        <f t="shared" si="29"/>
        <v>0.10755299678635466</v>
      </c>
    </row>
    <row r="57" spans="1:37" ht="12.75">
      <c r="A57" s="62" t="s">
        <v>98</v>
      </c>
      <c r="B57" s="63" t="s">
        <v>322</v>
      </c>
      <c r="C57" s="64" t="s">
        <v>323</v>
      </c>
      <c r="D57" s="85">
        <v>441844320</v>
      </c>
      <c r="E57" s="86">
        <v>11023000</v>
      </c>
      <c r="F57" s="87">
        <f t="shared" si="15"/>
        <v>452867320</v>
      </c>
      <c r="G57" s="85">
        <v>441844320</v>
      </c>
      <c r="H57" s="86">
        <v>11023000</v>
      </c>
      <c r="I57" s="87">
        <f t="shared" si="16"/>
        <v>452867320</v>
      </c>
      <c r="J57" s="85">
        <v>211987568</v>
      </c>
      <c r="K57" s="86">
        <v>1600837</v>
      </c>
      <c r="L57" s="88">
        <f t="shared" si="17"/>
        <v>213588405</v>
      </c>
      <c r="M57" s="105">
        <f t="shared" si="18"/>
        <v>0.4716357210319349</v>
      </c>
      <c r="N57" s="85">
        <v>0</v>
      </c>
      <c r="O57" s="86">
        <v>0</v>
      </c>
      <c r="P57" s="88">
        <f t="shared" si="19"/>
        <v>0</v>
      </c>
      <c r="Q57" s="105">
        <f t="shared" si="20"/>
        <v>0</v>
      </c>
      <c r="R57" s="85">
        <v>0</v>
      </c>
      <c r="S57" s="86">
        <v>0</v>
      </c>
      <c r="T57" s="88">
        <f t="shared" si="21"/>
        <v>0</v>
      </c>
      <c r="U57" s="105">
        <f t="shared" si="22"/>
        <v>0</v>
      </c>
      <c r="V57" s="85">
        <v>0</v>
      </c>
      <c r="W57" s="86">
        <v>0</v>
      </c>
      <c r="X57" s="88">
        <f t="shared" si="23"/>
        <v>0</v>
      </c>
      <c r="Y57" s="105">
        <f t="shared" si="24"/>
        <v>0</v>
      </c>
      <c r="Z57" s="125">
        <v>211987568</v>
      </c>
      <c r="AA57" s="88">
        <v>1600837</v>
      </c>
      <c r="AB57" s="88">
        <f t="shared" si="25"/>
        <v>213588405</v>
      </c>
      <c r="AC57" s="105">
        <f t="shared" si="26"/>
        <v>0.4716357210319349</v>
      </c>
      <c r="AD57" s="85">
        <v>155565575</v>
      </c>
      <c r="AE57" s="86">
        <v>2520944</v>
      </c>
      <c r="AF57" s="88">
        <f t="shared" si="27"/>
        <v>158086519</v>
      </c>
      <c r="AG57" s="86">
        <v>401308840</v>
      </c>
      <c r="AH57" s="86">
        <v>401308840</v>
      </c>
      <c r="AI57" s="126">
        <v>158086519</v>
      </c>
      <c r="AJ57" s="127">
        <f t="shared" si="28"/>
        <v>0.3939273278904098</v>
      </c>
      <c r="AK57" s="128">
        <f t="shared" si="29"/>
        <v>0.35108550906861336</v>
      </c>
    </row>
    <row r="58" spans="1:37" ht="12.75">
      <c r="A58" s="62" t="s">
        <v>98</v>
      </c>
      <c r="B58" s="63" t="s">
        <v>324</v>
      </c>
      <c r="C58" s="64" t="s">
        <v>325</v>
      </c>
      <c r="D58" s="85">
        <v>144977289</v>
      </c>
      <c r="E58" s="86">
        <v>35993589</v>
      </c>
      <c r="F58" s="87">
        <f t="shared" si="15"/>
        <v>180970878</v>
      </c>
      <c r="G58" s="85">
        <v>144977289</v>
      </c>
      <c r="H58" s="86">
        <v>35993589</v>
      </c>
      <c r="I58" s="87">
        <f t="shared" si="16"/>
        <v>180970878</v>
      </c>
      <c r="J58" s="85">
        <v>90924520</v>
      </c>
      <c r="K58" s="86">
        <v>470703425</v>
      </c>
      <c r="L58" s="88">
        <f t="shared" si="17"/>
        <v>561627945</v>
      </c>
      <c r="M58" s="105">
        <f t="shared" si="18"/>
        <v>3.1034161474311905</v>
      </c>
      <c r="N58" s="85">
        <v>0</v>
      </c>
      <c r="O58" s="86">
        <v>0</v>
      </c>
      <c r="P58" s="88">
        <f t="shared" si="19"/>
        <v>0</v>
      </c>
      <c r="Q58" s="105">
        <f t="shared" si="20"/>
        <v>0</v>
      </c>
      <c r="R58" s="85">
        <v>0</v>
      </c>
      <c r="S58" s="86">
        <v>0</v>
      </c>
      <c r="T58" s="88">
        <f t="shared" si="21"/>
        <v>0</v>
      </c>
      <c r="U58" s="105">
        <f t="shared" si="22"/>
        <v>0</v>
      </c>
      <c r="V58" s="85">
        <v>0</v>
      </c>
      <c r="W58" s="86">
        <v>0</v>
      </c>
      <c r="X58" s="88">
        <f t="shared" si="23"/>
        <v>0</v>
      </c>
      <c r="Y58" s="105">
        <f t="shared" si="24"/>
        <v>0</v>
      </c>
      <c r="Z58" s="125">
        <v>90924520</v>
      </c>
      <c r="AA58" s="88">
        <v>470703425</v>
      </c>
      <c r="AB58" s="88">
        <f t="shared" si="25"/>
        <v>561627945</v>
      </c>
      <c r="AC58" s="105">
        <f t="shared" si="26"/>
        <v>3.1034161474311905</v>
      </c>
      <c r="AD58" s="85">
        <v>12767719</v>
      </c>
      <c r="AE58" s="86">
        <v>10665592</v>
      </c>
      <c r="AF58" s="88">
        <f t="shared" si="27"/>
        <v>23433311</v>
      </c>
      <c r="AG58" s="86">
        <v>159091984</v>
      </c>
      <c r="AH58" s="86">
        <v>159091984</v>
      </c>
      <c r="AI58" s="126">
        <v>23433311</v>
      </c>
      <c r="AJ58" s="127">
        <f t="shared" si="28"/>
        <v>0.1472941025111611</v>
      </c>
      <c r="AK58" s="128">
        <f t="shared" si="29"/>
        <v>22.967075971466432</v>
      </c>
    </row>
    <row r="59" spans="1:37" ht="12.75">
      <c r="A59" s="62" t="s">
        <v>98</v>
      </c>
      <c r="B59" s="63" t="s">
        <v>326</v>
      </c>
      <c r="C59" s="64" t="s">
        <v>327</v>
      </c>
      <c r="D59" s="85">
        <v>156773000</v>
      </c>
      <c r="E59" s="86">
        <v>45759000</v>
      </c>
      <c r="F59" s="87">
        <f t="shared" si="15"/>
        <v>202532000</v>
      </c>
      <c r="G59" s="85">
        <v>156773000</v>
      </c>
      <c r="H59" s="86">
        <v>45759000</v>
      </c>
      <c r="I59" s="87">
        <f t="shared" si="16"/>
        <v>202532000</v>
      </c>
      <c r="J59" s="85">
        <v>55536738</v>
      </c>
      <c r="K59" s="86">
        <v>0</v>
      </c>
      <c r="L59" s="88">
        <f t="shared" si="17"/>
        <v>55536738</v>
      </c>
      <c r="M59" s="105">
        <f t="shared" si="18"/>
        <v>0.274212164003713</v>
      </c>
      <c r="N59" s="85">
        <v>0</v>
      </c>
      <c r="O59" s="86">
        <v>0</v>
      </c>
      <c r="P59" s="88">
        <f t="shared" si="19"/>
        <v>0</v>
      </c>
      <c r="Q59" s="105">
        <f t="shared" si="20"/>
        <v>0</v>
      </c>
      <c r="R59" s="85">
        <v>0</v>
      </c>
      <c r="S59" s="86">
        <v>0</v>
      </c>
      <c r="T59" s="88">
        <f t="shared" si="21"/>
        <v>0</v>
      </c>
      <c r="U59" s="105">
        <f t="shared" si="22"/>
        <v>0</v>
      </c>
      <c r="V59" s="85">
        <v>0</v>
      </c>
      <c r="W59" s="86">
        <v>0</v>
      </c>
      <c r="X59" s="88">
        <f t="shared" si="23"/>
        <v>0</v>
      </c>
      <c r="Y59" s="105">
        <f t="shared" si="24"/>
        <v>0</v>
      </c>
      <c r="Z59" s="125">
        <v>55536738</v>
      </c>
      <c r="AA59" s="88">
        <v>0</v>
      </c>
      <c r="AB59" s="88">
        <f t="shared" si="25"/>
        <v>55536738</v>
      </c>
      <c r="AC59" s="105">
        <f t="shared" si="26"/>
        <v>0.274212164003713</v>
      </c>
      <c r="AD59" s="85">
        <v>59890488</v>
      </c>
      <c r="AE59" s="86">
        <v>742141</v>
      </c>
      <c r="AF59" s="88">
        <f t="shared" si="27"/>
        <v>60632629</v>
      </c>
      <c r="AG59" s="86">
        <v>535903657</v>
      </c>
      <c r="AH59" s="86">
        <v>535903657</v>
      </c>
      <c r="AI59" s="126">
        <v>60632629</v>
      </c>
      <c r="AJ59" s="127">
        <f t="shared" si="28"/>
        <v>0.11314091293838661</v>
      </c>
      <c r="AK59" s="128">
        <f t="shared" si="29"/>
        <v>-0.08404535782210598</v>
      </c>
    </row>
    <row r="60" spans="1:37" ht="12.75">
      <c r="A60" s="62" t="s">
        <v>113</v>
      </c>
      <c r="B60" s="63" t="s">
        <v>328</v>
      </c>
      <c r="C60" s="64" t="s">
        <v>329</v>
      </c>
      <c r="D60" s="85">
        <v>687095637</v>
      </c>
      <c r="E60" s="86">
        <v>370534755</v>
      </c>
      <c r="F60" s="87">
        <f t="shared" si="15"/>
        <v>1057630392</v>
      </c>
      <c r="G60" s="85">
        <v>687095637</v>
      </c>
      <c r="H60" s="86">
        <v>370534755</v>
      </c>
      <c r="I60" s="87">
        <f t="shared" si="16"/>
        <v>1057630392</v>
      </c>
      <c r="J60" s="85">
        <v>252874941</v>
      </c>
      <c r="K60" s="86">
        <v>35122236</v>
      </c>
      <c r="L60" s="88">
        <f t="shared" si="17"/>
        <v>287997177</v>
      </c>
      <c r="M60" s="105">
        <f t="shared" si="18"/>
        <v>0.27230418034356185</v>
      </c>
      <c r="N60" s="85">
        <v>0</v>
      </c>
      <c r="O60" s="86">
        <v>0</v>
      </c>
      <c r="P60" s="88">
        <f t="shared" si="19"/>
        <v>0</v>
      </c>
      <c r="Q60" s="105">
        <f t="shared" si="20"/>
        <v>0</v>
      </c>
      <c r="R60" s="85">
        <v>0</v>
      </c>
      <c r="S60" s="86">
        <v>0</v>
      </c>
      <c r="T60" s="88">
        <f t="shared" si="21"/>
        <v>0</v>
      </c>
      <c r="U60" s="105">
        <f t="shared" si="22"/>
        <v>0</v>
      </c>
      <c r="V60" s="85">
        <v>0</v>
      </c>
      <c r="W60" s="86">
        <v>0</v>
      </c>
      <c r="X60" s="88">
        <f t="shared" si="23"/>
        <v>0</v>
      </c>
      <c r="Y60" s="105">
        <f t="shared" si="24"/>
        <v>0</v>
      </c>
      <c r="Z60" s="125">
        <v>252874941</v>
      </c>
      <c r="AA60" s="88">
        <v>35122236</v>
      </c>
      <c r="AB60" s="88">
        <f t="shared" si="25"/>
        <v>287997177</v>
      </c>
      <c r="AC60" s="105">
        <f t="shared" si="26"/>
        <v>0.27230418034356185</v>
      </c>
      <c r="AD60" s="85">
        <v>245423507</v>
      </c>
      <c r="AE60" s="86">
        <v>27777678</v>
      </c>
      <c r="AF60" s="88">
        <f t="shared" si="27"/>
        <v>273201185</v>
      </c>
      <c r="AG60" s="86">
        <v>1013458936</v>
      </c>
      <c r="AH60" s="86">
        <v>1013458936</v>
      </c>
      <c r="AI60" s="126">
        <v>273201185</v>
      </c>
      <c r="AJ60" s="127">
        <f t="shared" si="28"/>
        <v>0.2695730189900857</v>
      </c>
      <c r="AK60" s="128">
        <f t="shared" si="29"/>
        <v>0.054157861723769685</v>
      </c>
    </row>
    <row r="61" spans="1:37" ht="16.5">
      <c r="A61" s="65"/>
      <c r="B61" s="66" t="s">
        <v>330</v>
      </c>
      <c r="C61" s="67"/>
      <c r="D61" s="89">
        <f>SUM(D55:D60)</f>
        <v>4821535546</v>
      </c>
      <c r="E61" s="90">
        <f>SUM(E55:E60)</f>
        <v>1092438641</v>
      </c>
      <c r="F61" s="91">
        <f t="shared" si="15"/>
        <v>5913974187</v>
      </c>
      <c r="G61" s="89">
        <f>SUM(G55:G60)</f>
        <v>4821535546</v>
      </c>
      <c r="H61" s="90">
        <f>SUM(H55:H60)</f>
        <v>1092438641</v>
      </c>
      <c r="I61" s="91">
        <f t="shared" si="16"/>
        <v>5913974187</v>
      </c>
      <c r="J61" s="89">
        <f>SUM(J55:J60)</f>
        <v>1648796970</v>
      </c>
      <c r="K61" s="90">
        <f>SUM(K55:K60)</f>
        <v>577361916</v>
      </c>
      <c r="L61" s="90">
        <f t="shared" si="17"/>
        <v>2226158886</v>
      </c>
      <c r="M61" s="106">
        <f t="shared" si="18"/>
        <v>0.3764235039938973</v>
      </c>
      <c r="N61" s="89">
        <f>SUM(N55:N60)</f>
        <v>0</v>
      </c>
      <c r="O61" s="90">
        <f>SUM(O55:O60)</f>
        <v>0</v>
      </c>
      <c r="P61" s="90">
        <f t="shared" si="19"/>
        <v>0</v>
      </c>
      <c r="Q61" s="106">
        <f t="shared" si="20"/>
        <v>0</v>
      </c>
      <c r="R61" s="89">
        <f>SUM(R55:R60)</f>
        <v>0</v>
      </c>
      <c r="S61" s="90">
        <f>SUM(S55:S60)</f>
        <v>0</v>
      </c>
      <c r="T61" s="90">
        <f t="shared" si="21"/>
        <v>0</v>
      </c>
      <c r="U61" s="106">
        <f t="shared" si="22"/>
        <v>0</v>
      </c>
      <c r="V61" s="89">
        <f>SUM(V55:V60)</f>
        <v>0</v>
      </c>
      <c r="W61" s="90">
        <f>SUM(W55:W60)</f>
        <v>0</v>
      </c>
      <c r="X61" s="90">
        <f t="shared" si="23"/>
        <v>0</v>
      </c>
      <c r="Y61" s="106">
        <f t="shared" si="24"/>
        <v>0</v>
      </c>
      <c r="Z61" s="89">
        <v>1648796970</v>
      </c>
      <c r="AA61" s="90">
        <v>577361916</v>
      </c>
      <c r="AB61" s="90">
        <f t="shared" si="25"/>
        <v>2226158886</v>
      </c>
      <c r="AC61" s="106">
        <f t="shared" si="26"/>
        <v>0.3764235039938973</v>
      </c>
      <c r="AD61" s="89">
        <f>SUM(AD55:AD60)</f>
        <v>1425691259</v>
      </c>
      <c r="AE61" s="90">
        <f>SUM(AE55:AE60)</f>
        <v>92751592</v>
      </c>
      <c r="AF61" s="90">
        <f t="shared" si="27"/>
        <v>1518442851</v>
      </c>
      <c r="AG61" s="90">
        <f>SUM(AG55:AG60)</f>
        <v>5773399718</v>
      </c>
      <c r="AH61" s="90">
        <f>SUM(AH55:AH60)</f>
        <v>5773399718</v>
      </c>
      <c r="AI61" s="91">
        <f>SUM(AI55:AI60)</f>
        <v>1518442851</v>
      </c>
      <c r="AJ61" s="129">
        <f t="shared" si="28"/>
        <v>0.26300670751513694</v>
      </c>
      <c r="AK61" s="130">
        <f t="shared" si="29"/>
        <v>0.4660801257906544</v>
      </c>
    </row>
    <row r="62" spans="1:37" ht="12.75">
      <c r="A62" s="62" t="s">
        <v>98</v>
      </c>
      <c r="B62" s="63" t="s">
        <v>331</v>
      </c>
      <c r="C62" s="64" t="s">
        <v>332</v>
      </c>
      <c r="D62" s="85">
        <v>301495910</v>
      </c>
      <c r="E62" s="86">
        <v>35979501</v>
      </c>
      <c r="F62" s="87">
        <f t="shared" si="15"/>
        <v>337475411</v>
      </c>
      <c r="G62" s="85">
        <v>301495910</v>
      </c>
      <c r="H62" s="86">
        <v>35979501</v>
      </c>
      <c r="I62" s="87">
        <f t="shared" si="16"/>
        <v>337475411</v>
      </c>
      <c r="J62" s="85">
        <v>97561870</v>
      </c>
      <c r="K62" s="86">
        <v>3300048</v>
      </c>
      <c r="L62" s="88">
        <f t="shared" si="17"/>
        <v>100861918</v>
      </c>
      <c r="M62" s="105">
        <f t="shared" si="18"/>
        <v>0.29887190210726194</v>
      </c>
      <c r="N62" s="85">
        <v>0</v>
      </c>
      <c r="O62" s="86">
        <v>0</v>
      </c>
      <c r="P62" s="88">
        <f t="shared" si="19"/>
        <v>0</v>
      </c>
      <c r="Q62" s="105">
        <f t="shared" si="20"/>
        <v>0</v>
      </c>
      <c r="R62" s="85">
        <v>0</v>
      </c>
      <c r="S62" s="86">
        <v>0</v>
      </c>
      <c r="T62" s="88">
        <f t="shared" si="21"/>
        <v>0</v>
      </c>
      <c r="U62" s="105">
        <f t="shared" si="22"/>
        <v>0</v>
      </c>
      <c r="V62" s="85">
        <v>0</v>
      </c>
      <c r="W62" s="86">
        <v>0</v>
      </c>
      <c r="X62" s="88">
        <f t="shared" si="23"/>
        <v>0</v>
      </c>
      <c r="Y62" s="105">
        <f t="shared" si="24"/>
        <v>0</v>
      </c>
      <c r="Z62" s="125">
        <v>97561870</v>
      </c>
      <c r="AA62" s="88">
        <v>3300048</v>
      </c>
      <c r="AB62" s="88">
        <f t="shared" si="25"/>
        <v>100861918</v>
      </c>
      <c r="AC62" s="105">
        <f t="shared" si="26"/>
        <v>0.29887190210726194</v>
      </c>
      <c r="AD62" s="85">
        <v>77322739</v>
      </c>
      <c r="AE62" s="86">
        <v>4110676</v>
      </c>
      <c r="AF62" s="88">
        <f t="shared" si="27"/>
        <v>81433415</v>
      </c>
      <c r="AG62" s="86">
        <v>268864261</v>
      </c>
      <c r="AH62" s="86">
        <v>268864261</v>
      </c>
      <c r="AI62" s="126">
        <v>81433415</v>
      </c>
      <c r="AJ62" s="127">
        <f t="shared" si="28"/>
        <v>0.3028792845025989</v>
      </c>
      <c r="AK62" s="128">
        <f t="shared" si="29"/>
        <v>0.2385814594659943</v>
      </c>
    </row>
    <row r="63" spans="1:37" ht="12.75">
      <c r="A63" s="62" t="s">
        <v>98</v>
      </c>
      <c r="B63" s="63" t="s">
        <v>333</v>
      </c>
      <c r="C63" s="64" t="s">
        <v>334</v>
      </c>
      <c r="D63" s="85">
        <v>1749538877</v>
      </c>
      <c r="E63" s="86">
        <v>316284807</v>
      </c>
      <c r="F63" s="87">
        <f t="shared" si="15"/>
        <v>2065823684</v>
      </c>
      <c r="G63" s="85">
        <v>1749538877</v>
      </c>
      <c r="H63" s="86">
        <v>316284807</v>
      </c>
      <c r="I63" s="87">
        <f t="shared" si="16"/>
        <v>2065823684</v>
      </c>
      <c r="J63" s="85">
        <v>380467333</v>
      </c>
      <c r="K63" s="86">
        <v>17911591</v>
      </c>
      <c r="L63" s="88">
        <f t="shared" si="17"/>
        <v>398378924</v>
      </c>
      <c r="M63" s="105">
        <f t="shared" si="18"/>
        <v>0.19284265500753162</v>
      </c>
      <c r="N63" s="85">
        <v>0</v>
      </c>
      <c r="O63" s="86">
        <v>0</v>
      </c>
      <c r="P63" s="88">
        <f t="shared" si="19"/>
        <v>0</v>
      </c>
      <c r="Q63" s="105">
        <f t="shared" si="20"/>
        <v>0</v>
      </c>
      <c r="R63" s="85">
        <v>0</v>
      </c>
      <c r="S63" s="86">
        <v>0</v>
      </c>
      <c r="T63" s="88">
        <f t="shared" si="21"/>
        <v>0</v>
      </c>
      <c r="U63" s="105">
        <f t="shared" si="22"/>
        <v>0</v>
      </c>
      <c r="V63" s="85">
        <v>0</v>
      </c>
      <c r="W63" s="86">
        <v>0</v>
      </c>
      <c r="X63" s="88">
        <f t="shared" si="23"/>
        <v>0</v>
      </c>
      <c r="Y63" s="105">
        <f t="shared" si="24"/>
        <v>0</v>
      </c>
      <c r="Z63" s="125">
        <v>380467333</v>
      </c>
      <c r="AA63" s="88">
        <v>17911591</v>
      </c>
      <c r="AB63" s="88">
        <f t="shared" si="25"/>
        <v>398378924</v>
      </c>
      <c r="AC63" s="105">
        <f t="shared" si="26"/>
        <v>0.19284265500753162</v>
      </c>
      <c r="AD63" s="85">
        <v>343514790</v>
      </c>
      <c r="AE63" s="86">
        <v>14782108</v>
      </c>
      <c r="AF63" s="88">
        <f t="shared" si="27"/>
        <v>358296898</v>
      </c>
      <c r="AG63" s="86">
        <v>1678791831</v>
      </c>
      <c r="AH63" s="86">
        <v>1678791831</v>
      </c>
      <c r="AI63" s="126">
        <v>358296898</v>
      </c>
      <c r="AJ63" s="127">
        <f t="shared" si="28"/>
        <v>0.21342544762478058</v>
      </c>
      <c r="AK63" s="128">
        <f t="shared" si="29"/>
        <v>0.11186819150189797</v>
      </c>
    </row>
    <row r="64" spans="1:37" ht="12.75">
      <c r="A64" s="62" t="s">
        <v>98</v>
      </c>
      <c r="B64" s="63" t="s">
        <v>335</v>
      </c>
      <c r="C64" s="64" t="s">
        <v>336</v>
      </c>
      <c r="D64" s="85">
        <v>184548452</v>
      </c>
      <c r="E64" s="86">
        <v>67834000</v>
      </c>
      <c r="F64" s="87">
        <f t="shared" si="15"/>
        <v>252382452</v>
      </c>
      <c r="G64" s="85">
        <v>184548452</v>
      </c>
      <c r="H64" s="86">
        <v>67834000</v>
      </c>
      <c r="I64" s="87">
        <f t="shared" si="16"/>
        <v>252382452</v>
      </c>
      <c r="J64" s="85">
        <v>80912919</v>
      </c>
      <c r="K64" s="86">
        <v>8401285</v>
      </c>
      <c r="L64" s="88">
        <f t="shared" si="17"/>
        <v>89314204</v>
      </c>
      <c r="M64" s="105">
        <f t="shared" si="18"/>
        <v>0.3538843659384053</v>
      </c>
      <c r="N64" s="85">
        <v>0</v>
      </c>
      <c r="O64" s="86">
        <v>0</v>
      </c>
      <c r="P64" s="88">
        <f t="shared" si="19"/>
        <v>0</v>
      </c>
      <c r="Q64" s="105">
        <f t="shared" si="20"/>
        <v>0</v>
      </c>
      <c r="R64" s="85">
        <v>0</v>
      </c>
      <c r="S64" s="86">
        <v>0</v>
      </c>
      <c r="T64" s="88">
        <f t="shared" si="21"/>
        <v>0</v>
      </c>
      <c r="U64" s="105">
        <f t="shared" si="22"/>
        <v>0</v>
      </c>
      <c r="V64" s="85">
        <v>0</v>
      </c>
      <c r="W64" s="86">
        <v>0</v>
      </c>
      <c r="X64" s="88">
        <f t="shared" si="23"/>
        <v>0</v>
      </c>
      <c r="Y64" s="105">
        <f t="shared" si="24"/>
        <v>0</v>
      </c>
      <c r="Z64" s="125">
        <v>80912919</v>
      </c>
      <c r="AA64" s="88">
        <v>8401285</v>
      </c>
      <c r="AB64" s="88">
        <f t="shared" si="25"/>
        <v>89314204</v>
      </c>
      <c r="AC64" s="105">
        <f t="shared" si="26"/>
        <v>0.3538843659384053</v>
      </c>
      <c r="AD64" s="85">
        <v>69995655</v>
      </c>
      <c r="AE64" s="86">
        <v>2398509</v>
      </c>
      <c r="AF64" s="88">
        <f t="shared" si="27"/>
        <v>72394164</v>
      </c>
      <c r="AG64" s="86">
        <v>348584205</v>
      </c>
      <c r="AH64" s="86">
        <v>348584205</v>
      </c>
      <c r="AI64" s="126">
        <v>72394164</v>
      </c>
      <c r="AJ64" s="127">
        <f t="shared" si="28"/>
        <v>0.2076805631511617</v>
      </c>
      <c r="AK64" s="128">
        <f t="shared" si="29"/>
        <v>0.23372104966914176</v>
      </c>
    </row>
    <row r="65" spans="1:37" ht="12.75">
      <c r="A65" s="62" t="s">
        <v>98</v>
      </c>
      <c r="B65" s="63" t="s">
        <v>337</v>
      </c>
      <c r="C65" s="64" t="s">
        <v>338</v>
      </c>
      <c r="D65" s="85">
        <v>140014338</v>
      </c>
      <c r="E65" s="86">
        <v>63751609</v>
      </c>
      <c r="F65" s="87">
        <f t="shared" si="15"/>
        <v>203765947</v>
      </c>
      <c r="G65" s="85">
        <v>140014338</v>
      </c>
      <c r="H65" s="86">
        <v>63751609</v>
      </c>
      <c r="I65" s="87">
        <f t="shared" si="16"/>
        <v>203765947</v>
      </c>
      <c r="J65" s="85">
        <v>57005844</v>
      </c>
      <c r="K65" s="86">
        <v>12270745</v>
      </c>
      <c r="L65" s="88">
        <f t="shared" si="17"/>
        <v>69276589</v>
      </c>
      <c r="M65" s="105">
        <f t="shared" si="18"/>
        <v>0.339981189300487</v>
      </c>
      <c r="N65" s="85">
        <v>0</v>
      </c>
      <c r="O65" s="86">
        <v>0</v>
      </c>
      <c r="P65" s="88">
        <f t="shared" si="19"/>
        <v>0</v>
      </c>
      <c r="Q65" s="105">
        <f t="shared" si="20"/>
        <v>0</v>
      </c>
      <c r="R65" s="85">
        <v>0</v>
      </c>
      <c r="S65" s="86">
        <v>0</v>
      </c>
      <c r="T65" s="88">
        <f t="shared" si="21"/>
        <v>0</v>
      </c>
      <c r="U65" s="105">
        <f t="shared" si="22"/>
        <v>0</v>
      </c>
      <c r="V65" s="85">
        <v>0</v>
      </c>
      <c r="W65" s="86">
        <v>0</v>
      </c>
      <c r="X65" s="88">
        <f t="shared" si="23"/>
        <v>0</v>
      </c>
      <c r="Y65" s="105">
        <f t="shared" si="24"/>
        <v>0</v>
      </c>
      <c r="Z65" s="125">
        <v>57005844</v>
      </c>
      <c r="AA65" s="88">
        <v>12270745</v>
      </c>
      <c r="AB65" s="88">
        <f t="shared" si="25"/>
        <v>69276589</v>
      </c>
      <c r="AC65" s="105">
        <f t="shared" si="26"/>
        <v>0.339981189300487</v>
      </c>
      <c r="AD65" s="85">
        <v>46239775</v>
      </c>
      <c r="AE65" s="86">
        <v>4773467</v>
      </c>
      <c r="AF65" s="88">
        <f t="shared" si="27"/>
        <v>51013242</v>
      </c>
      <c r="AG65" s="86">
        <v>346785163</v>
      </c>
      <c r="AH65" s="86">
        <v>346785163</v>
      </c>
      <c r="AI65" s="126">
        <v>51013242</v>
      </c>
      <c r="AJ65" s="127">
        <f t="shared" si="28"/>
        <v>0.14710330037966474</v>
      </c>
      <c r="AK65" s="128">
        <f t="shared" si="29"/>
        <v>0.35801188640392634</v>
      </c>
    </row>
    <row r="66" spans="1:37" ht="12.75">
      <c r="A66" s="62" t="s">
        <v>113</v>
      </c>
      <c r="B66" s="63" t="s">
        <v>339</v>
      </c>
      <c r="C66" s="64" t="s">
        <v>340</v>
      </c>
      <c r="D66" s="85">
        <v>890624040</v>
      </c>
      <c r="E66" s="86">
        <v>347948460</v>
      </c>
      <c r="F66" s="87">
        <f t="shared" si="15"/>
        <v>1238572500</v>
      </c>
      <c r="G66" s="85">
        <v>890624040</v>
      </c>
      <c r="H66" s="86">
        <v>347948460</v>
      </c>
      <c r="I66" s="87">
        <f t="shared" si="16"/>
        <v>1238572500</v>
      </c>
      <c r="J66" s="85">
        <v>282553905</v>
      </c>
      <c r="K66" s="86">
        <v>538022797</v>
      </c>
      <c r="L66" s="88">
        <f t="shared" si="17"/>
        <v>820576702</v>
      </c>
      <c r="M66" s="105">
        <f t="shared" si="18"/>
        <v>0.6625181020893004</v>
      </c>
      <c r="N66" s="85">
        <v>0</v>
      </c>
      <c r="O66" s="86">
        <v>0</v>
      </c>
      <c r="P66" s="88">
        <f t="shared" si="19"/>
        <v>0</v>
      </c>
      <c r="Q66" s="105">
        <f t="shared" si="20"/>
        <v>0</v>
      </c>
      <c r="R66" s="85">
        <v>0</v>
      </c>
      <c r="S66" s="86">
        <v>0</v>
      </c>
      <c r="T66" s="88">
        <f t="shared" si="21"/>
        <v>0</v>
      </c>
      <c r="U66" s="105">
        <f t="shared" si="22"/>
        <v>0</v>
      </c>
      <c r="V66" s="85">
        <v>0</v>
      </c>
      <c r="W66" s="86">
        <v>0</v>
      </c>
      <c r="X66" s="88">
        <f t="shared" si="23"/>
        <v>0</v>
      </c>
      <c r="Y66" s="105">
        <f t="shared" si="24"/>
        <v>0</v>
      </c>
      <c r="Z66" s="125">
        <v>282553905</v>
      </c>
      <c r="AA66" s="88">
        <v>538022797</v>
      </c>
      <c r="AB66" s="88">
        <f t="shared" si="25"/>
        <v>820576702</v>
      </c>
      <c r="AC66" s="105">
        <f t="shared" si="26"/>
        <v>0.6625181020893004</v>
      </c>
      <c r="AD66" s="85">
        <v>247038485</v>
      </c>
      <c r="AE66" s="86">
        <v>341456816</v>
      </c>
      <c r="AF66" s="88">
        <f t="shared" si="27"/>
        <v>588495301</v>
      </c>
      <c r="AG66" s="86">
        <v>1089565477</v>
      </c>
      <c r="AH66" s="86">
        <v>1089565477</v>
      </c>
      <c r="AI66" s="126">
        <v>588495301</v>
      </c>
      <c r="AJ66" s="127">
        <f t="shared" si="28"/>
        <v>0.5401192616898599</v>
      </c>
      <c r="AK66" s="128">
        <f t="shared" si="29"/>
        <v>0.3943640681678102</v>
      </c>
    </row>
    <row r="67" spans="1:37" ht="16.5">
      <c r="A67" s="65"/>
      <c r="B67" s="66" t="s">
        <v>341</v>
      </c>
      <c r="C67" s="67"/>
      <c r="D67" s="89">
        <f>SUM(D62:D66)</f>
        <v>3266221617</v>
      </c>
      <c r="E67" s="90">
        <f>SUM(E62:E66)</f>
        <v>831798377</v>
      </c>
      <c r="F67" s="91">
        <f t="shared" si="15"/>
        <v>4098019994</v>
      </c>
      <c r="G67" s="89">
        <f>SUM(G62:G66)</f>
        <v>3266221617</v>
      </c>
      <c r="H67" s="90">
        <f>SUM(H62:H66)</f>
        <v>831798377</v>
      </c>
      <c r="I67" s="91">
        <f t="shared" si="16"/>
        <v>4098019994</v>
      </c>
      <c r="J67" s="89">
        <f>SUM(J62:J66)</f>
        <v>898501871</v>
      </c>
      <c r="K67" s="90">
        <f>SUM(K62:K66)</f>
        <v>579906466</v>
      </c>
      <c r="L67" s="90">
        <f t="shared" si="17"/>
        <v>1478408337</v>
      </c>
      <c r="M67" s="106">
        <f t="shared" si="18"/>
        <v>0.3607616212621143</v>
      </c>
      <c r="N67" s="89">
        <f>SUM(N62:N66)</f>
        <v>0</v>
      </c>
      <c r="O67" s="90">
        <f>SUM(O62:O66)</f>
        <v>0</v>
      </c>
      <c r="P67" s="90">
        <f t="shared" si="19"/>
        <v>0</v>
      </c>
      <c r="Q67" s="106">
        <f t="shared" si="20"/>
        <v>0</v>
      </c>
      <c r="R67" s="89">
        <f>SUM(R62:R66)</f>
        <v>0</v>
      </c>
      <c r="S67" s="90">
        <f>SUM(S62:S66)</f>
        <v>0</v>
      </c>
      <c r="T67" s="90">
        <f t="shared" si="21"/>
        <v>0</v>
      </c>
      <c r="U67" s="106">
        <f t="shared" si="22"/>
        <v>0</v>
      </c>
      <c r="V67" s="89">
        <f>SUM(V62:V66)</f>
        <v>0</v>
      </c>
      <c r="W67" s="90">
        <f>SUM(W62:W66)</f>
        <v>0</v>
      </c>
      <c r="X67" s="90">
        <f t="shared" si="23"/>
        <v>0</v>
      </c>
      <c r="Y67" s="106">
        <f t="shared" si="24"/>
        <v>0</v>
      </c>
      <c r="Z67" s="89">
        <v>898501871</v>
      </c>
      <c r="AA67" s="90">
        <v>579906466</v>
      </c>
      <c r="AB67" s="90">
        <f t="shared" si="25"/>
        <v>1478408337</v>
      </c>
      <c r="AC67" s="106">
        <f t="shared" si="26"/>
        <v>0.3607616212621143</v>
      </c>
      <c r="AD67" s="89">
        <f>SUM(AD62:AD66)</f>
        <v>784111444</v>
      </c>
      <c r="AE67" s="90">
        <f>SUM(AE62:AE66)</f>
        <v>367521576</v>
      </c>
      <c r="AF67" s="90">
        <f t="shared" si="27"/>
        <v>1151633020</v>
      </c>
      <c r="AG67" s="90">
        <f>SUM(AG62:AG66)</f>
        <v>3732590937</v>
      </c>
      <c r="AH67" s="90">
        <f>SUM(AH62:AH66)</f>
        <v>3732590937</v>
      </c>
      <c r="AI67" s="91">
        <f>SUM(AI62:AI66)</f>
        <v>1151633020</v>
      </c>
      <c r="AJ67" s="129">
        <f t="shared" si="28"/>
        <v>0.3085344843401467</v>
      </c>
      <c r="AK67" s="130">
        <f t="shared" si="29"/>
        <v>0.2837495203116007</v>
      </c>
    </row>
    <row r="68" spans="1:37" ht="12.75">
      <c r="A68" s="62" t="s">
        <v>98</v>
      </c>
      <c r="B68" s="63" t="s">
        <v>342</v>
      </c>
      <c r="C68" s="64" t="s">
        <v>343</v>
      </c>
      <c r="D68" s="85">
        <v>389175763</v>
      </c>
      <c r="E68" s="86">
        <v>152180377</v>
      </c>
      <c r="F68" s="87">
        <f t="shared" si="15"/>
        <v>541356140</v>
      </c>
      <c r="G68" s="85">
        <v>389175763</v>
      </c>
      <c r="H68" s="86">
        <v>152180377</v>
      </c>
      <c r="I68" s="87">
        <f t="shared" si="16"/>
        <v>541356140</v>
      </c>
      <c r="J68" s="85">
        <v>138444990</v>
      </c>
      <c r="K68" s="86">
        <v>123512656</v>
      </c>
      <c r="L68" s="88">
        <f t="shared" si="17"/>
        <v>261957646</v>
      </c>
      <c r="M68" s="105">
        <f t="shared" si="18"/>
        <v>0.48389152102348004</v>
      </c>
      <c r="N68" s="85">
        <v>0</v>
      </c>
      <c r="O68" s="86">
        <v>0</v>
      </c>
      <c r="P68" s="88">
        <f t="shared" si="19"/>
        <v>0</v>
      </c>
      <c r="Q68" s="105">
        <f t="shared" si="20"/>
        <v>0</v>
      </c>
      <c r="R68" s="85">
        <v>0</v>
      </c>
      <c r="S68" s="86">
        <v>0</v>
      </c>
      <c r="T68" s="88">
        <f t="shared" si="21"/>
        <v>0</v>
      </c>
      <c r="U68" s="105">
        <f t="shared" si="22"/>
        <v>0</v>
      </c>
      <c r="V68" s="85">
        <v>0</v>
      </c>
      <c r="W68" s="86">
        <v>0</v>
      </c>
      <c r="X68" s="88">
        <f t="shared" si="23"/>
        <v>0</v>
      </c>
      <c r="Y68" s="105">
        <f t="shared" si="24"/>
        <v>0</v>
      </c>
      <c r="Z68" s="125">
        <v>138444990</v>
      </c>
      <c r="AA68" s="88">
        <v>123512656</v>
      </c>
      <c r="AB68" s="88">
        <f t="shared" si="25"/>
        <v>261957646</v>
      </c>
      <c r="AC68" s="105">
        <f t="shared" si="26"/>
        <v>0.48389152102348004</v>
      </c>
      <c r="AD68" s="85">
        <v>149163853</v>
      </c>
      <c r="AE68" s="86">
        <v>14621601</v>
      </c>
      <c r="AF68" s="88">
        <f t="shared" si="27"/>
        <v>163785454</v>
      </c>
      <c r="AG68" s="86">
        <v>424517704</v>
      </c>
      <c r="AH68" s="86">
        <v>424517704</v>
      </c>
      <c r="AI68" s="126">
        <v>163785454</v>
      </c>
      <c r="AJ68" s="127">
        <f t="shared" si="28"/>
        <v>0.3858153675494297</v>
      </c>
      <c r="AK68" s="128">
        <f t="shared" si="29"/>
        <v>0.5993950598323585</v>
      </c>
    </row>
    <row r="69" spans="1:37" ht="12.75">
      <c r="A69" s="62" t="s">
        <v>98</v>
      </c>
      <c r="B69" s="63" t="s">
        <v>344</v>
      </c>
      <c r="C69" s="64" t="s">
        <v>345</v>
      </c>
      <c r="D69" s="85">
        <v>234631179</v>
      </c>
      <c r="E69" s="86">
        <v>78295830</v>
      </c>
      <c r="F69" s="87">
        <f t="shared" si="15"/>
        <v>312927009</v>
      </c>
      <c r="G69" s="85">
        <v>234631179</v>
      </c>
      <c r="H69" s="86">
        <v>78295830</v>
      </c>
      <c r="I69" s="87">
        <f t="shared" si="16"/>
        <v>312927009</v>
      </c>
      <c r="J69" s="85">
        <v>176601613</v>
      </c>
      <c r="K69" s="86">
        <v>97681051</v>
      </c>
      <c r="L69" s="88">
        <f t="shared" si="17"/>
        <v>274282664</v>
      </c>
      <c r="M69" s="105">
        <f t="shared" si="18"/>
        <v>0.876506840609594</v>
      </c>
      <c r="N69" s="85">
        <v>0</v>
      </c>
      <c r="O69" s="86">
        <v>0</v>
      </c>
      <c r="P69" s="88">
        <f t="shared" si="19"/>
        <v>0</v>
      </c>
      <c r="Q69" s="105">
        <f t="shared" si="20"/>
        <v>0</v>
      </c>
      <c r="R69" s="85">
        <v>0</v>
      </c>
      <c r="S69" s="86">
        <v>0</v>
      </c>
      <c r="T69" s="88">
        <f t="shared" si="21"/>
        <v>0</v>
      </c>
      <c r="U69" s="105">
        <f t="shared" si="22"/>
        <v>0</v>
      </c>
      <c r="V69" s="85">
        <v>0</v>
      </c>
      <c r="W69" s="86">
        <v>0</v>
      </c>
      <c r="X69" s="88">
        <f t="shared" si="23"/>
        <v>0</v>
      </c>
      <c r="Y69" s="105">
        <f t="shared" si="24"/>
        <v>0</v>
      </c>
      <c r="Z69" s="125">
        <v>176601613</v>
      </c>
      <c r="AA69" s="88">
        <v>97681051</v>
      </c>
      <c r="AB69" s="88">
        <f t="shared" si="25"/>
        <v>274282664</v>
      </c>
      <c r="AC69" s="105">
        <f t="shared" si="26"/>
        <v>0.876506840609594</v>
      </c>
      <c r="AD69" s="85">
        <v>50114126</v>
      </c>
      <c r="AE69" s="86">
        <v>4405619</v>
      </c>
      <c r="AF69" s="88">
        <f t="shared" si="27"/>
        <v>54519745</v>
      </c>
      <c r="AG69" s="86">
        <v>211138904</v>
      </c>
      <c r="AH69" s="86">
        <v>211138904</v>
      </c>
      <c r="AI69" s="126">
        <v>54519745</v>
      </c>
      <c r="AJ69" s="127">
        <f t="shared" si="28"/>
        <v>0.2582174292237493</v>
      </c>
      <c r="AK69" s="128">
        <f t="shared" si="29"/>
        <v>4.030886773223169</v>
      </c>
    </row>
    <row r="70" spans="1:37" ht="12.75">
      <c r="A70" s="62" t="s">
        <v>98</v>
      </c>
      <c r="B70" s="63" t="s">
        <v>346</v>
      </c>
      <c r="C70" s="64" t="s">
        <v>347</v>
      </c>
      <c r="D70" s="85">
        <v>220410948</v>
      </c>
      <c r="E70" s="86">
        <v>108166000</v>
      </c>
      <c r="F70" s="87">
        <f t="shared" si="15"/>
        <v>328576948</v>
      </c>
      <c r="G70" s="85">
        <v>220410948</v>
      </c>
      <c r="H70" s="86">
        <v>108166000</v>
      </c>
      <c r="I70" s="87">
        <f t="shared" si="16"/>
        <v>328576948</v>
      </c>
      <c r="J70" s="85">
        <v>91074529</v>
      </c>
      <c r="K70" s="86">
        <v>124909288</v>
      </c>
      <c r="L70" s="88">
        <f t="shared" si="17"/>
        <v>215983817</v>
      </c>
      <c r="M70" s="105">
        <f t="shared" si="18"/>
        <v>0.6573310097213515</v>
      </c>
      <c r="N70" s="85">
        <v>0</v>
      </c>
      <c r="O70" s="86">
        <v>0</v>
      </c>
      <c r="P70" s="88">
        <f t="shared" si="19"/>
        <v>0</v>
      </c>
      <c r="Q70" s="105">
        <f t="shared" si="20"/>
        <v>0</v>
      </c>
      <c r="R70" s="85">
        <v>0</v>
      </c>
      <c r="S70" s="86">
        <v>0</v>
      </c>
      <c r="T70" s="88">
        <f t="shared" si="21"/>
        <v>0</v>
      </c>
      <c r="U70" s="105">
        <f t="shared" si="22"/>
        <v>0</v>
      </c>
      <c r="V70" s="85">
        <v>0</v>
      </c>
      <c r="W70" s="86">
        <v>0</v>
      </c>
      <c r="X70" s="88">
        <f t="shared" si="23"/>
        <v>0</v>
      </c>
      <c r="Y70" s="105">
        <f t="shared" si="24"/>
        <v>0</v>
      </c>
      <c r="Z70" s="125">
        <v>91074529</v>
      </c>
      <c r="AA70" s="88">
        <v>124909288</v>
      </c>
      <c r="AB70" s="88">
        <f t="shared" si="25"/>
        <v>215983817</v>
      </c>
      <c r="AC70" s="105">
        <f t="shared" si="26"/>
        <v>0.6573310097213515</v>
      </c>
      <c r="AD70" s="85">
        <v>79051302</v>
      </c>
      <c r="AE70" s="86">
        <v>66734776</v>
      </c>
      <c r="AF70" s="88">
        <f t="shared" si="27"/>
        <v>145786078</v>
      </c>
      <c r="AG70" s="86">
        <v>262637202</v>
      </c>
      <c r="AH70" s="86">
        <v>262637202</v>
      </c>
      <c r="AI70" s="126">
        <v>145786078</v>
      </c>
      <c r="AJ70" s="127">
        <f t="shared" si="28"/>
        <v>0.5550854063698105</v>
      </c>
      <c r="AK70" s="128">
        <f t="shared" si="29"/>
        <v>0.48151195205347386</v>
      </c>
    </row>
    <row r="71" spans="1:37" ht="12.75">
      <c r="A71" s="62" t="s">
        <v>98</v>
      </c>
      <c r="B71" s="63" t="s">
        <v>348</v>
      </c>
      <c r="C71" s="64" t="s">
        <v>349</v>
      </c>
      <c r="D71" s="85">
        <v>191056050</v>
      </c>
      <c r="E71" s="86">
        <v>68644000</v>
      </c>
      <c r="F71" s="87">
        <f t="shared" si="15"/>
        <v>259700050</v>
      </c>
      <c r="G71" s="85">
        <v>191056050</v>
      </c>
      <c r="H71" s="86">
        <v>68644000</v>
      </c>
      <c r="I71" s="87">
        <f t="shared" si="16"/>
        <v>259700050</v>
      </c>
      <c r="J71" s="85">
        <v>74258576</v>
      </c>
      <c r="K71" s="86">
        <v>3728648</v>
      </c>
      <c r="L71" s="88">
        <f t="shared" si="17"/>
        <v>77987224</v>
      </c>
      <c r="M71" s="105">
        <f t="shared" si="18"/>
        <v>0.30029730067437416</v>
      </c>
      <c r="N71" s="85">
        <v>0</v>
      </c>
      <c r="O71" s="86">
        <v>0</v>
      </c>
      <c r="P71" s="88">
        <f t="shared" si="19"/>
        <v>0</v>
      </c>
      <c r="Q71" s="105">
        <f t="shared" si="20"/>
        <v>0</v>
      </c>
      <c r="R71" s="85">
        <v>0</v>
      </c>
      <c r="S71" s="86">
        <v>0</v>
      </c>
      <c r="T71" s="88">
        <f t="shared" si="21"/>
        <v>0</v>
      </c>
      <c r="U71" s="105">
        <f t="shared" si="22"/>
        <v>0</v>
      </c>
      <c r="V71" s="85">
        <v>0</v>
      </c>
      <c r="W71" s="86">
        <v>0</v>
      </c>
      <c r="X71" s="88">
        <f t="shared" si="23"/>
        <v>0</v>
      </c>
      <c r="Y71" s="105">
        <f t="shared" si="24"/>
        <v>0</v>
      </c>
      <c r="Z71" s="125">
        <v>74258576</v>
      </c>
      <c r="AA71" s="88">
        <v>3728648</v>
      </c>
      <c r="AB71" s="88">
        <f t="shared" si="25"/>
        <v>77987224</v>
      </c>
      <c r="AC71" s="105">
        <f t="shared" si="26"/>
        <v>0.30029730067437416</v>
      </c>
      <c r="AD71" s="85">
        <v>61660987</v>
      </c>
      <c r="AE71" s="86">
        <v>5237267</v>
      </c>
      <c r="AF71" s="88">
        <f t="shared" si="27"/>
        <v>66898254</v>
      </c>
      <c r="AG71" s="86">
        <v>243054704</v>
      </c>
      <c r="AH71" s="86">
        <v>243054704</v>
      </c>
      <c r="AI71" s="126">
        <v>66898254</v>
      </c>
      <c r="AJ71" s="127">
        <f t="shared" si="28"/>
        <v>0.275239495056224</v>
      </c>
      <c r="AK71" s="128">
        <f t="shared" si="29"/>
        <v>0.16575873564652377</v>
      </c>
    </row>
    <row r="72" spans="1:37" ht="12.75">
      <c r="A72" s="62" t="s">
        <v>113</v>
      </c>
      <c r="B72" s="63" t="s">
        <v>350</v>
      </c>
      <c r="C72" s="64" t="s">
        <v>351</v>
      </c>
      <c r="D72" s="85">
        <v>476396495</v>
      </c>
      <c r="E72" s="86">
        <v>282484043</v>
      </c>
      <c r="F72" s="87">
        <f t="shared" si="15"/>
        <v>758880538</v>
      </c>
      <c r="G72" s="85">
        <v>476396495</v>
      </c>
      <c r="H72" s="86">
        <v>282484043</v>
      </c>
      <c r="I72" s="87">
        <f t="shared" si="16"/>
        <v>758880538</v>
      </c>
      <c r="J72" s="85">
        <v>166317656</v>
      </c>
      <c r="K72" s="86">
        <v>46090548</v>
      </c>
      <c r="L72" s="88">
        <f t="shared" si="17"/>
        <v>212408204</v>
      </c>
      <c r="M72" s="105">
        <f t="shared" si="18"/>
        <v>0.27989676024607707</v>
      </c>
      <c r="N72" s="85">
        <v>0</v>
      </c>
      <c r="O72" s="86">
        <v>0</v>
      </c>
      <c r="P72" s="88">
        <f t="shared" si="19"/>
        <v>0</v>
      </c>
      <c r="Q72" s="105">
        <f t="shared" si="20"/>
        <v>0</v>
      </c>
      <c r="R72" s="85">
        <v>0</v>
      </c>
      <c r="S72" s="86">
        <v>0</v>
      </c>
      <c r="T72" s="88">
        <f t="shared" si="21"/>
        <v>0</v>
      </c>
      <c r="U72" s="105">
        <f t="shared" si="22"/>
        <v>0</v>
      </c>
      <c r="V72" s="85">
        <v>0</v>
      </c>
      <c r="W72" s="86">
        <v>0</v>
      </c>
      <c r="X72" s="88">
        <f t="shared" si="23"/>
        <v>0</v>
      </c>
      <c r="Y72" s="105">
        <f t="shared" si="24"/>
        <v>0</v>
      </c>
      <c r="Z72" s="125">
        <v>166317656</v>
      </c>
      <c r="AA72" s="88">
        <v>46090548</v>
      </c>
      <c r="AB72" s="88">
        <f t="shared" si="25"/>
        <v>212408204</v>
      </c>
      <c r="AC72" s="105">
        <f t="shared" si="26"/>
        <v>0.27989676024607707</v>
      </c>
      <c r="AD72" s="85">
        <v>156047751</v>
      </c>
      <c r="AE72" s="86">
        <v>10315814</v>
      </c>
      <c r="AF72" s="88">
        <f t="shared" si="27"/>
        <v>166363565</v>
      </c>
      <c r="AG72" s="86">
        <v>590091071</v>
      </c>
      <c r="AH72" s="86">
        <v>590091071</v>
      </c>
      <c r="AI72" s="126">
        <v>166363565</v>
      </c>
      <c r="AJ72" s="127">
        <f t="shared" si="28"/>
        <v>0.2819286262340343</v>
      </c>
      <c r="AK72" s="128">
        <f t="shared" si="29"/>
        <v>0.276771172822607</v>
      </c>
    </row>
    <row r="73" spans="1:37" ht="16.5">
      <c r="A73" s="65"/>
      <c r="B73" s="66" t="s">
        <v>352</v>
      </c>
      <c r="C73" s="67"/>
      <c r="D73" s="89">
        <f>SUM(D68:D72)</f>
        <v>1511670435</v>
      </c>
      <c r="E73" s="90">
        <f>SUM(E68:E72)</f>
        <v>689770250</v>
      </c>
      <c r="F73" s="91">
        <f t="shared" si="15"/>
        <v>2201440685</v>
      </c>
      <c r="G73" s="89">
        <f>SUM(G68:G72)</f>
        <v>1511670435</v>
      </c>
      <c r="H73" s="90">
        <f>SUM(H68:H72)</f>
        <v>689770250</v>
      </c>
      <c r="I73" s="91">
        <f t="shared" si="16"/>
        <v>2201440685</v>
      </c>
      <c r="J73" s="89">
        <f>SUM(J68:J72)</f>
        <v>646697364</v>
      </c>
      <c r="K73" s="90">
        <f>SUM(K68:K72)</f>
        <v>395922191</v>
      </c>
      <c r="L73" s="90">
        <f t="shared" si="17"/>
        <v>1042619555</v>
      </c>
      <c r="M73" s="106">
        <f t="shared" si="18"/>
        <v>0.4736078342260673</v>
      </c>
      <c r="N73" s="89">
        <f>SUM(N68:N72)</f>
        <v>0</v>
      </c>
      <c r="O73" s="90">
        <f>SUM(O68:O72)</f>
        <v>0</v>
      </c>
      <c r="P73" s="90">
        <f t="shared" si="19"/>
        <v>0</v>
      </c>
      <c r="Q73" s="106">
        <f t="shared" si="20"/>
        <v>0</v>
      </c>
      <c r="R73" s="89">
        <f>SUM(R68:R72)</f>
        <v>0</v>
      </c>
      <c r="S73" s="90">
        <f>SUM(S68:S72)</f>
        <v>0</v>
      </c>
      <c r="T73" s="90">
        <f t="shared" si="21"/>
        <v>0</v>
      </c>
      <c r="U73" s="106">
        <f t="shared" si="22"/>
        <v>0</v>
      </c>
      <c r="V73" s="89">
        <f>SUM(V68:V72)</f>
        <v>0</v>
      </c>
      <c r="W73" s="90">
        <f>SUM(W68:W72)</f>
        <v>0</v>
      </c>
      <c r="X73" s="90">
        <f t="shared" si="23"/>
        <v>0</v>
      </c>
      <c r="Y73" s="106">
        <f t="shared" si="24"/>
        <v>0</v>
      </c>
      <c r="Z73" s="89">
        <v>646697364</v>
      </c>
      <c r="AA73" s="90">
        <v>395922191</v>
      </c>
      <c r="AB73" s="90">
        <f t="shared" si="25"/>
        <v>1042619555</v>
      </c>
      <c r="AC73" s="106">
        <f t="shared" si="26"/>
        <v>0.4736078342260673</v>
      </c>
      <c r="AD73" s="89">
        <f>SUM(AD68:AD72)</f>
        <v>496038019</v>
      </c>
      <c r="AE73" s="90">
        <f>SUM(AE68:AE72)</f>
        <v>101315077</v>
      </c>
      <c r="AF73" s="90">
        <f t="shared" si="27"/>
        <v>597353096</v>
      </c>
      <c r="AG73" s="90">
        <f>SUM(AG68:AG72)</f>
        <v>1731439585</v>
      </c>
      <c r="AH73" s="90">
        <f>SUM(AH68:AH72)</f>
        <v>1731439585</v>
      </c>
      <c r="AI73" s="91">
        <f>SUM(AI68:AI72)</f>
        <v>597353096</v>
      </c>
      <c r="AJ73" s="129">
        <f t="shared" si="28"/>
        <v>0.34500371897180576</v>
      </c>
      <c r="AK73" s="130">
        <f t="shared" si="29"/>
        <v>0.7453990980905538</v>
      </c>
    </row>
    <row r="74" spans="1:37" ht="16.5">
      <c r="A74" s="68"/>
      <c r="B74" s="69" t="s">
        <v>353</v>
      </c>
      <c r="C74" s="70"/>
      <c r="D74" s="92">
        <f>SUM(D9,D11:D15,D17:D24,D26:D29,D31:D35,D37:D40,D42:D47,D49:D53,D55:D60,D62:D66,D68:D72)</f>
        <v>68906130841</v>
      </c>
      <c r="E74" s="93">
        <f>SUM(E9,E11:E15,E17:E24,E26:E29,E31:E35,E37:E40,E42:E47,E49:E53,E55:E60,E62:E66,E68:E72)</f>
        <v>16552295248</v>
      </c>
      <c r="F74" s="94">
        <f t="shared" si="15"/>
        <v>85458426089</v>
      </c>
      <c r="G74" s="92">
        <f>SUM(G9,G11:G15,G17:G24,G26:G29,G31:G35,G37:G40,G42:G47,G49:G53,G55:G60,G62:G66,G68:G72)</f>
        <v>68817813897</v>
      </c>
      <c r="H74" s="93">
        <f>SUM(H9,H11:H15,H17:H24,H26:H29,H31:H35,H37:H40,H42:H47,H49:H53,H55:H60,H62:H66,H68:H72)</f>
        <v>16591196987</v>
      </c>
      <c r="I74" s="94">
        <f t="shared" si="16"/>
        <v>85409010884</v>
      </c>
      <c r="J74" s="92">
        <f>SUM(J9,J11:J15,J17:J24,J26:J29,J31:J35,J37:J40,J42:J47,J49:J53,J55:J60,J62:J66,J68:J72)</f>
        <v>20865199311</v>
      </c>
      <c r="K74" s="93">
        <f>SUM(K9,K11:K15,K17:K24,K26:K29,K31:K35,K37:K40,K42:K47,K49:K53,K55:K60,K62:K66,K68:K72)</f>
        <v>13604283166</v>
      </c>
      <c r="L74" s="93">
        <f t="shared" si="17"/>
        <v>34469482477</v>
      </c>
      <c r="M74" s="107">
        <f t="shared" si="18"/>
        <v>0.4033479675965718</v>
      </c>
      <c r="N74" s="92">
        <f>SUM(N9,N11:N15,N17:N24,N26:N29,N31:N35,N37:N40,N42:N47,N49:N53,N55:N60,N62:N66,N68:N72)</f>
        <v>0</v>
      </c>
      <c r="O74" s="93">
        <f>SUM(O9,O11:O15,O17:O24,O26:O29,O31:O35,O37:O40,O42:O47,O49:O53,O55:O60,O62:O66,O68:O72)</f>
        <v>0</v>
      </c>
      <c r="P74" s="93">
        <f t="shared" si="19"/>
        <v>0</v>
      </c>
      <c r="Q74" s="107">
        <f t="shared" si="20"/>
        <v>0</v>
      </c>
      <c r="R74" s="92">
        <f>SUM(R9,R11:R15,R17:R24,R26:R29,R31:R35,R37:R40,R42:R47,R49:R53,R55:R60,R62:R66,R68:R72)</f>
        <v>0</v>
      </c>
      <c r="S74" s="93">
        <f>SUM(S9,S11:S15,S17:S24,S26:S29,S31:S35,S37:S40,S42:S47,S49:S53,S55:S60,S62:S66,S68:S72)</f>
        <v>0</v>
      </c>
      <c r="T74" s="93">
        <f t="shared" si="21"/>
        <v>0</v>
      </c>
      <c r="U74" s="107">
        <f t="shared" si="22"/>
        <v>0</v>
      </c>
      <c r="V74" s="92">
        <f>SUM(V9,V11:V15,V17:V24,V26:V29,V31:V35,V37:V40,V42:V47,V49:V53,V55:V60,V62:V66,V68:V72)</f>
        <v>0</v>
      </c>
      <c r="W74" s="93">
        <f>SUM(W9,W11:W15,W17:W24,W26:W29,W31:W35,W37:W40,W42:W47,W49:W53,W55:W60,W62:W66,W68:W72)</f>
        <v>0</v>
      </c>
      <c r="X74" s="93">
        <f t="shared" si="23"/>
        <v>0</v>
      </c>
      <c r="Y74" s="107">
        <f t="shared" si="24"/>
        <v>0</v>
      </c>
      <c r="Z74" s="92">
        <v>20865199311</v>
      </c>
      <c r="AA74" s="93">
        <v>13604283166</v>
      </c>
      <c r="AB74" s="93">
        <f t="shared" si="25"/>
        <v>34469482477</v>
      </c>
      <c r="AC74" s="107">
        <f t="shared" si="26"/>
        <v>0.4033479675965718</v>
      </c>
      <c r="AD74" s="92">
        <f>SUM(AD9,AD11:AD15,AD17:AD24,AD26:AD29,AD31:AD35,AD37:AD40,AD42:AD47,AD49:AD53,AD55:AD60,AD62:AD66,AD68:AD72)</f>
        <v>17506353519</v>
      </c>
      <c r="AE74" s="93">
        <f>SUM(AE9,AE11:AE15,AE17:AE24,AE26:AE29,AE31:AE35,AE37:AE40,AE42:AE47,AE49:AE53,AE55:AE60,AE62:AE66,AE68:AE72)</f>
        <v>1519204400</v>
      </c>
      <c r="AF74" s="93">
        <f t="shared" si="27"/>
        <v>19025557919</v>
      </c>
      <c r="AG74" s="93">
        <f>SUM(AG9,AG11:AG15,AG17:AG24,AG26:AG29,AG31:AG35,AG37:AG40,AG42:AG47,AG49:AG53,AG55:AG60,AG62:AG66,AG68:AG72)</f>
        <v>73807703195</v>
      </c>
      <c r="AH74" s="93">
        <f>SUM(AH9,AH11:AH15,AH17:AH24,AH26:AH29,AH31:AH35,AH37:AH40,AH42:AH47,AH49:AH53,AH55:AH60,AH62:AH66,AH68:AH72)</f>
        <v>73807703195</v>
      </c>
      <c r="AI74" s="94">
        <f>SUM(AI9,AI11:AI15,AI17:AI24,AI26:AI29,AI31:AI35,AI37:AI40,AI42:AI47,AI49:AI53,AI55:AI60,AI62:AI66,AI68:AI72)</f>
        <v>19025557919</v>
      </c>
      <c r="AJ74" s="131">
        <f t="shared" si="28"/>
        <v>0.25777198172302507</v>
      </c>
      <c r="AK74" s="132">
        <f t="shared" si="29"/>
        <v>0.811746211267572</v>
      </c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70" r:id="rId1"/>
  <rowBreaks count="1" manualBreakCount="1">
    <brk id="48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view="pageBreakPreview" zoomScale="60" zoomScalePageLayoutView="0" workbookViewId="0" topLeftCell="A7">
      <selection activeCell="E24" sqref="E2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30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354</v>
      </c>
      <c r="C9" s="64" t="s">
        <v>355</v>
      </c>
      <c r="D9" s="85">
        <v>366373000</v>
      </c>
      <c r="E9" s="86">
        <v>104703600</v>
      </c>
      <c r="F9" s="87">
        <f>$D9+$E9</f>
        <v>471076600</v>
      </c>
      <c r="G9" s="85">
        <v>366373000</v>
      </c>
      <c r="H9" s="86">
        <v>104703600</v>
      </c>
      <c r="I9" s="87">
        <f>$G9+$H9</f>
        <v>471076600</v>
      </c>
      <c r="J9" s="85">
        <v>291029928</v>
      </c>
      <c r="K9" s="86">
        <v>1789328228</v>
      </c>
      <c r="L9" s="88">
        <f>$J9+$K9</f>
        <v>2080358156</v>
      </c>
      <c r="M9" s="105">
        <f>IF($F9=0,0,$L9/$F9)</f>
        <v>4.416178082290651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291029928</v>
      </c>
      <c r="AA9" s="88">
        <v>1789328228</v>
      </c>
      <c r="AB9" s="88">
        <f>$Z9+$AA9</f>
        <v>2080358156</v>
      </c>
      <c r="AC9" s="105">
        <f>IF($F9=0,0,$AB9/$F9)</f>
        <v>4.416178082290651</v>
      </c>
      <c r="AD9" s="85">
        <v>16889903</v>
      </c>
      <c r="AE9" s="86">
        <v>7779182</v>
      </c>
      <c r="AF9" s="88">
        <f>$AD9+$AE9</f>
        <v>24669085</v>
      </c>
      <c r="AG9" s="86">
        <v>451520680</v>
      </c>
      <c r="AH9" s="86">
        <v>451520680</v>
      </c>
      <c r="AI9" s="126">
        <v>24669085</v>
      </c>
      <c r="AJ9" s="127">
        <f>IF($AG9=0,0,$AI9/$AG9)</f>
        <v>0.05463555954956482</v>
      </c>
      <c r="AK9" s="128">
        <f>IF($AF9=0,0,(($L9/$AF9)-1))</f>
        <v>83.33057634687302</v>
      </c>
    </row>
    <row r="10" spans="1:37" ht="12.75">
      <c r="A10" s="62" t="s">
        <v>98</v>
      </c>
      <c r="B10" s="63" t="s">
        <v>356</v>
      </c>
      <c r="C10" s="64" t="s">
        <v>357</v>
      </c>
      <c r="D10" s="85">
        <v>407534443</v>
      </c>
      <c r="E10" s="86">
        <v>151354220</v>
      </c>
      <c r="F10" s="87">
        <f aca="true" t="shared" si="0" ref="F10:F41">$D10+$E10</f>
        <v>558888663</v>
      </c>
      <c r="G10" s="85">
        <v>407534443</v>
      </c>
      <c r="H10" s="86">
        <v>151354220</v>
      </c>
      <c r="I10" s="87">
        <f aca="true" t="shared" si="1" ref="I10:I41">$G10+$H10</f>
        <v>558888663</v>
      </c>
      <c r="J10" s="85">
        <v>134634881</v>
      </c>
      <c r="K10" s="86">
        <v>14012493</v>
      </c>
      <c r="L10" s="88">
        <f aca="true" t="shared" si="2" ref="L10:L41">$J10+$K10</f>
        <v>148647374</v>
      </c>
      <c r="M10" s="105">
        <f aca="true" t="shared" si="3" ref="M10:M41">IF($F10=0,0,$L10/$F10)</f>
        <v>0.2659695639594679</v>
      </c>
      <c r="N10" s="85">
        <v>0</v>
      </c>
      <c r="O10" s="86">
        <v>0</v>
      </c>
      <c r="P10" s="88">
        <f aca="true" t="shared" si="4" ref="P10:P41">$N10+$O10</f>
        <v>0</v>
      </c>
      <c r="Q10" s="105">
        <f aca="true" t="shared" si="5" ref="Q10:Q41">IF($F10=0,0,$P10/$F10)</f>
        <v>0</v>
      </c>
      <c r="R10" s="85">
        <v>0</v>
      </c>
      <c r="S10" s="86">
        <v>0</v>
      </c>
      <c r="T10" s="88">
        <f aca="true" t="shared" si="6" ref="T10:T41">$R10+$S10</f>
        <v>0</v>
      </c>
      <c r="U10" s="105">
        <f aca="true" t="shared" si="7" ref="U10:U41">IF($I10=0,0,$T10/$I10)</f>
        <v>0</v>
      </c>
      <c r="V10" s="85">
        <v>0</v>
      </c>
      <c r="W10" s="86">
        <v>0</v>
      </c>
      <c r="X10" s="88">
        <f aca="true" t="shared" si="8" ref="X10:X41">$V10+$W10</f>
        <v>0</v>
      </c>
      <c r="Y10" s="105">
        <f aca="true" t="shared" si="9" ref="Y10:Y41">IF($I10=0,0,$X10/$I10)</f>
        <v>0</v>
      </c>
      <c r="Z10" s="125">
        <v>134634881</v>
      </c>
      <c r="AA10" s="88">
        <v>14012493</v>
      </c>
      <c r="AB10" s="88">
        <f aca="true" t="shared" si="10" ref="AB10:AB41">$Z10+$AA10</f>
        <v>148647374</v>
      </c>
      <c r="AC10" s="105">
        <f aca="true" t="shared" si="11" ref="AC10:AC41">IF($F10=0,0,$AB10/$F10)</f>
        <v>0.2659695639594679</v>
      </c>
      <c r="AD10" s="85">
        <v>123840744</v>
      </c>
      <c r="AE10" s="86">
        <v>46271269</v>
      </c>
      <c r="AF10" s="88">
        <f aca="true" t="shared" si="12" ref="AF10:AF41">$AD10+$AE10</f>
        <v>170112013</v>
      </c>
      <c r="AG10" s="86">
        <v>518965006</v>
      </c>
      <c r="AH10" s="86">
        <v>518965006</v>
      </c>
      <c r="AI10" s="126">
        <v>170112013</v>
      </c>
      <c r="AJ10" s="127">
        <f aca="true" t="shared" si="13" ref="AJ10:AJ41">IF($AG10=0,0,$AI10/$AG10)</f>
        <v>0.3277909127460513</v>
      </c>
      <c r="AK10" s="128">
        <f aca="true" t="shared" si="14" ref="AK10:AK41">IF($AF10=0,0,(($L10/$AF10)-1))</f>
        <v>-0.1261794427181342</v>
      </c>
    </row>
    <row r="11" spans="1:37" ht="12.75">
      <c r="A11" s="62" t="s">
        <v>98</v>
      </c>
      <c r="B11" s="63" t="s">
        <v>358</v>
      </c>
      <c r="C11" s="64" t="s">
        <v>359</v>
      </c>
      <c r="D11" s="85">
        <v>1269626458</v>
      </c>
      <c r="E11" s="86">
        <v>142719853</v>
      </c>
      <c r="F11" s="87">
        <f t="shared" si="0"/>
        <v>1412346311</v>
      </c>
      <c r="G11" s="85">
        <v>1269626458</v>
      </c>
      <c r="H11" s="86">
        <v>142719853</v>
      </c>
      <c r="I11" s="87">
        <f t="shared" si="1"/>
        <v>1412346311</v>
      </c>
      <c r="J11" s="85">
        <v>391909297</v>
      </c>
      <c r="K11" s="86">
        <v>34591330</v>
      </c>
      <c r="L11" s="88">
        <f t="shared" si="2"/>
        <v>426500627</v>
      </c>
      <c r="M11" s="105">
        <f t="shared" si="3"/>
        <v>0.3019802039189806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391909297</v>
      </c>
      <c r="AA11" s="88">
        <v>34591330</v>
      </c>
      <c r="AB11" s="88">
        <f t="shared" si="10"/>
        <v>426500627</v>
      </c>
      <c r="AC11" s="105">
        <f t="shared" si="11"/>
        <v>0.3019802039189806</v>
      </c>
      <c r="AD11" s="85">
        <v>349881151</v>
      </c>
      <c r="AE11" s="86">
        <v>32251501</v>
      </c>
      <c r="AF11" s="88">
        <f t="shared" si="12"/>
        <v>382132652</v>
      </c>
      <c r="AG11" s="86">
        <v>1284517573</v>
      </c>
      <c r="AH11" s="86">
        <v>1284517573</v>
      </c>
      <c r="AI11" s="126">
        <v>382132652</v>
      </c>
      <c r="AJ11" s="127">
        <f t="shared" si="13"/>
        <v>0.2974911827072373</v>
      </c>
      <c r="AK11" s="128">
        <f t="shared" si="14"/>
        <v>0.11610621277137034</v>
      </c>
    </row>
    <row r="12" spans="1:37" ht="12.75">
      <c r="A12" s="62" t="s">
        <v>98</v>
      </c>
      <c r="B12" s="63" t="s">
        <v>360</v>
      </c>
      <c r="C12" s="64" t="s">
        <v>361</v>
      </c>
      <c r="D12" s="85">
        <v>546993861</v>
      </c>
      <c r="E12" s="86">
        <v>48224698</v>
      </c>
      <c r="F12" s="87">
        <f t="shared" si="0"/>
        <v>595218559</v>
      </c>
      <c r="G12" s="85">
        <v>546993861</v>
      </c>
      <c r="H12" s="86">
        <v>48224698</v>
      </c>
      <c r="I12" s="87">
        <f t="shared" si="1"/>
        <v>595218559</v>
      </c>
      <c r="J12" s="85">
        <v>183947063</v>
      </c>
      <c r="K12" s="86">
        <v>7494464</v>
      </c>
      <c r="L12" s="88">
        <f t="shared" si="2"/>
        <v>191441527</v>
      </c>
      <c r="M12" s="105">
        <f t="shared" si="3"/>
        <v>0.3216323216158319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183947063</v>
      </c>
      <c r="AA12" s="88">
        <v>7494464</v>
      </c>
      <c r="AB12" s="88">
        <f t="shared" si="10"/>
        <v>191441527</v>
      </c>
      <c r="AC12" s="105">
        <f t="shared" si="11"/>
        <v>0.3216323216158319</v>
      </c>
      <c r="AD12" s="85">
        <v>191361579</v>
      </c>
      <c r="AE12" s="86">
        <v>5757776</v>
      </c>
      <c r="AF12" s="88">
        <f t="shared" si="12"/>
        <v>197119355</v>
      </c>
      <c r="AG12" s="86">
        <v>554242998</v>
      </c>
      <c r="AH12" s="86">
        <v>554242998</v>
      </c>
      <c r="AI12" s="126">
        <v>197119355</v>
      </c>
      <c r="AJ12" s="127">
        <f t="shared" si="13"/>
        <v>0.355655111045715</v>
      </c>
      <c r="AK12" s="128">
        <f t="shared" si="14"/>
        <v>-0.028804010646240163</v>
      </c>
    </row>
    <row r="13" spans="1:37" ht="12.75">
      <c r="A13" s="62" t="s">
        <v>98</v>
      </c>
      <c r="B13" s="63" t="s">
        <v>362</v>
      </c>
      <c r="C13" s="64" t="s">
        <v>363</v>
      </c>
      <c r="D13" s="85">
        <v>246301716</v>
      </c>
      <c r="E13" s="86">
        <v>150491448</v>
      </c>
      <c r="F13" s="87">
        <f t="shared" si="0"/>
        <v>396793164</v>
      </c>
      <c r="G13" s="85">
        <v>246301716</v>
      </c>
      <c r="H13" s="86">
        <v>150491448</v>
      </c>
      <c r="I13" s="87">
        <f t="shared" si="1"/>
        <v>396793164</v>
      </c>
      <c r="J13" s="85">
        <v>21056770</v>
      </c>
      <c r="K13" s="86">
        <v>37713665</v>
      </c>
      <c r="L13" s="88">
        <f t="shared" si="2"/>
        <v>58770435</v>
      </c>
      <c r="M13" s="105">
        <f t="shared" si="3"/>
        <v>0.1481135269759839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21056770</v>
      </c>
      <c r="AA13" s="88">
        <v>37713665</v>
      </c>
      <c r="AB13" s="88">
        <f t="shared" si="10"/>
        <v>58770435</v>
      </c>
      <c r="AC13" s="105">
        <f t="shared" si="11"/>
        <v>0.1481135269759839</v>
      </c>
      <c r="AD13" s="85">
        <v>55844999</v>
      </c>
      <c r="AE13" s="86">
        <v>-15920867</v>
      </c>
      <c r="AF13" s="88">
        <f t="shared" si="12"/>
        <v>39924132</v>
      </c>
      <c r="AG13" s="86">
        <v>275599764</v>
      </c>
      <c r="AH13" s="86">
        <v>275599764</v>
      </c>
      <c r="AI13" s="126">
        <v>39924132</v>
      </c>
      <c r="AJ13" s="127">
        <f t="shared" si="13"/>
        <v>0.14486272201597386</v>
      </c>
      <c r="AK13" s="128">
        <f t="shared" si="14"/>
        <v>0.4720529177691326</v>
      </c>
    </row>
    <row r="14" spans="1:37" ht="12.75">
      <c r="A14" s="62" t="s">
        <v>113</v>
      </c>
      <c r="B14" s="63" t="s">
        <v>364</v>
      </c>
      <c r="C14" s="64" t="s">
        <v>365</v>
      </c>
      <c r="D14" s="85">
        <v>1173008927</v>
      </c>
      <c r="E14" s="86">
        <v>563730251</v>
      </c>
      <c r="F14" s="87">
        <f t="shared" si="0"/>
        <v>1736739178</v>
      </c>
      <c r="G14" s="85">
        <v>1173008927</v>
      </c>
      <c r="H14" s="86">
        <v>563730251</v>
      </c>
      <c r="I14" s="87">
        <f t="shared" si="1"/>
        <v>1736739178</v>
      </c>
      <c r="J14" s="85">
        <v>390687506</v>
      </c>
      <c r="K14" s="86">
        <v>72385377</v>
      </c>
      <c r="L14" s="88">
        <f t="shared" si="2"/>
        <v>463072883</v>
      </c>
      <c r="M14" s="105">
        <f t="shared" si="3"/>
        <v>0.2666335215246696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390687506</v>
      </c>
      <c r="AA14" s="88">
        <v>72385377</v>
      </c>
      <c r="AB14" s="88">
        <f t="shared" si="10"/>
        <v>463072883</v>
      </c>
      <c r="AC14" s="105">
        <f t="shared" si="11"/>
        <v>0.2666335215246696</v>
      </c>
      <c r="AD14" s="85">
        <v>0</v>
      </c>
      <c r="AE14" s="86">
        <v>0</v>
      </c>
      <c r="AF14" s="88">
        <f t="shared" si="12"/>
        <v>0</v>
      </c>
      <c r="AG14" s="86">
        <v>0</v>
      </c>
      <c r="AH14" s="86">
        <v>0</v>
      </c>
      <c r="AI14" s="126">
        <v>0</v>
      </c>
      <c r="AJ14" s="127">
        <f t="shared" si="13"/>
        <v>0</v>
      </c>
      <c r="AK14" s="128">
        <f t="shared" si="14"/>
        <v>0</v>
      </c>
    </row>
    <row r="15" spans="1:37" ht="16.5">
      <c r="A15" s="65"/>
      <c r="B15" s="66" t="s">
        <v>366</v>
      </c>
      <c r="C15" s="67"/>
      <c r="D15" s="89">
        <f>SUM(D9:D14)</f>
        <v>4009838405</v>
      </c>
      <c r="E15" s="90">
        <f>SUM(E9:E14)</f>
        <v>1161224070</v>
      </c>
      <c r="F15" s="91">
        <f t="shared" si="0"/>
        <v>5171062475</v>
      </c>
      <c r="G15" s="89">
        <f>SUM(G9:G14)</f>
        <v>4009838405</v>
      </c>
      <c r="H15" s="90">
        <f>SUM(H9:H14)</f>
        <v>1161224070</v>
      </c>
      <c r="I15" s="91">
        <f t="shared" si="1"/>
        <v>5171062475</v>
      </c>
      <c r="J15" s="89">
        <f>SUM(J9:J14)</f>
        <v>1413265445</v>
      </c>
      <c r="K15" s="90">
        <f>SUM(K9:K14)</f>
        <v>1955525557</v>
      </c>
      <c r="L15" s="90">
        <f t="shared" si="2"/>
        <v>3368791002</v>
      </c>
      <c r="M15" s="106">
        <f t="shared" si="3"/>
        <v>0.6514697933522839</v>
      </c>
      <c r="N15" s="89">
        <f>SUM(N9:N14)</f>
        <v>0</v>
      </c>
      <c r="O15" s="90">
        <f>SUM(O9:O14)</f>
        <v>0</v>
      </c>
      <c r="P15" s="90">
        <f t="shared" si="4"/>
        <v>0</v>
      </c>
      <c r="Q15" s="106">
        <f t="shared" si="5"/>
        <v>0</v>
      </c>
      <c r="R15" s="89">
        <f>SUM(R9:R14)</f>
        <v>0</v>
      </c>
      <c r="S15" s="90">
        <f>SUM(S9:S14)</f>
        <v>0</v>
      </c>
      <c r="T15" s="90">
        <f t="shared" si="6"/>
        <v>0</v>
      </c>
      <c r="U15" s="106">
        <f t="shared" si="7"/>
        <v>0</v>
      </c>
      <c r="V15" s="89">
        <f>SUM(V9:V14)</f>
        <v>0</v>
      </c>
      <c r="W15" s="90">
        <f>SUM(W9:W14)</f>
        <v>0</v>
      </c>
      <c r="X15" s="90">
        <f t="shared" si="8"/>
        <v>0</v>
      </c>
      <c r="Y15" s="106">
        <f t="shared" si="9"/>
        <v>0</v>
      </c>
      <c r="Z15" s="89">
        <v>1413265445</v>
      </c>
      <c r="AA15" s="90">
        <v>1955525557</v>
      </c>
      <c r="AB15" s="90">
        <f t="shared" si="10"/>
        <v>3368791002</v>
      </c>
      <c r="AC15" s="106">
        <f t="shared" si="11"/>
        <v>0.6514697933522839</v>
      </c>
      <c r="AD15" s="89">
        <f>SUM(AD9:AD14)</f>
        <v>737818376</v>
      </c>
      <c r="AE15" s="90">
        <f>SUM(AE9:AE14)</f>
        <v>76138861</v>
      </c>
      <c r="AF15" s="90">
        <f t="shared" si="12"/>
        <v>813957237</v>
      </c>
      <c r="AG15" s="90">
        <f>SUM(AG9:AG14)</f>
        <v>3084846021</v>
      </c>
      <c r="AH15" s="90">
        <f>SUM(AH9:AH14)</f>
        <v>3084846021</v>
      </c>
      <c r="AI15" s="91">
        <f>SUM(AI9:AI14)</f>
        <v>813957237</v>
      </c>
      <c r="AJ15" s="129">
        <f t="shared" si="13"/>
        <v>0.2638566824596786</v>
      </c>
      <c r="AK15" s="130">
        <f t="shared" si="14"/>
        <v>3.1387813129057545</v>
      </c>
    </row>
    <row r="16" spans="1:37" ht="12.75">
      <c r="A16" s="62" t="s">
        <v>98</v>
      </c>
      <c r="B16" s="63" t="s">
        <v>367</v>
      </c>
      <c r="C16" s="64" t="s">
        <v>368</v>
      </c>
      <c r="D16" s="85">
        <v>339055294</v>
      </c>
      <c r="E16" s="86">
        <v>39016000</v>
      </c>
      <c r="F16" s="87">
        <f t="shared" si="0"/>
        <v>378071294</v>
      </c>
      <c r="G16" s="85">
        <v>339055294</v>
      </c>
      <c r="H16" s="86">
        <v>39016000</v>
      </c>
      <c r="I16" s="87">
        <f t="shared" si="1"/>
        <v>378071294</v>
      </c>
      <c r="J16" s="85">
        <v>119839799</v>
      </c>
      <c r="K16" s="86">
        <v>46100167</v>
      </c>
      <c r="L16" s="88">
        <f t="shared" si="2"/>
        <v>165939966</v>
      </c>
      <c r="M16" s="105">
        <f t="shared" si="3"/>
        <v>0.43891183655958815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119839799</v>
      </c>
      <c r="AA16" s="88">
        <v>46100167</v>
      </c>
      <c r="AB16" s="88">
        <f t="shared" si="10"/>
        <v>165939966</v>
      </c>
      <c r="AC16" s="105">
        <f t="shared" si="11"/>
        <v>0.43891183655958815</v>
      </c>
      <c r="AD16" s="85">
        <v>99025379</v>
      </c>
      <c r="AE16" s="86">
        <v>23287226</v>
      </c>
      <c r="AF16" s="88">
        <f t="shared" si="12"/>
        <v>122312605</v>
      </c>
      <c r="AG16" s="86">
        <v>355973028</v>
      </c>
      <c r="AH16" s="86">
        <v>355973028</v>
      </c>
      <c r="AI16" s="126">
        <v>122312605</v>
      </c>
      <c r="AJ16" s="127">
        <f t="shared" si="13"/>
        <v>0.34360076572992493</v>
      </c>
      <c r="AK16" s="128">
        <f t="shared" si="14"/>
        <v>0.35668736676812673</v>
      </c>
    </row>
    <row r="17" spans="1:37" ht="12.75">
      <c r="A17" s="62" t="s">
        <v>98</v>
      </c>
      <c r="B17" s="63" t="s">
        <v>369</v>
      </c>
      <c r="C17" s="64" t="s">
        <v>370</v>
      </c>
      <c r="D17" s="85">
        <v>747528510</v>
      </c>
      <c r="E17" s="86">
        <v>170383000</v>
      </c>
      <c r="F17" s="87">
        <f t="shared" si="0"/>
        <v>917911510</v>
      </c>
      <c r="G17" s="85">
        <v>747528510</v>
      </c>
      <c r="H17" s="86">
        <v>170383000</v>
      </c>
      <c r="I17" s="87">
        <f t="shared" si="1"/>
        <v>917911510</v>
      </c>
      <c r="J17" s="85">
        <v>241653218</v>
      </c>
      <c r="K17" s="86">
        <v>230510012</v>
      </c>
      <c r="L17" s="88">
        <f t="shared" si="2"/>
        <v>472163230</v>
      </c>
      <c r="M17" s="105">
        <f t="shared" si="3"/>
        <v>0.5143886146497935</v>
      </c>
      <c r="N17" s="85">
        <v>0</v>
      </c>
      <c r="O17" s="86">
        <v>0</v>
      </c>
      <c r="P17" s="88">
        <f t="shared" si="4"/>
        <v>0</v>
      </c>
      <c r="Q17" s="105">
        <f t="shared" si="5"/>
        <v>0</v>
      </c>
      <c r="R17" s="85">
        <v>0</v>
      </c>
      <c r="S17" s="86">
        <v>0</v>
      </c>
      <c r="T17" s="88">
        <f t="shared" si="6"/>
        <v>0</v>
      </c>
      <c r="U17" s="105">
        <f t="shared" si="7"/>
        <v>0</v>
      </c>
      <c r="V17" s="85">
        <v>0</v>
      </c>
      <c r="W17" s="86">
        <v>0</v>
      </c>
      <c r="X17" s="88">
        <f t="shared" si="8"/>
        <v>0</v>
      </c>
      <c r="Y17" s="105">
        <f t="shared" si="9"/>
        <v>0</v>
      </c>
      <c r="Z17" s="125">
        <v>241653218</v>
      </c>
      <c r="AA17" s="88">
        <v>230510012</v>
      </c>
      <c r="AB17" s="88">
        <f t="shared" si="10"/>
        <v>472163230</v>
      </c>
      <c r="AC17" s="105">
        <f t="shared" si="11"/>
        <v>0.5143886146497935</v>
      </c>
      <c r="AD17" s="85">
        <v>202538672</v>
      </c>
      <c r="AE17" s="86">
        <v>0</v>
      </c>
      <c r="AF17" s="88">
        <f t="shared" si="12"/>
        <v>202538672</v>
      </c>
      <c r="AG17" s="86">
        <v>665118576</v>
      </c>
      <c r="AH17" s="86">
        <v>665118576</v>
      </c>
      <c r="AI17" s="126">
        <v>202538672</v>
      </c>
      <c r="AJ17" s="127">
        <f t="shared" si="13"/>
        <v>0.3045151335541709</v>
      </c>
      <c r="AK17" s="128">
        <f t="shared" si="14"/>
        <v>1.331225070933614</v>
      </c>
    </row>
    <row r="18" spans="1:37" ht="12.75">
      <c r="A18" s="62" t="s">
        <v>98</v>
      </c>
      <c r="B18" s="63" t="s">
        <v>371</v>
      </c>
      <c r="C18" s="64" t="s">
        <v>372</v>
      </c>
      <c r="D18" s="85">
        <v>960893728</v>
      </c>
      <c r="E18" s="86">
        <v>95118240</v>
      </c>
      <c r="F18" s="87">
        <f t="shared" si="0"/>
        <v>1056011968</v>
      </c>
      <c r="G18" s="85">
        <v>960893728</v>
      </c>
      <c r="H18" s="86">
        <v>95118240</v>
      </c>
      <c r="I18" s="87">
        <f t="shared" si="1"/>
        <v>1056011968</v>
      </c>
      <c r="J18" s="85">
        <v>257344680</v>
      </c>
      <c r="K18" s="86">
        <v>6694081</v>
      </c>
      <c r="L18" s="88">
        <f t="shared" si="2"/>
        <v>264038761</v>
      </c>
      <c r="M18" s="105">
        <f t="shared" si="3"/>
        <v>0.2500338717752108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257344680</v>
      </c>
      <c r="AA18" s="88">
        <v>6694081</v>
      </c>
      <c r="AB18" s="88">
        <f t="shared" si="10"/>
        <v>264038761</v>
      </c>
      <c r="AC18" s="105">
        <f t="shared" si="11"/>
        <v>0.2500338717752108</v>
      </c>
      <c r="AD18" s="85">
        <v>272694613</v>
      </c>
      <c r="AE18" s="86">
        <v>205670062</v>
      </c>
      <c r="AF18" s="88">
        <f t="shared" si="12"/>
        <v>478364675</v>
      </c>
      <c r="AG18" s="86">
        <v>445947374</v>
      </c>
      <c r="AH18" s="86">
        <v>445947374</v>
      </c>
      <c r="AI18" s="126">
        <v>478364675</v>
      </c>
      <c r="AJ18" s="127">
        <f t="shared" si="13"/>
        <v>1.0726931088510008</v>
      </c>
      <c r="AK18" s="128">
        <f t="shared" si="14"/>
        <v>-0.44803875620623534</v>
      </c>
    </row>
    <row r="19" spans="1:37" ht="12.75">
      <c r="A19" s="62" t="s">
        <v>98</v>
      </c>
      <c r="B19" s="63" t="s">
        <v>373</v>
      </c>
      <c r="C19" s="64" t="s">
        <v>374</v>
      </c>
      <c r="D19" s="85">
        <v>401775468</v>
      </c>
      <c r="E19" s="86">
        <v>183931008</v>
      </c>
      <c r="F19" s="87">
        <f t="shared" si="0"/>
        <v>585706476</v>
      </c>
      <c r="G19" s="85">
        <v>401775468</v>
      </c>
      <c r="H19" s="86">
        <v>183931008</v>
      </c>
      <c r="I19" s="87">
        <f t="shared" si="1"/>
        <v>585706476</v>
      </c>
      <c r="J19" s="85">
        <v>59300269</v>
      </c>
      <c r="K19" s="86">
        <v>282417322</v>
      </c>
      <c r="L19" s="88">
        <f t="shared" si="2"/>
        <v>341717591</v>
      </c>
      <c r="M19" s="105">
        <f t="shared" si="3"/>
        <v>0.5834280565475598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59300269</v>
      </c>
      <c r="AA19" s="88">
        <v>282417322</v>
      </c>
      <c r="AB19" s="88">
        <f t="shared" si="10"/>
        <v>341717591</v>
      </c>
      <c r="AC19" s="105">
        <f t="shared" si="11"/>
        <v>0.5834280565475598</v>
      </c>
      <c r="AD19" s="85">
        <v>150597573</v>
      </c>
      <c r="AE19" s="86">
        <v>114028767</v>
      </c>
      <c r="AF19" s="88">
        <f t="shared" si="12"/>
        <v>264626340</v>
      </c>
      <c r="AG19" s="86">
        <v>476431232</v>
      </c>
      <c r="AH19" s="86">
        <v>476431232</v>
      </c>
      <c r="AI19" s="126">
        <v>264626340</v>
      </c>
      <c r="AJ19" s="127">
        <f t="shared" si="13"/>
        <v>0.5554344934296834</v>
      </c>
      <c r="AK19" s="128">
        <f t="shared" si="14"/>
        <v>0.2913211549538115</v>
      </c>
    </row>
    <row r="20" spans="1:37" ht="12.75">
      <c r="A20" s="62" t="s">
        <v>113</v>
      </c>
      <c r="B20" s="63" t="s">
        <v>375</v>
      </c>
      <c r="C20" s="64" t="s">
        <v>376</v>
      </c>
      <c r="D20" s="85">
        <v>1698952088</v>
      </c>
      <c r="E20" s="86">
        <v>0</v>
      </c>
      <c r="F20" s="87">
        <f t="shared" si="0"/>
        <v>1698952088</v>
      </c>
      <c r="G20" s="85">
        <v>1698952088</v>
      </c>
      <c r="H20" s="86">
        <v>0</v>
      </c>
      <c r="I20" s="87">
        <f t="shared" si="1"/>
        <v>1698952088</v>
      </c>
      <c r="J20" s="85">
        <v>549407498</v>
      </c>
      <c r="K20" s="86">
        <v>0</v>
      </c>
      <c r="L20" s="88">
        <f t="shared" si="2"/>
        <v>549407498</v>
      </c>
      <c r="M20" s="105">
        <f t="shared" si="3"/>
        <v>0.32338021883051477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549407498</v>
      </c>
      <c r="AA20" s="88">
        <v>0</v>
      </c>
      <c r="AB20" s="88">
        <f t="shared" si="10"/>
        <v>549407498</v>
      </c>
      <c r="AC20" s="105">
        <f t="shared" si="11"/>
        <v>0.32338021883051477</v>
      </c>
      <c r="AD20" s="85">
        <v>259624609</v>
      </c>
      <c r="AE20" s="86">
        <v>0</v>
      </c>
      <c r="AF20" s="88">
        <f t="shared" si="12"/>
        <v>259624609</v>
      </c>
      <c r="AG20" s="86">
        <v>1042007424</v>
      </c>
      <c r="AH20" s="86">
        <v>1042007424</v>
      </c>
      <c r="AI20" s="126">
        <v>259624609</v>
      </c>
      <c r="AJ20" s="127">
        <f t="shared" si="13"/>
        <v>0.24915811828227435</v>
      </c>
      <c r="AK20" s="128">
        <f t="shared" si="14"/>
        <v>1.1161610993509479</v>
      </c>
    </row>
    <row r="21" spans="1:37" ht="16.5">
      <c r="A21" s="65"/>
      <c r="B21" s="66" t="s">
        <v>377</v>
      </c>
      <c r="C21" s="67"/>
      <c r="D21" s="89">
        <f>SUM(D16:D20)</f>
        <v>4148205088</v>
      </c>
      <c r="E21" s="90">
        <f>SUM(E16:E20)</f>
        <v>488448248</v>
      </c>
      <c r="F21" s="91">
        <f t="shared" si="0"/>
        <v>4636653336</v>
      </c>
      <c r="G21" s="89">
        <f>SUM(G16:G20)</f>
        <v>4148205088</v>
      </c>
      <c r="H21" s="90">
        <f>SUM(H16:H20)</f>
        <v>488448248</v>
      </c>
      <c r="I21" s="91">
        <f t="shared" si="1"/>
        <v>4636653336</v>
      </c>
      <c r="J21" s="89">
        <f>SUM(J16:J20)</f>
        <v>1227545464</v>
      </c>
      <c r="K21" s="90">
        <f>SUM(K16:K20)</f>
        <v>565721582</v>
      </c>
      <c r="L21" s="90">
        <f t="shared" si="2"/>
        <v>1793267046</v>
      </c>
      <c r="M21" s="106">
        <f t="shared" si="3"/>
        <v>0.38675892201745576</v>
      </c>
      <c r="N21" s="89">
        <f>SUM(N16:N20)</f>
        <v>0</v>
      </c>
      <c r="O21" s="90">
        <f>SUM(O16:O20)</f>
        <v>0</v>
      </c>
      <c r="P21" s="90">
        <f t="shared" si="4"/>
        <v>0</v>
      </c>
      <c r="Q21" s="106">
        <f t="shared" si="5"/>
        <v>0</v>
      </c>
      <c r="R21" s="89">
        <f>SUM(R16:R20)</f>
        <v>0</v>
      </c>
      <c r="S21" s="90">
        <f>SUM(S16:S20)</f>
        <v>0</v>
      </c>
      <c r="T21" s="90">
        <f t="shared" si="6"/>
        <v>0</v>
      </c>
      <c r="U21" s="106">
        <f t="shared" si="7"/>
        <v>0</v>
      </c>
      <c r="V21" s="89">
        <f>SUM(V16:V20)</f>
        <v>0</v>
      </c>
      <c r="W21" s="90">
        <f>SUM(W16:W20)</f>
        <v>0</v>
      </c>
      <c r="X21" s="90">
        <f t="shared" si="8"/>
        <v>0</v>
      </c>
      <c r="Y21" s="106">
        <f t="shared" si="9"/>
        <v>0</v>
      </c>
      <c r="Z21" s="89">
        <v>1227545464</v>
      </c>
      <c r="AA21" s="90">
        <v>565721582</v>
      </c>
      <c r="AB21" s="90">
        <f t="shared" si="10"/>
        <v>1793267046</v>
      </c>
      <c r="AC21" s="106">
        <f t="shared" si="11"/>
        <v>0.38675892201745576</v>
      </c>
      <c r="AD21" s="89">
        <f>SUM(AD16:AD20)</f>
        <v>984480846</v>
      </c>
      <c r="AE21" s="90">
        <f>SUM(AE16:AE20)</f>
        <v>342986055</v>
      </c>
      <c r="AF21" s="90">
        <f t="shared" si="12"/>
        <v>1327466901</v>
      </c>
      <c r="AG21" s="90">
        <f>SUM(AG16:AG20)</f>
        <v>2985477634</v>
      </c>
      <c r="AH21" s="90">
        <f>SUM(AH16:AH20)</f>
        <v>2985477634</v>
      </c>
      <c r="AI21" s="91">
        <f>SUM(AI16:AI20)</f>
        <v>1327466901</v>
      </c>
      <c r="AJ21" s="129">
        <f t="shared" si="13"/>
        <v>0.4446413819625352</v>
      </c>
      <c r="AK21" s="130">
        <f t="shared" si="14"/>
        <v>0.3508939805950009</v>
      </c>
    </row>
    <row r="22" spans="1:37" ht="12.75">
      <c r="A22" s="62" t="s">
        <v>98</v>
      </c>
      <c r="B22" s="63" t="s">
        <v>378</v>
      </c>
      <c r="C22" s="64" t="s">
        <v>379</v>
      </c>
      <c r="D22" s="85">
        <v>288767436</v>
      </c>
      <c r="E22" s="86">
        <v>69532500</v>
      </c>
      <c r="F22" s="87">
        <f t="shared" si="0"/>
        <v>358299936</v>
      </c>
      <c r="G22" s="85">
        <v>288767436</v>
      </c>
      <c r="H22" s="86">
        <v>69532500</v>
      </c>
      <c r="I22" s="87">
        <f t="shared" si="1"/>
        <v>358299936</v>
      </c>
      <c r="J22" s="85">
        <v>116089693</v>
      </c>
      <c r="K22" s="86">
        <v>4912056</v>
      </c>
      <c r="L22" s="88">
        <f t="shared" si="2"/>
        <v>121001749</v>
      </c>
      <c r="M22" s="105">
        <f t="shared" si="3"/>
        <v>0.33771077480739486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116089693</v>
      </c>
      <c r="AA22" s="88">
        <v>4912056</v>
      </c>
      <c r="AB22" s="88">
        <f t="shared" si="10"/>
        <v>121001749</v>
      </c>
      <c r="AC22" s="105">
        <f t="shared" si="11"/>
        <v>0.33771077480739486</v>
      </c>
      <c r="AD22" s="85">
        <v>104400130</v>
      </c>
      <c r="AE22" s="86">
        <v>0</v>
      </c>
      <c r="AF22" s="88">
        <f t="shared" si="12"/>
        <v>104400130</v>
      </c>
      <c r="AG22" s="86">
        <v>283170390</v>
      </c>
      <c r="AH22" s="86">
        <v>283170390</v>
      </c>
      <c r="AI22" s="126">
        <v>104400130</v>
      </c>
      <c r="AJ22" s="127">
        <f t="shared" si="13"/>
        <v>0.3686830745262596</v>
      </c>
      <c r="AK22" s="128">
        <f t="shared" si="14"/>
        <v>0.15901914106811943</v>
      </c>
    </row>
    <row r="23" spans="1:37" ht="12.75">
      <c r="A23" s="62" t="s">
        <v>98</v>
      </c>
      <c r="B23" s="63" t="s">
        <v>380</v>
      </c>
      <c r="C23" s="64" t="s">
        <v>381</v>
      </c>
      <c r="D23" s="85">
        <v>227596373</v>
      </c>
      <c r="E23" s="86">
        <v>55441271</v>
      </c>
      <c r="F23" s="87">
        <f t="shared" si="0"/>
        <v>283037644</v>
      </c>
      <c r="G23" s="85">
        <v>227596373</v>
      </c>
      <c r="H23" s="86">
        <v>55441271</v>
      </c>
      <c r="I23" s="87">
        <f t="shared" si="1"/>
        <v>283037644</v>
      </c>
      <c r="J23" s="85">
        <v>72437594</v>
      </c>
      <c r="K23" s="86">
        <v>13139331</v>
      </c>
      <c r="L23" s="88">
        <f t="shared" si="2"/>
        <v>85576925</v>
      </c>
      <c r="M23" s="105">
        <f t="shared" si="3"/>
        <v>0.3023517430070185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72437594</v>
      </c>
      <c r="AA23" s="88">
        <v>13139331</v>
      </c>
      <c r="AB23" s="88">
        <f t="shared" si="10"/>
        <v>85576925</v>
      </c>
      <c r="AC23" s="105">
        <f t="shared" si="11"/>
        <v>0.3023517430070185</v>
      </c>
      <c r="AD23" s="85">
        <v>64945027</v>
      </c>
      <c r="AE23" s="86">
        <v>894645</v>
      </c>
      <c r="AF23" s="88">
        <f t="shared" si="12"/>
        <v>65839672</v>
      </c>
      <c r="AG23" s="86">
        <v>233254983</v>
      </c>
      <c r="AH23" s="86">
        <v>233254983</v>
      </c>
      <c r="AI23" s="126">
        <v>65839672</v>
      </c>
      <c r="AJ23" s="127">
        <f t="shared" si="13"/>
        <v>0.2822648037491229</v>
      </c>
      <c r="AK23" s="128">
        <f t="shared" si="14"/>
        <v>0.2997775110422787</v>
      </c>
    </row>
    <row r="24" spans="1:37" ht="12.75">
      <c r="A24" s="62" t="s">
        <v>98</v>
      </c>
      <c r="B24" s="63" t="s">
        <v>70</v>
      </c>
      <c r="C24" s="64" t="s">
        <v>71</v>
      </c>
      <c r="D24" s="85">
        <v>3795787632</v>
      </c>
      <c r="E24" s="86">
        <v>1889186104</v>
      </c>
      <c r="F24" s="87">
        <f t="shared" si="0"/>
        <v>5684973736</v>
      </c>
      <c r="G24" s="85">
        <v>3795787632</v>
      </c>
      <c r="H24" s="86">
        <v>1889186104</v>
      </c>
      <c r="I24" s="87">
        <f t="shared" si="1"/>
        <v>5684973736</v>
      </c>
      <c r="J24" s="85">
        <v>962898696</v>
      </c>
      <c r="K24" s="86">
        <v>5643804252</v>
      </c>
      <c r="L24" s="88">
        <f t="shared" si="2"/>
        <v>6606702948</v>
      </c>
      <c r="M24" s="105">
        <f t="shared" si="3"/>
        <v>1.1621342955664271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962898696</v>
      </c>
      <c r="AA24" s="88">
        <v>5643804252</v>
      </c>
      <c r="AB24" s="88">
        <f t="shared" si="10"/>
        <v>6606702948</v>
      </c>
      <c r="AC24" s="105">
        <f t="shared" si="11"/>
        <v>1.1621342955664271</v>
      </c>
      <c r="AD24" s="85">
        <v>841017092</v>
      </c>
      <c r="AE24" s="86">
        <v>172859087</v>
      </c>
      <c r="AF24" s="88">
        <f t="shared" si="12"/>
        <v>1013876179</v>
      </c>
      <c r="AG24" s="86">
        <v>5527401000</v>
      </c>
      <c r="AH24" s="86">
        <v>5527401000</v>
      </c>
      <c r="AI24" s="126">
        <v>1013876179</v>
      </c>
      <c r="AJ24" s="127">
        <f t="shared" si="13"/>
        <v>0.18342728870223093</v>
      </c>
      <c r="AK24" s="128">
        <f t="shared" si="14"/>
        <v>5.516281854571513</v>
      </c>
    </row>
    <row r="25" spans="1:37" ht="12.75">
      <c r="A25" s="62" t="s">
        <v>98</v>
      </c>
      <c r="B25" s="63" t="s">
        <v>382</v>
      </c>
      <c r="C25" s="64" t="s">
        <v>383</v>
      </c>
      <c r="D25" s="85">
        <v>354366739</v>
      </c>
      <c r="E25" s="86">
        <v>104165942</v>
      </c>
      <c r="F25" s="87">
        <f t="shared" si="0"/>
        <v>458532681</v>
      </c>
      <c r="G25" s="85">
        <v>354366739</v>
      </c>
      <c r="H25" s="86">
        <v>104165942</v>
      </c>
      <c r="I25" s="87">
        <f t="shared" si="1"/>
        <v>458532681</v>
      </c>
      <c r="J25" s="85">
        <v>0</v>
      </c>
      <c r="K25" s="86">
        <v>0</v>
      </c>
      <c r="L25" s="88">
        <f t="shared" si="2"/>
        <v>0</v>
      </c>
      <c r="M25" s="105">
        <f t="shared" si="3"/>
        <v>0</v>
      </c>
      <c r="N25" s="85">
        <v>0</v>
      </c>
      <c r="O25" s="86">
        <v>0</v>
      </c>
      <c r="P25" s="88">
        <f t="shared" si="4"/>
        <v>0</v>
      </c>
      <c r="Q25" s="105">
        <f t="shared" si="5"/>
        <v>0</v>
      </c>
      <c r="R25" s="85">
        <v>0</v>
      </c>
      <c r="S25" s="86">
        <v>0</v>
      </c>
      <c r="T25" s="88">
        <f t="shared" si="6"/>
        <v>0</v>
      </c>
      <c r="U25" s="105">
        <f t="shared" si="7"/>
        <v>0</v>
      </c>
      <c r="V25" s="85">
        <v>0</v>
      </c>
      <c r="W25" s="86">
        <v>0</v>
      </c>
      <c r="X25" s="88">
        <f t="shared" si="8"/>
        <v>0</v>
      </c>
      <c r="Y25" s="105">
        <f t="shared" si="9"/>
        <v>0</v>
      </c>
      <c r="Z25" s="125">
        <v>0</v>
      </c>
      <c r="AA25" s="88">
        <v>0</v>
      </c>
      <c r="AB25" s="88">
        <f t="shared" si="10"/>
        <v>0</v>
      </c>
      <c r="AC25" s="105">
        <f t="shared" si="11"/>
        <v>0</v>
      </c>
      <c r="AD25" s="85">
        <v>110276545</v>
      </c>
      <c r="AE25" s="86">
        <v>2844359</v>
      </c>
      <c r="AF25" s="88">
        <f t="shared" si="12"/>
        <v>113120904</v>
      </c>
      <c r="AG25" s="86">
        <v>745611753</v>
      </c>
      <c r="AH25" s="86">
        <v>745611753</v>
      </c>
      <c r="AI25" s="126">
        <v>113120904</v>
      </c>
      <c r="AJ25" s="127">
        <f t="shared" si="13"/>
        <v>0.15171555912960508</v>
      </c>
      <c r="AK25" s="128">
        <f t="shared" si="14"/>
        <v>-1</v>
      </c>
    </row>
    <row r="26" spans="1:37" ht="12.75">
      <c r="A26" s="62" t="s">
        <v>113</v>
      </c>
      <c r="B26" s="63" t="s">
        <v>384</v>
      </c>
      <c r="C26" s="64" t="s">
        <v>385</v>
      </c>
      <c r="D26" s="85">
        <v>693752000</v>
      </c>
      <c r="E26" s="86">
        <v>27776000</v>
      </c>
      <c r="F26" s="87">
        <f t="shared" si="0"/>
        <v>721528000</v>
      </c>
      <c r="G26" s="85">
        <v>693752000</v>
      </c>
      <c r="H26" s="86">
        <v>27776000</v>
      </c>
      <c r="I26" s="87">
        <f t="shared" si="1"/>
        <v>721528000</v>
      </c>
      <c r="J26" s="85">
        <v>272221119</v>
      </c>
      <c r="K26" s="86">
        <v>77650215</v>
      </c>
      <c r="L26" s="88">
        <f t="shared" si="2"/>
        <v>349871334</v>
      </c>
      <c r="M26" s="105">
        <f t="shared" si="3"/>
        <v>0.4849033356986839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272221119</v>
      </c>
      <c r="AA26" s="88">
        <v>77650215</v>
      </c>
      <c r="AB26" s="88">
        <f t="shared" si="10"/>
        <v>349871334</v>
      </c>
      <c r="AC26" s="105">
        <f t="shared" si="11"/>
        <v>0.4849033356986839</v>
      </c>
      <c r="AD26" s="85">
        <v>244208806</v>
      </c>
      <c r="AE26" s="86">
        <v>40661416</v>
      </c>
      <c r="AF26" s="88">
        <f t="shared" si="12"/>
        <v>284870222</v>
      </c>
      <c r="AG26" s="86">
        <v>830675000</v>
      </c>
      <c r="AH26" s="86">
        <v>830675000</v>
      </c>
      <c r="AI26" s="126">
        <v>284870222</v>
      </c>
      <c r="AJ26" s="127">
        <f t="shared" si="13"/>
        <v>0.34293823938363377</v>
      </c>
      <c r="AK26" s="128">
        <f t="shared" si="14"/>
        <v>0.22817798063849581</v>
      </c>
    </row>
    <row r="27" spans="1:37" ht="16.5">
      <c r="A27" s="65"/>
      <c r="B27" s="66" t="s">
        <v>386</v>
      </c>
      <c r="C27" s="67"/>
      <c r="D27" s="89">
        <f>SUM(D22:D26)</f>
        <v>5360270180</v>
      </c>
      <c r="E27" s="90">
        <f>SUM(E22:E26)</f>
        <v>2146101817</v>
      </c>
      <c r="F27" s="91">
        <f t="shared" si="0"/>
        <v>7506371997</v>
      </c>
      <c r="G27" s="89">
        <f>SUM(G22:G26)</f>
        <v>5360270180</v>
      </c>
      <c r="H27" s="90">
        <f>SUM(H22:H26)</f>
        <v>2146101817</v>
      </c>
      <c r="I27" s="91">
        <f t="shared" si="1"/>
        <v>7506371997</v>
      </c>
      <c r="J27" s="89">
        <f>SUM(J22:J26)</f>
        <v>1423647102</v>
      </c>
      <c r="K27" s="90">
        <f>SUM(K22:K26)</f>
        <v>5739505854</v>
      </c>
      <c r="L27" s="90">
        <f t="shared" si="2"/>
        <v>7163152956</v>
      </c>
      <c r="M27" s="106">
        <f t="shared" si="3"/>
        <v>0.9542763080304079</v>
      </c>
      <c r="N27" s="89">
        <f>SUM(N22:N26)</f>
        <v>0</v>
      </c>
      <c r="O27" s="90">
        <f>SUM(O22:O26)</f>
        <v>0</v>
      </c>
      <c r="P27" s="90">
        <f t="shared" si="4"/>
        <v>0</v>
      </c>
      <c r="Q27" s="106">
        <f t="shared" si="5"/>
        <v>0</v>
      </c>
      <c r="R27" s="89">
        <f>SUM(R22:R26)</f>
        <v>0</v>
      </c>
      <c r="S27" s="90">
        <f>SUM(S22:S26)</f>
        <v>0</v>
      </c>
      <c r="T27" s="90">
        <f t="shared" si="6"/>
        <v>0</v>
      </c>
      <c r="U27" s="106">
        <f t="shared" si="7"/>
        <v>0</v>
      </c>
      <c r="V27" s="89">
        <f>SUM(V22:V26)</f>
        <v>0</v>
      </c>
      <c r="W27" s="90">
        <f>SUM(W22:W26)</f>
        <v>0</v>
      </c>
      <c r="X27" s="90">
        <f t="shared" si="8"/>
        <v>0</v>
      </c>
      <c r="Y27" s="106">
        <f t="shared" si="9"/>
        <v>0</v>
      </c>
      <c r="Z27" s="89">
        <v>1423647102</v>
      </c>
      <c r="AA27" s="90">
        <v>5739505854</v>
      </c>
      <c r="AB27" s="90">
        <f t="shared" si="10"/>
        <v>7163152956</v>
      </c>
      <c r="AC27" s="106">
        <f t="shared" si="11"/>
        <v>0.9542763080304079</v>
      </c>
      <c r="AD27" s="89">
        <f>SUM(AD22:AD26)</f>
        <v>1364847600</v>
      </c>
      <c r="AE27" s="90">
        <f>SUM(AE22:AE26)</f>
        <v>217259507</v>
      </c>
      <c r="AF27" s="90">
        <f t="shared" si="12"/>
        <v>1582107107</v>
      </c>
      <c r="AG27" s="90">
        <f>SUM(AG22:AG26)</f>
        <v>7620113126</v>
      </c>
      <c r="AH27" s="90">
        <f>SUM(AH22:AH26)</f>
        <v>7620113126</v>
      </c>
      <c r="AI27" s="91">
        <f>SUM(AI22:AI26)</f>
        <v>1582107107</v>
      </c>
      <c r="AJ27" s="129">
        <f t="shared" si="13"/>
        <v>0.2076225222433791</v>
      </c>
      <c r="AK27" s="130">
        <f t="shared" si="14"/>
        <v>3.5276030455250336</v>
      </c>
    </row>
    <row r="28" spans="1:37" ht="12.75">
      <c r="A28" s="62" t="s">
        <v>98</v>
      </c>
      <c r="B28" s="63" t="s">
        <v>387</v>
      </c>
      <c r="C28" s="64" t="s">
        <v>388</v>
      </c>
      <c r="D28" s="85">
        <v>362286742</v>
      </c>
      <c r="E28" s="86">
        <v>30000000</v>
      </c>
      <c r="F28" s="87">
        <f t="shared" si="0"/>
        <v>392286742</v>
      </c>
      <c r="G28" s="85">
        <v>362286742</v>
      </c>
      <c r="H28" s="86">
        <v>30000000</v>
      </c>
      <c r="I28" s="87">
        <f t="shared" si="1"/>
        <v>392286742</v>
      </c>
      <c r="J28" s="85">
        <v>61518853</v>
      </c>
      <c r="K28" s="86">
        <v>494047</v>
      </c>
      <c r="L28" s="88">
        <f t="shared" si="2"/>
        <v>62012900</v>
      </c>
      <c r="M28" s="105">
        <f t="shared" si="3"/>
        <v>0.15808053997399688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61518853</v>
      </c>
      <c r="AA28" s="88">
        <v>494047</v>
      </c>
      <c r="AB28" s="88">
        <f t="shared" si="10"/>
        <v>62012900</v>
      </c>
      <c r="AC28" s="105">
        <f t="shared" si="11"/>
        <v>0.15808053997399688</v>
      </c>
      <c r="AD28" s="85">
        <v>61356862</v>
      </c>
      <c r="AE28" s="86">
        <v>0</v>
      </c>
      <c r="AF28" s="88">
        <f t="shared" si="12"/>
        <v>61356862</v>
      </c>
      <c r="AG28" s="86">
        <v>312616416</v>
      </c>
      <c r="AH28" s="86">
        <v>312616416</v>
      </c>
      <c r="AI28" s="126">
        <v>61356862</v>
      </c>
      <c r="AJ28" s="127">
        <f t="shared" si="13"/>
        <v>0.1962688421327177</v>
      </c>
      <c r="AK28" s="128">
        <f t="shared" si="14"/>
        <v>0.01069217001351852</v>
      </c>
    </row>
    <row r="29" spans="1:37" ht="12.75">
      <c r="A29" s="62" t="s">
        <v>98</v>
      </c>
      <c r="B29" s="63" t="s">
        <v>389</v>
      </c>
      <c r="C29" s="64" t="s">
        <v>390</v>
      </c>
      <c r="D29" s="85">
        <v>540763975</v>
      </c>
      <c r="E29" s="86">
        <v>97567950</v>
      </c>
      <c r="F29" s="87">
        <f t="shared" si="0"/>
        <v>638331925</v>
      </c>
      <c r="G29" s="85">
        <v>540763975</v>
      </c>
      <c r="H29" s="86">
        <v>97567950</v>
      </c>
      <c r="I29" s="87">
        <f t="shared" si="1"/>
        <v>638331925</v>
      </c>
      <c r="J29" s="85">
        <v>142826215</v>
      </c>
      <c r="K29" s="86">
        <v>4158698</v>
      </c>
      <c r="L29" s="88">
        <f t="shared" si="2"/>
        <v>146984913</v>
      </c>
      <c r="M29" s="105">
        <f t="shared" si="3"/>
        <v>0.2302640793032559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142826215</v>
      </c>
      <c r="AA29" s="88">
        <v>4158698</v>
      </c>
      <c r="AB29" s="88">
        <f t="shared" si="10"/>
        <v>146984913</v>
      </c>
      <c r="AC29" s="105">
        <f t="shared" si="11"/>
        <v>0.2302640793032559</v>
      </c>
      <c r="AD29" s="85">
        <v>199208106</v>
      </c>
      <c r="AE29" s="86">
        <v>17931209</v>
      </c>
      <c r="AF29" s="88">
        <f t="shared" si="12"/>
        <v>217139315</v>
      </c>
      <c r="AG29" s="86">
        <v>554536504</v>
      </c>
      <c r="AH29" s="86">
        <v>554536504</v>
      </c>
      <c r="AI29" s="126">
        <v>217139315</v>
      </c>
      <c r="AJ29" s="127">
        <f t="shared" si="13"/>
        <v>0.39156901923268156</v>
      </c>
      <c r="AK29" s="128">
        <f t="shared" si="14"/>
        <v>-0.3230847532147737</v>
      </c>
    </row>
    <row r="30" spans="1:37" ht="12.75">
      <c r="A30" s="62" t="s">
        <v>98</v>
      </c>
      <c r="B30" s="63" t="s">
        <v>391</v>
      </c>
      <c r="C30" s="64" t="s">
        <v>392</v>
      </c>
      <c r="D30" s="85">
        <v>430564437</v>
      </c>
      <c r="E30" s="86">
        <v>75615456</v>
      </c>
      <c r="F30" s="87">
        <f t="shared" si="0"/>
        <v>506179893</v>
      </c>
      <c r="G30" s="85">
        <v>430564437</v>
      </c>
      <c r="H30" s="86">
        <v>75615456</v>
      </c>
      <c r="I30" s="87">
        <f t="shared" si="1"/>
        <v>506179893</v>
      </c>
      <c r="J30" s="85">
        <v>106043547</v>
      </c>
      <c r="K30" s="86">
        <v>986959725</v>
      </c>
      <c r="L30" s="88">
        <f t="shared" si="2"/>
        <v>1093003272</v>
      </c>
      <c r="M30" s="105">
        <f t="shared" si="3"/>
        <v>2.1593178376210216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106043547</v>
      </c>
      <c r="AA30" s="88">
        <v>986959725</v>
      </c>
      <c r="AB30" s="88">
        <f t="shared" si="10"/>
        <v>1093003272</v>
      </c>
      <c r="AC30" s="105">
        <f t="shared" si="11"/>
        <v>2.1593178376210216</v>
      </c>
      <c r="AD30" s="85">
        <v>92854100</v>
      </c>
      <c r="AE30" s="86">
        <v>51513553</v>
      </c>
      <c r="AF30" s="88">
        <f t="shared" si="12"/>
        <v>144367653</v>
      </c>
      <c r="AG30" s="86">
        <v>315781101</v>
      </c>
      <c r="AH30" s="86">
        <v>315781101</v>
      </c>
      <c r="AI30" s="126">
        <v>144367653</v>
      </c>
      <c r="AJ30" s="127">
        <f t="shared" si="13"/>
        <v>0.4571763558453107</v>
      </c>
      <c r="AK30" s="128">
        <f t="shared" si="14"/>
        <v>6.570970707683389</v>
      </c>
    </row>
    <row r="31" spans="1:37" ht="12.75">
      <c r="A31" s="62" t="s">
        <v>98</v>
      </c>
      <c r="B31" s="63" t="s">
        <v>393</v>
      </c>
      <c r="C31" s="64" t="s">
        <v>394</v>
      </c>
      <c r="D31" s="85">
        <v>1041006484</v>
      </c>
      <c r="E31" s="86">
        <v>515363100</v>
      </c>
      <c r="F31" s="87">
        <f t="shared" si="0"/>
        <v>1556369584</v>
      </c>
      <c r="G31" s="85">
        <v>1041006484</v>
      </c>
      <c r="H31" s="86">
        <v>515363100</v>
      </c>
      <c r="I31" s="87">
        <f t="shared" si="1"/>
        <v>1556369584</v>
      </c>
      <c r="J31" s="85">
        <v>328541382</v>
      </c>
      <c r="K31" s="86">
        <v>50699316</v>
      </c>
      <c r="L31" s="88">
        <f t="shared" si="2"/>
        <v>379240698</v>
      </c>
      <c r="M31" s="105">
        <f t="shared" si="3"/>
        <v>0.24367007804490737</v>
      </c>
      <c r="N31" s="85">
        <v>0</v>
      </c>
      <c r="O31" s="86">
        <v>0</v>
      </c>
      <c r="P31" s="88">
        <f t="shared" si="4"/>
        <v>0</v>
      </c>
      <c r="Q31" s="105">
        <f t="shared" si="5"/>
        <v>0</v>
      </c>
      <c r="R31" s="85">
        <v>0</v>
      </c>
      <c r="S31" s="86">
        <v>0</v>
      </c>
      <c r="T31" s="88">
        <f t="shared" si="6"/>
        <v>0</v>
      </c>
      <c r="U31" s="105">
        <f t="shared" si="7"/>
        <v>0</v>
      </c>
      <c r="V31" s="85">
        <v>0</v>
      </c>
      <c r="W31" s="86">
        <v>0</v>
      </c>
      <c r="X31" s="88">
        <f t="shared" si="8"/>
        <v>0</v>
      </c>
      <c r="Y31" s="105">
        <f t="shared" si="9"/>
        <v>0</v>
      </c>
      <c r="Z31" s="125">
        <v>328541382</v>
      </c>
      <c r="AA31" s="88">
        <v>50699316</v>
      </c>
      <c r="AB31" s="88">
        <f t="shared" si="10"/>
        <v>379240698</v>
      </c>
      <c r="AC31" s="105">
        <f t="shared" si="11"/>
        <v>0.24367007804490737</v>
      </c>
      <c r="AD31" s="85">
        <v>352617878</v>
      </c>
      <c r="AE31" s="86">
        <v>32305607</v>
      </c>
      <c r="AF31" s="88">
        <f t="shared" si="12"/>
        <v>384923485</v>
      </c>
      <c r="AG31" s="86">
        <v>1224815531</v>
      </c>
      <c r="AH31" s="86">
        <v>1224815531</v>
      </c>
      <c r="AI31" s="126">
        <v>384923485</v>
      </c>
      <c r="AJ31" s="127">
        <f t="shared" si="13"/>
        <v>0.3142705781055286</v>
      </c>
      <c r="AK31" s="128">
        <f t="shared" si="14"/>
        <v>-0.014763419800171484</v>
      </c>
    </row>
    <row r="32" spans="1:37" ht="12.75">
      <c r="A32" s="62" t="s">
        <v>98</v>
      </c>
      <c r="B32" s="63" t="s">
        <v>395</v>
      </c>
      <c r="C32" s="64" t="s">
        <v>396</v>
      </c>
      <c r="D32" s="85">
        <v>563793504</v>
      </c>
      <c r="E32" s="86">
        <v>59630088</v>
      </c>
      <c r="F32" s="87">
        <f t="shared" si="0"/>
        <v>623423592</v>
      </c>
      <c r="G32" s="85">
        <v>563793504</v>
      </c>
      <c r="H32" s="86">
        <v>59630088</v>
      </c>
      <c r="I32" s="87">
        <f t="shared" si="1"/>
        <v>623423592</v>
      </c>
      <c r="J32" s="85">
        <v>105455548</v>
      </c>
      <c r="K32" s="86">
        <v>442273854</v>
      </c>
      <c r="L32" s="88">
        <f t="shared" si="2"/>
        <v>547729402</v>
      </c>
      <c r="M32" s="105">
        <f t="shared" si="3"/>
        <v>0.8785830517623401</v>
      </c>
      <c r="N32" s="85">
        <v>0</v>
      </c>
      <c r="O32" s="86">
        <v>0</v>
      </c>
      <c r="P32" s="88">
        <f t="shared" si="4"/>
        <v>0</v>
      </c>
      <c r="Q32" s="105">
        <f t="shared" si="5"/>
        <v>0</v>
      </c>
      <c r="R32" s="85">
        <v>0</v>
      </c>
      <c r="S32" s="86">
        <v>0</v>
      </c>
      <c r="T32" s="88">
        <f t="shared" si="6"/>
        <v>0</v>
      </c>
      <c r="U32" s="105">
        <f t="shared" si="7"/>
        <v>0</v>
      </c>
      <c r="V32" s="85">
        <v>0</v>
      </c>
      <c r="W32" s="86">
        <v>0</v>
      </c>
      <c r="X32" s="88">
        <f t="shared" si="8"/>
        <v>0</v>
      </c>
      <c r="Y32" s="105">
        <f t="shared" si="9"/>
        <v>0</v>
      </c>
      <c r="Z32" s="125">
        <v>105455548</v>
      </c>
      <c r="AA32" s="88">
        <v>442273854</v>
      </c>
      <c r="AB32" s="88">
        <f t="shared" si="10"/>
        <v>547729402</v>
      </c>
      <c r="AC32" s="105">
        <f t="shared" si="11"/>
        <v>0.8785830517623401</v>
      </c>
      <c r="AD32" s="85">
        <v>145276101</v>
      </c>
      <c r="AE32" s="86">
        <v>46937742</v>
      </c>
      <c r="AF32" s="88">
        <f t="shared" si="12"/>
        <v>192213843</v>
      </c>
      <c r="AG32" s="86">
        <v>623294875</v>
      </c>
      <c r="AH32" s="86">
        <v>623294875</v>
      </c>
      <c r="AI32" s="126">
        <v>192213843</v>
      </c>
      <c r="AJ32" s="127">
        <f t="shared" si="13"/>
        <v>0.30838348061180515</v>
      </c>
      <c r="AK32" s="128">
        <f t="shared" si="14"/>
        <v>1.8495835338977122</v>
      </c>
    </row>
    <row r="33" spans="1:37" ht="12.75">
      <c r="A33" s="62" t="s">
        <v>113</v>
      </c>
      <c r="B33" s="63" t="s">
        <v>397</v>
      </c>
      <c r="C33" s="64" t="s">
        <v>398</v>
      </c>
      <c r="D33" s="85">
        <v>141612168</v>
      </c>
      <c r="E33" s="86">
        <v>10328004</v>
      </c>
      <c r="F33" s="87">
        <f t="shared" si="0"/>
        <v>151940172</v>
      </c>
      <c r="G33" s="85">
        <v>141612168</v>
      </c>
      <c r="H33" s="86">
        <v>10328004</v>
      </c>
      <c r="I33" s="87">
        <f t="shared" si="1"/>
        <v>151940172</v>
      </c>
      <c r="J33" s="85">
        <v>59765533</v>
      </c>
      <c r="K33" s="86">
        <v>44474</v>
      </c>
      <c r="L33" s="88">
        <f t="shared" si="2"/>
        <v>59810007</v>
      </c>
      <c r="M33" s="105">
        <f t="shared" si="3"/>
        <v>0.39364182765305805</v>
      </c>
      <c r="N33" s="85">
        <v>0</v>
      </c>
      <c r="O33" s="86">
        <v>0</v>
      </c>
      <c r="P33" s="88">
        <f t="shared" si="4"/>
        <v>0</v>
      </c>
      <c r="Q33" s="105">
        <f t="shared" si="5"/>
        <v>0</v>
      </c>
      <c r="R33" s="85">
        <v>0</v>
      </c>
      <c r="S33" s="86">
        <v>0</v>
      </c>
      <c r="T33" s="88">
        <f t="shared" si="6"/>
        <v>0</v>
      </c>
      <c r="U33" s="105">
        <f t="shared" si="7"/>
        <v>0</v>
      </c>
      <c r="V33" s="85">
        <v>0</v>
      </c>
      <c r="W33" s="86">
        <v>0</v>
      </c>
      <c r="X33" s="88">
        <f t="shared" si="8"/>
        <v>0</v>
      </c>
      <c r="Y33" s="105">
        <f t="shared" si="9"/>
        <v>0</v>
      </c>
      <c r="Z33" s="125">
        <v>59765533</v>
      </c>
      <c r="AA33" s="88">
        <v>44474</v>
      </c>
      <c r="AB33" s="88">
        <f t="shared" si="10"/>
        <v>59810007</v>
      </c>
      <c r="AC33" s="105">
        <f t="shared" si="11"/>
        <v>0.39364182765305805</v>
      </c>
      <c r="AD33" s="85">
        <v>55472877</v>
      </c>
      <c r="AE33" s="86">
        <v>0</v>
      </c>
      <c r="AF33" s="88">
        <f t="shared" si="12"/>
        <v>55472877</v>
      </c>
      <c r="AG33" s="86">
        <v>136261920</v>
      </c>
      <c r="AH33" s="86">
        <v>136261920</v>
      </c>
      <c r="AI33" s="126">
        <v>55472877</v>
      </c>
      <c r="AJ33" s="127">
        <f t="shared" si="13"/>
        <v>0.40710476558674646</v>
      </c>
      <c r="AK33" s="128">
        <f t="shared" si="14"/>
        <v>0.07818469555851593</v>
      </c>
    </row>
    <row r="34" spans="1:37" ht="16.5">
      <c r="A34" s="65"/>
      <c r="B34" s="66" t="s">
        <v>399</v>
      </c>
      <c r="C34" s="67"/>
      <c r="D34" s="89">
        <f>SUM(D28:D33)</f>
        <v>3080027310</v>
      </c>
      <c r="E34" s="90">
        <f>SUM(E28:E33)</f>
        <v>788504598</v>
      </c>
      <c r="F34" s="91">
        <f t="shared" si="0"/>
        <v>3868531908</v>
      </c>
      <c r="G34" s="89">
        <f>SUM(G28:G33)</f>
        <v>3080027310</v>
      </c>
      <c r="H34" s="90">
        <f>SUM(H28:H33)</f>
        <v>788504598</v>
      </c>
      <c r="I34" s="91">
        <f t="shared" si="1"/>
        <v>3868531908</v>
      </c>
      <c r="J34" s="89">
        <f>SUM(J28:J33)</f>
        <v>804151078</v>
      </c>
      <c r="K34" s="90">
        <f>SUM(K28:K33)</f>
        <v>1484630114</v>
      </c>
      <c r="L34" s="90">
        <f t="shared" si="2"/>
        <v>2288781192</v>
      </c>
      <c r="M34" s="106">
        <f t="shared" si="3"/>
        <v>0.5916407687543882</v>
      </c>
      <c r="N34" s="89">
        <f>SUM(N28:N33)</f>
        <v>0</v>
      </c>
      <c r="O34" s="90">
        <f>SUM(O28:O33)</f>
        <v>0</v>
      </c>
      <c r="P34" s="90">
        <f t="shared" si="4"/>
        <v>0</v>
      </c>
      <c r="Q34" s="106">
        <f t="shared" si="5"/>
        <v>0</v>
      </c>
      <c r="R34" s="89">
        <f>SUM(R28:R33)</f>
        <v>0</v>
      </c>
      <c r="S34" s="90">
        <f>SUM(S28:S33)</f>
        <v>0</v>
      </c>
      <c r="T34" s="90">
        <f t="shared" si="6"/>
        <v>0</v>
      </c>
      <c r="U34" s="106">
        <f t="shared" si="7"/>
        <v>0</v>
      </c>
      <c r="V34" s="89">
        <f>SUM(V28:V33)</f>
        <v>0</v>
      </c>
      <c r="W34" s="90">
        <f>SUM(W28:W33)</f>
        <v>0</v>
      </c>
      <c r="X34" s="90">
        <f t="shared" si="8"/>
        <v>0</v>
      </c>
      <c r="Y34" s="106">
        <f t="shared" si="9"/>
        <v>0</v>
      </c>
      <c r="Z34" s="89">
        <v>804151078</v>
      </c>
      <c r="AA34" s="90">
        <v>1484630114</v>
      </c>
      <c r="AB34" s="90">
        <f t="shared" si="10"/>
        <v>2288781192</v>
      </c>
      <c r="AC34" s="106">
        <f t="shared" si="11"/>
        <v>0.5916407687543882</v>
      </c>
      <c r="AD34" s="89">
        <f>SUM(AD28:AD33)</f>
        <v>906785924</v>
      </c>
      <c r="AE34" s="90">
        <f>SUM(AE28:AE33)</f>
        <v>148688111</v>
      </c>
      <c r="AF34" s="90">
        <f t="shared" si="12"/>
        <v>1055474035</v>
      </c>
      <c r="AG34" s="90">
        <f>SUM(AG28:AG33)</f>
        <v>3167306347</v>
      </c>
      <c r="AH34" s="90">
        <f>SUM(AH28:AH33)</f>
        <v>3167306347</v>
      </c>
      <c r="AI34" s="91">
        <f>SUM(AI28:AI33)</f>
        <v>1055474035</v>
      </c>
      <c r="AJ34" s="129">
        <f t="shared" si="13"/>
        <v>0.3332402740264518</v>
      </c>
      <c r="AK34" s="130">
        <f t="shared" si="14"/>
        <v>1.1684864962121027</v>
      </c>
    </row>
    <row r="35" spans="1:37" ht="12.75">
      <c r="A35" s="62" t="s">
        <v>98</v>
      </c>
      <c r="B35" s="63" t="s">
        <v>400</v>
      </c>
      <c r="C35" s="64" t="s">
        <v>401</v>
      </c>
      <c r="D35" s="85">
        <v>268627080</v>
      </c>
      <c r="E35" s="86">
        <v>34536624</v>
      </c>
      <c r="F35" s="87">
        <f t="shared" si="0"/>
        <v>303163704</v>
      </c>
      <c r="G35" s="85">
        <v>268627080</v>
      </c>
      <c r="H35" s="86">
        <v>34536624</v>
      </c>
      <c r="I35" s="87">
        <f t="shared" si="1"/>
        <v>303163704</v>
      </c>
      <c r="J35" s="85">
        <v>88329855</v>
      </c>
      <c r="K35" s="86">
        <v>-86674328</v>
      </c>
      <c r="L35" s="88">
        <f t="shared" si="2"/>
        <v>1655527</v>
      </c>
      <c r="M35" s="105">
        <f t="shared" si="3"/>
        <v>0.0054608351136915785</v>
      </c>
      <c r="N35" s="85">
        <v>0</v>
      </c>
      <c r="O35" s="86">
        <v>0</v>
      </c>
      <c r="P35" s="88">
        <f t="shared" si="4"/>
        <v>0</v>
      </c>
      <c r="Q35" s="105">
        <f t="shared" si="5"/>
        <v>0</v>
      </c>
      <c r="R35" s="85">
        <v>0</v>
      </c>
      <c r="S35" s="86">
        <v>0</v>
      </c>
      <c r="T35" s="88">
        <f t="shared" si="6"/>
        <v>0</v>
      </c>
      <c r="U35" s="105">
        <f t="shared" si="7"/>
        <v>0</v>
      </c>
      <c r="V35" s="85">
        <v>0</v>
      </c>
      <c r="W35" s="86">
        <v>0</v>
      </c>
      <c r="X35" s="88">
        <f t="shared" si="8"/>
        <v>0</v>
      </c>
      <c r="Y35" s="105">
        <f t="shared" si="9"/>
        <v>0</v>
      </c>
      <c r="Z35" s="125">
        <v>88329855</v>
      </c>
      <c r="AA35" s="88">
        <v>-86674328</v>
      </c>
      <c r="AB35" s="88">
        <f t="shared" si="10"/>
        <v>1655527</v>
      </c>
      <c r="AC35" s="105">
        <f t="shared" si="11"/>
        <v>0.0054608351136915785</v>
      </c>
      <c r="AD35" s="85">
        <v>80209143</v>
      </c>
      <c r="AE35" s="86">
        <v>-53843522</v>
      </c>
      <c r="AF35" s="88">
        <f t="shared" si="12"/>
        <v>26365621</v>
      </c>
      <c r="AG35" s="86">
        <v>282374471</v>
      </c>
      <c r="AH35" s="86">
        <v>282374471</v>
      </c>
      <c r="AI35" s="126">
        <v>26365621</v>
      </c>
      <c r="AJ35" s="127">
        <f t="shared" si="13"/>
        <v>0.09337112135749694</v>
      </c>
      <c r="AK35" s="128">
        <f t="shared" si="14"/>
        <v>-0.9372088751484366</v>
      </c>
    </row>
    <row r="36" spans="1:37" ht="12.75">
      <c r="A36" s="62" t="s">
        <v>98</v>
      </c>
      <c r="B36" s="63" t="s">
        <v>402</v>
      </c>
      <c r="C36" s="64" t="s">
        <v>403</v>
      </c>
      <c r="D36" s="85">
        <v>501002403</v>
      </c>
      <c r="E36" s="86">
        <v>77399276</v>
      </c>
      <c r="F36" s="87">
        <f t="shared" si="0"/>
        <v>578401679</v>
      </c>
      <c r="G36" s="85">
        <v>501002403</v>
      </c>
      <c r="H36" s="86">
        <v>77399276</v>
      </c>
      <c r="I36" s="87">
        <f t="shared" si="1"/>
        <v>578401679</v>
      </c>
      <c r="J36" s="85">
        <v>152482565</v>
      </c>
      <c r="K36" s="86">
        <v>96610230</v>
      </c>
      <c r="L36" s="88">
        <f t="shared" si="2"/>
        <v>249092795</v>
      </c>
      <c r="M36" s="105">
        <f t="shared" si="3"/>
        <v>0.43065710914023814</v>
      </c>
      <c r="N36" s="85">
        <v>0</v>
      </c>
      <c r="O36" s="86">
        <v>0</v>
      </c>
      <c r="P36" s="88">
        <f t="shared" si="4"/>
        <v>0</v>
      </c>
      <c r="Q36" s="105">
        <f t="shared" si="5"/>
        <v>0</v>
      </c>
      <c r="R36" s="85">
        <v>0</v>
      </c>
      <c r="S36" s="86">
        <v>0</v>
      </c>
      <c r="T36" s="88">
        <f t="shared" si="6"/>
        <v>0</v>
      </c>
      <c r="U36" s="105">
        <f t="shared" si="7"/>
        <v>0</v>
      </c>
      <c r="V36" s="85">
        <v>0</v>
      </c>
      <c r="W36" s="86">
        <v>0</v>
      </c>
      <c r="X36" s="88">
        <f t="shared" si="8"/>
        <v>0</v>
      </c>
      <c r="Y36" s="105">
        <f t="shared" si="9"/>
        <v>0</v>
      </c>
      <c r="Z36" s="125">
        <v>152482565</v>
      </c>
      <c r="AA36" s="88">
        <v>96610230</v>
      </c>
      <c r="AB36" s="88">
        <f t="shared" si="10"/>
        <v>249092795</v>
      </c>
      <c r="AC36" s="105">
        <f t="shared" si="11"/>
        <v>0.43065710914023814</v>
      </c>
      <c r="AD36" s="85">
        <v>137658911</v>
      </c>
      <c r="AE36" s="86">
        <v>63209668</v>
      </c>
      <c r="AF36" s="88">
        <f t="shared" si="12"/>
        <v>200868579</v>
      </c>
      <c r="AG36" s="86">
        <v>532288023</v>
      </c>
      <c r="AH36" s="86">
        <v>532288023</v>
      </c>
      <c r="AI36" s="126">
        <v>200868579</v>
      </c>
      <c r="AJ36" s="127">
        <f t="shared" si="13"/>
        <v>0.3773682110446434</v>
      </c>
      <c r="AK36" s="128">
        <f t="shared" si="14"/>
        <v>0.24007844452367033</v>
      </c>
    </row>
    <row r="37" spans="1:37" ht="12.75">
      <c r="A37" s="62" t="s">
        <v>98</v>
      </c>
      <c r="B37" s="63" t="s">
        <v>404</v>
      </c>
      <c r="C37" s="64" t="s">
        <v>405</v>
      </c>
      <c r="D37" s="85">
        <v>365082789</v>
      </c>
      <c r="E37" s="86">
        <v>77712694</v>
      </c>
      <c r="F37" s="87">
        <f t="shared" si="0"/>
        <v>442795483</v>
      </c>
      <c r="G37" s="85">
        <v>365082789</v>
      </c>
      <c r="H37" s="86">
        <v>77712694</v>
      </c>
      <c r="I37" s="87">
        <f t="shared" si="1"/>
        <v>442795483</v>
      </c>
      <c r="J37" s="85">
        <v>136995906</v>
      </c>
      <c r="K37" s="86">
        <v>10773895</v>
      </c>
      <c r="L37" s="88">
        <f t="shared" si="2"/>
        <v>147769801</v>
      </c>
      <c r="M37" s="105">
        <f t="shared" si="3"/>
        <v>0.33372020870411634</v>
      </c>
      <c r="N37" s="85">
        <v>0</v>
      </c>
      <c r="O37" s="86">
        <v>0</v>
      </c>
      <c r="P37" s="88">
        <f t="shared" si="4"/>
        <v>0</v>
      </c>
      <c r="Q37" s="105">
        <f t="shared" si="5"/>
        <v>0</v>
      </c>
      <c r="R37" s="85">
        <v>0</v>
      </c>
      <c r="S37" s="86">
        <v>0</v>
      </c>
      <c r="T37" s="88">
        <f t="shared" si="6"/>
        <v>0</v>
      </c>
      <c r="U37" s="105">
        <f t="shared" si="7"/>
        <v>0</v>
      </c>
      <c r="V37" s="85">
        <v>0</v>
      </c>
      <c r="W37" s="86">
        <v>0</v>
      </c>
      <c r="X37" s="88">
        <f t="shared" si="8"/>
        <v>0</v>
      </c>
      <c r="Y37" s="105">
        <f t="shared" si="9"/>
        <v>0</v>
      </c>
      <c r="Z37" s="125">
        <v>136995906</v>
      </c>
      <c r="AA37" s="88">
        <v>10773895</v>
      </c>
      <c r="AB37" s="88">
        <f t="shared" si="10"/>
        <v>147769801</v>
      </c>
      <c r="AC37" s="105">
        <f t="shared" si="11"/>
        <v>0.33372020870411634</v>
      </c>
      <c r="AD37" s="85">
        <v>116490812</v>
      </c>
      <c r="AE37" s="86">
        <v>14930623</v>
      </c>
      <c r="AF37" s="88">
        <f t="shared" si="12"/>
        <v>131421435</v>
      </c>
      <c r="AG37" s="86">
        <v>412601935</v>
      </c>
      <c r="AH37" s="86">
        <v>412601935</v>
      </c>
      <c r="AI37" s="126">
        <v>131421435</v>
      </c>
      <c r="AJ37" s="127">
        <f t="shared" si="13"/>
        <v>0.3185187073831828</v>
      </c>
      <c r="AK37" s="128">
        <f t="shared" si="14"/>
        <v>0.12439649589886148</v>
      </c>
    </row>
    <row r="38" spans="1:37" ht="12.75">
      <c r="A38" s="62" t="s">
        <v>98</v>
      </c>
      <c r="B38" s="63" t="s">
        <v>406</v>
      </c>
      <c r="C38" s="64" t="s">
        <v>407</v>
      </c>
      <c r="D38" s="85">
        <v>711461544</v>
      </c>
      <c r="E38" s="86">
        <v>155357284</v>
      </c>
      <c r="F38" s="87">
        <f t="shared" si="0"/>
        <v>866818828</v>
      </c>
      <c r="G38" s="85">
        <v>711461544</v>
      </c>
      <c r="H38" s="86">
        <v>155357284</v>
      </c>
      <c r="I38" s="87">
        <f t="shared" si="1"/>
        <v>866818828</v>
      </c>
      <c r="J38" s="85">
        <v>226745435</v>
      </c>
      <c r="K38" s="86">
        <v>9736866</v>
      </c>
      <c r="L38" s="88">
        <f t="shared" si="2"/>
        <v>236482301</v>
      </c>
      <c r="M38" s="105">
        <f t="shared" si="3"/>
        <v>0.2728162948947851</v>
      </c>
      <c r="N38" s="85">
        <v>0</v>
      </c>
      <c r="O38" s="86">
        <v>0</v>
      </c>
      <c r="P38" s="88">
        <f t="shared" si="4"/>
        <v>0</v>
      </c>
      <c r="Q38" s="105">
        <f t="shared" si="5"/>
        <v>0</v>
      </c>
      <c r="R38" s="85">
        <v>0</v>
      </c>
      <c r="S38" s="86">
        <v>0</v>
      </c>
      <c r="T38" s="88">
        <f t="shared" si="6"/>
        <v>0</v>
      </c>
      <c r="U38" s="105">
        <f t="shared" si="7"/>
        <v>0</v>
      </c>
      <c r="V38" s="85">
        <v>0</v>
      </c>
      <c r="W38" s="86">
        <v>0</v>
      </c>
      <c r="X38" s="88">
        <f t="shared" si="8"/>
        <v>0</v>
      </c>
      <c r="Y38" s="105">
        <f t="shared" si="9"/>
        <v>0</v>
      </c>
      <c r="Z38" s="125">
        <v>226745435</v>
      </c>
      <c r="AA38" s="88">
        <v>9736866</v>
      </c>
      <c r="AB38" s="88">
        <f t="shared" si="10"/>
        <v>236482301</v>
      </c>
      <c r="AC38" s="105">
        <f t="shared" si="11"/>
        <v>0.2728162948947851</v>
      </c>
      <c r="AD38" s="85">
        <v>203499525</v>
      </c>
      <c r="AE38" s="86">
        <v>0</v>
      </c>
      <c r="AF38" s="88">
        <f t="shared" si="12"/>
        <v>203499525</v>
      </c>
      <c r="AG38" s="86">
        <v>670259470</v>
      </c>
      <c r="AH38" s="86">
        <v>670259470</v>
      </c>
      <c r="AI38" s="126">
        <v>203499525</v>
      </c>
      <c r="AJ38" s="127">
        <f t="shared" si="13"/>
        <v>0.3036130545085771</v>
      </c>
      <c r="AK38" s="128">
        <f t="shared" si="14"/>
        <v>0.16207790165603586</v>
      </c>
    </row>
    <row r="39" spans="1:37" ht="12.75">
      <c r="A39" s="62" t="s">
        <v>113</v>
      </c>
      <c r="B39" s="63" t="s">
        <v>408</v>
      </c>
      <c r="C39" s="64" t="s">
        <v>409</v>
      </c>
      <c r="D39" s="85">
        <v>1384612831</v>
      </c>
      <c r="E39" s="86">
        <v>709125000</v>
      </c>
      <c r="F39" s="87">
        <f t="shared" si="0"/>
        <v>2093737831</v>
      </c>
      <c r="G39" s="85">
        <v>1384612831</v>
      </c>
      <c r="H39" s="86">
        <v>709125000</v>
      </c>
      <c r="I39" s="87">
        <f t="shared" si="1"/>
        <v>2093737831</v>
      </c>
      <c r="J39" s="85">
        <v>432362137</v>
      </c>
      <c r="K39" s="86">
        <v>69340741</v>
      </c>
      <c r="L39" s="88">
        <f t="shared" si="2"/>
        <v>501702878</v>
      </c>
      <c r="M39" s="105">
        <f t="shared" si="3"/>
        <v>0.2396206777046099</v>
      </c>
      <c r="N39" s="85">
        <v>0</v>
      </c>
      <c r="O39" s="86">
        <v>0</v>
      </c>
      <c r="P39" s="88">
        <f t="shared" si="4"/>
        <v>0</v>
      </c>
      <c r="Q39" s="105">
        <f t="shared" si="5"/>
        <v>0</v>
      </c>
      <c r="R39" s="85">
        <v>0</v>
      </c>
      <c r="S39" s="86">
        <v>0</v>
      </c>
      <c r="T39" s="88">
        <f t="shared" si="6"/>
        <v>0</v>
      </c>
      <c r="U39" s="105">
        <f t="shared" si="7"/>
        <v>0</v>
      </c>
      <c r="V39" s="85">
        <v>0</v>
      </c>
      <c r="W39" s="86">
        <v>0</v>
      </c>
      <c r="X39" s="88">
        <f t="shared" si="8"/>
        <v>0</v>
      </c>
      <c r="Y39" s="105">
        <f t="shared" si="9"/>
        <v>0</v>
      </c>
      <c r="Z39" s="125">
        <v>432362137</v>
      </c>
      <c r="AA39" s="88">
        <v>69340741</v>
      </c>
      <c r="AB39" s="88">
        <f t="shared" si="10"/>
        <v>501702878</v>
      </c>
      <c r="AC39" s="105">
        <f t="shared" si="11"/>
        <v>0.2396206777046099</v>
      </c>
      <c r="AD39" s="85">
        <v>369728985</v>
      </c>
      <c r="AE39" s="86">
        <v>51793081</v>
      </c>
      <c r="AF39" s="88">
        <f t="shared" si="12"/>
        <v>421522066</v>
      </c>
      <c r="AG39" s="86">
        <v>1948316964</v>
      </c>
      <c r="AH39" s="86">
        <v>1948316964</v>
      </c>
      <c r="AI39" s="126">
        <v>421522066</v>
      </c>
      <c r="AJ39" s="127">
        <f t="shared" si="13"/>
        <v>0.21635189437276797</v>
      </c>
      <c r="AK39" s="128">
        <f t="shared" si="14"/>
        <v>0.19021735388818284</v>
      </c>
    </row>
    <row r="40" spans="1:37" ht="16.5">
      <c r="A40" s="65"/>
      <c r="B40" s="66" t="s">
        <v>410</v>
      </c>
      <c r="C40" s="67"/>
      <c r="D40" s="89">
        <f>SUM(D35:D39)</f>
        <v>3230786647</v>
      </c>
      <c r="E40" s="90">
        <f>SUM(E35:E39)</f>
        <v>1054130878</v>
      </c>
      <c r="F40" s="91">
        <f t="shared" si="0"/>
        <v>4284917525</v>
      </c>
      <c r="G40" s="89">
        <f>SUM(G35:G39)</f>
        <v>3230786647</v>
      </c>
      <c r="H40" s="90">
        <f>SUM(H35:H39)</f>
        <v>1054130878</v>
      </c>
      <c r="I40" s="91">
        <f t="shared" si="1"/>
        <v>4284917525</v>
      </c>
      <c r="J40" s="89">
        <f>SUM(J35:J39)</f>
        <v>1036915898</v>
      </c>
      <c r="K40" s="90">
        <f>SUM(K35:K39)</f>
        <v>99787404</v>
      </c>
      <c r="L40" s="90">
        <f t="shared" si="2"/>
        <v>1136703302</v>
      </c>
      <c r="M40" s="106">
        <f t="shared" si="3"/>
        <v>0.2652800889090625</v>
      </c>
      <c r="N40" s="89">
        <f>SUM(N35:N39)</f>
        <v>0</v>
      </c>
      <c r="O40" s="90">
        <f>SUM(O35:O39)</f>
        <v>0</v>
      </c>
      <c r="P40" s="90">
        <f t="shared" si="4"/>
        <v>0</v>
      </c>
      <c r="Q40" s="106">
        <f t="shared" si="5"/>
        <v>0</v>
      </c>
      <c r="R40" s="89">
        <f>SUM(R35:R39)</f>
        <v>0</v>
      </c>
      <c r="S40" s="90">
        <f>SUM(S35:S39)</f>
        <v>0</v>
      </c>
      <c r="T40" s="90">
        <f t="shared" si="6"/>
        <v>0</v>
      </c>
      <c r="U40" s="106">
        <f t="shared" si="7"/>
        <v>0</v>
      </c>
      <c r="V40" s="89">
        <f>SUM(V35:V39)</f>
        <v>0</v>
      </c>
      <c r="W40" s="90">
        <f>SUM(W35:W39)</f>
        <v>0</v>
      </c>
      <c r="X40" s="90">
        <f t="shared" si="8"/>
        <v>0</v>
      </c>
      <c r="Y40" s="106">
        <f t="shared" si="9"/>
        <v>0</v>
      </c>
      <c r="Z40" s="89">
        <v>1036915898</v>
      </c>
      <c r="AA40" s="90">
        <v>99787404</v>
      </c>
      <c r="AB40" s="90">
        <f t="shared" si="10"/>
        <v>1136703302</v>
      </c>
      <c r="AC40" s="106">
        <f t="shared" si="11"/>
        <v>0.2652800889090625</v>
      </c>
      <c r="AD40" s="89">
        <f>SUM(AD35:AD39)</f>
        <v>907587376</v>
      </c>
      <c r="AE40" s="90">
        <f>SUM(AE35:AE39)</f>
        <v>76089850</v>
      </c>
      <c r="AF40" s="90">
        <f t="shared" si="12"/>
        <v>983677226</v>
      </c>
      <c r="AG40" s="90">
        <f>SUM(AG35:AG39)</f>
        <v>3845840863</v>
      </c>
      <c r="AH40" s="90">
        <f>SUM(AH35:AH39)</f>
        <v>3845840863</v>
      </c>
      <c r="AI40" s="91">
        <f>SUM(AI35:AI39)</f>
        <v>983677226</v>
      </c>
      <c r="AJ40" s="129">
        <f t="shared" si="13"/>
        <v>0.2557768927632303</v>
      </c>
      <c r="AK40" s="130">
        <f t="shared" si="14"/>
        <v>0.1555653337856171</v>
      </c>
    </row>
    <row r="41" spans="1:37" ht="16.5">
      <c r="A41" s="68"/>
      <c r="B41" s="69" t="s">
        <v>411</v>
      </c>
      <c r="C41" s="70"/>
      <c r="D41" s="92">
        <f>SUM(D9:D14,D16:D20,D22:D26,D28:D33,D35:D39)</f>
        <v>19829127630</v>
      </c>
      <c r="E41" s="93">
        <f>SUM(E9:E14,E16:E20,E22:E26,E28:E33,E35:E39)</f>
        <v>5638409611</v>
      </c>
      <c r="F41" s="94">
        <f t="shared" si="0"/>
        <v>25467537241</v>
      </c>
      <c r="G41" s="92">
        <f>SUM(G9:G14,G16:G20,G22:G26,G28:G33,G35:G39)</f>
        <v>19829127630</v>
      </c>
      <c r="H41" s="93">
        <f>SUM(H9:H14,H16:H20,H22:H26,H28:H33,H35:H39)</f>
        <v>5638409611</v>
      </c>
      <c r="I41" s="94">
        <f t="shared" si="1"/>
        <v>25467537241</v>
      </c>
      <c r="J41" s="92">
        <f>SUM(J9:J14,J16:J20,J22:J26,J28:J33,J35:J39)</f>
        <v>5905524987</v>
      </c>
      <c r="K41" s="93">
        <f>SUM(K9:K14,K16:K20,K22:K26,K28:K33,K35:K39)</f>
        <v>9845170511</v>
      </c>
      <c r="L41" s="93">
        <f t="shared" si="2"/>
        <v>15750695498</v>
      </c>
      <c r="M41" s="107">
        <f t="shared" si="3"/>
        <v>0.6184616654900997</v>
      </c>
      <c r="N41" s="92">
        <f>SUM(N9:N14,N16:N20,N22:N26,N28:N33,N35:N39)</f>
        <v>0</v>
      </c>
      <c r="O41" s="93">
        <f>SUM(O9:O14,O16:O20,O22:O26,O28:O33,O35:O39)</f>
        <v>0</v>
      </c>
      <c r="P41" s="93">
        <f t="shared" si="4"/>
        <v>0</v>
      </c>
      <c r="Q41" s="107">
        <f t="shared" si="5"/>
        <v>0</v>
      </c>
      <c r="R41" s="92">
        <f>SUM(R9:R14,R16:R20,R22:R26,R28:R33,R35:R39)</f>
        <v>0</v>
      </c>
      <c r="S41" s="93">
        <f>SUM(S9:S14,S16:S20,S22:S26,S28:S33,S35:S39)</f>
        <v>0</v>
      </c>
      <c r="T41" s="93">
        <f t="shared" si="6"/>
        <v>0</v>
      </c>
      <c r="U41" s="107">
        <f t="shared" si="7"/>
        <v>0</v>
      </c>
      <c r="V41" s="92">
        <f>SUM(V9:V14,V16:V20,V22:V26,V28:V33,V35:V39)</f>
        <v>0</v>
      </c>
      <c r="W41" s="93">
        <f>SUM(W9:W14,W16:W20,W22:W26,W28:W33,W35:W39)</f>
        <v>0</v>
      </c>
      <c r="X41" s="93">
        <f t="shared" si="8"/>
        <v>0</v>
      </c>
      <c r="Y41" s="107">
        <f t="shared" si="9"/>
        <v>0</v>
      </c>
      <c r="Z41" s="92">
        <v>5905524987</v>
      </c>
      <c r="AA41" s="93">
        <v>9845170511</v>
      </c>
      <c r="AB41" s="93">
        <f t="shared" si="10"/>
        <v>15750695498</v>
      </c>
      <c r="AC41" s="107">
        <f t="shared" si="11"/>
        <v>0.6184616654900997</v>
      </c>
      <c r="AD41" s="92">
        <f>SUM(AD9:AD14,AD16:AD20,AD22:AD26,AD28:AD33,AD35:AD39)</f>
        <v>4901520122</v>
      </c>
      <c r="AE41" s="93">
        <f>SUM(AE9:AE14,AE16:AE20,AE22:AE26,AE28:AE33,AE35:AE39)</f>
        <v>861162384</v>
      </c>
      <c r="AF41" s="93">
        <f t="shared" si="12"/>
        <v>5762682506</v>
      </c>
      <c r="AG41" s="93">
        <f>SUM(AG9:AG14,AG16:AG20,AG22:AG26,AG28:AG33,AG35:AG39)</f>
        <v>20703583991</v>
      </c>
      <c r="AH41" s="93">
        <f>SUM(AH9:AH14,AH16:AH20,AH22:AH26,AH28:AH33,AH35:AH39)</f>
        <v>20703583991</v>
      </c>
      <c r="AI41" s="94">
        <f>SUM(AI9:AI14,AI16:AI20,AI22:AI26,AI28:AI33,AI35:AI39)</f>
        <v>5762682506</v>
      </c>
      <c r="AJ41" s="131">
        <f t="shared" si="13"/>
        <v>0.27834226714104576</v>
      </c>
      <c r="AK41" s="132">
        <f t="shared" si="14"/>
        <v>1.7332228491853687</v>
      </c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84"/>
  <sheetViews>
    <sheetView showGridLines="0" tabSelected="1" view="pageBreakPreview" zoomScale="60" zoomScalePageLayoutView="0" workbookViewId="0" topLeftCell="A7">
      <selection activeCell="E24" sqref="E24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8515625" style="0" customWidth="1"/>
    <col min="4" max="6" width="12.140625" style="0" customWidth="1"/>
    <col min="7" max="9" width="12.140625" style="0" hidden="1" customWidth="1"/>
    <col min="10" max="12" width="12.140625" style="0" customWidth="1"/>
    <col min="13" max="13" width="13.7109375" style="0" customWidth="1"/>
    <col min="14" max="16" width="12.140625" style="0" hidden="1" customWidth="1"/>
    <col min="17" max="17" width="13.7109375" style="0" hidden="1" customWidth="1"/>
    <col min="18" max="25" width="12.140625" style="0" hidden="1" customWidth="1"/>
    <col min="26" max="28" width="12.140625" style="0" customWidth="1"/>
    <col min="29" max="29" width="13.7109375" style="0" customWidth="1"/>
    <col min="30" max="35" width="12.140625" style="0" hidden="1" customWidth="1"/>
    <col min="36" max="36" width="13.7109375" style="0" hidden="1" customWidth="1"/>
    <col min="37" max="37" width="12.140625" style="0" customWidth="1"/>
  </cols>
  <sheetData>
    <row r="1" spans="1:37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8.75" customHeight="1">
      <c r="A2" s="4"/>
      <c r="B2" s="133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</row>
    <row r="3" spans="1:37" ht="16.5">
      <c r="A3" s="5"/>
      <c r="B3" s="135" t="s">
        <v>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</row>
    <row r="4" spans="1:37" ht="15" customHeight="1">
      <c r="A4" s="8"/>
      <c r="B4" s="9"/>
      <c r="C4" s="10"/>
      <c r="D4" s="137" t="s">
        <v>2</v>
      </c>
      <c r="E4" s="137"/>
      <c r="F4" s="137"/>
      <c r="G4" s="137" t="s">
        <v>3</v>
      </c>
      <c r="H4" s="137"/>
      <c r="I4" s="137"/>
      <c r="J4" s="138" t="s">
        <v>4</v>
      </c>
      <c r="K4" s="139"/>
      <c r="L4" s="139"/>
      <c r="M4" s="140"/>
      <c r="N4" s="138" t="s">
        <v>5</v>
      </c>
      <c r="O4" s="141"/>
      <c r="P4" s="141"/>
      <c r="Q4" s="142"/>
      <c r="R4" s="138" t="s">
        <v>6</v>
      </c>
      <c r="S4" s="141"/>
      <c r="T4" s="141"/>
      <c r="U4" s="142"/>
      <c r="V4" s="138" t="s">
        <v>7</v>
      </c>
      <c r="W4" s="143"/>
      <c r="X4" s="143"/>
      <c r="Y4" s="144"/>
      <c r="Z4" s="138" t="s">
        <v>8</v>
      </c>
      <c r="AA4" s="139"/>
      <c r="AB4" s="139"/>
      <c r="AC4" s="140"/>
      <c r="AD4" s="138" t="s">
        <v>9</v>
      </c>
      <c r="AE4" s="139"/>
      <c r="AF4" s="139"/>
      <c r="AG4" s="139"/>
      <c r="AH4" s="139"/>
      <c r="AI4" s="139"/>
      <c r="AJ4" s="140"/>
      <c r="AK4" s="11"/>
    </row>
    <row r="5" spans="1:37" ht="38.25">
      <c r="A5" s="14"/>
      <c r="B5" s="15" t="s">
        <v>10</v>
      </c>
      <c r="C5" s="16" t="s">
        <v>11</v>
      </c>
      <c r="D5" s="17" t="s">
        <v>12</v>
      </c>
      <c r="E5" s="18" t="s">
        <v>13</v>
      </c>
      <c r="F5" s="19" t="s">
        <v>14</v>
      </c>
      <c r="G5" s="17" t="s">
        <v>12</v>
      </c>
      <c r="H5" s="18" t="s">
        <v>13</v>
      </c>
      <c r="I5" s="19" t="s">
        <v>14</v>
      </c>
      <c r="J5" s="17" t="s">
        <v>12</v>
      </c>
      <c r="K5" s="18" t="s">
        <v>13</v>
      </c>
      <c r="L5" s="18" t="s">
        <v>14</v>
      </c>
      <c r="M5" s="19" t="s">
        <v>15</v>
      </c>
      <c r="N5" s="17" t="s">
        <v>12</v>
      </c>
      <c r="O5" s="18" t="s">
        <v>13</v>
      </c>
      <c r="P5" s="20" t="s">
        <v>14</v>
      </c>
      <c r="Q5" s="21" t="s">
        <v>16</v>
      </c>
      <c r="R5" s="18" t="s">
        <v>12</v>
      </c>
      <c r="S5" s="18" t="s">
        <v>13</v>
      </c>
      <c r="T5" s="20" t="s">
        <v>14</v>
      </c>
      <c r="U5" s="21" t="s">
        <v>17</v>
      </c>
      <c r="V5" s="18" t="s">
        <v>12</v>
      </c>
      <c r="W5" s="18" t="s">
        <v>13</v>
      </c>
      <c r="X5" s="20" t="s">
        <v>14</v>
      </c>
      <c r="Y5" s="21" t="s">
        <v>18</v>
      </c>
      <c r="Z5" s="17" t="s">
        <v>12</v>
      </c>
      <c r="AA5" s="18" t="s">
        <v>13</v>
      </c>
      <c r="AB5" s="18" t="s">
        <v>14</v>
      </c>
      <c r="AC5" s="19" t="s">
        <v>19</v>
      </c>
      <c r="AD5" s="17" t="s">
        <v>12</v>
      </c>
      <c r="AE5" s="18" t="s">
        <v>13</v>
      </c>
      <c r="AF5" s="18" t="s">
        <v>14</v>
      </c>
      <c r="AG5" s="18"/>
      <c r="AH5" s="18"/>
      <c r="AI5" s="18"/>
      <c r="AJ5" s="22" t="s">
        <v>19</v>
      </c>
      <c r="AK5" s="23" t="s">
        <v>20</v>
      </c>
    </row>
    <row r="6" spans="1:37" ht="12.75">
      <c r="A6" s="53"/>
      <c r="B6" s="54"/>
      <c r="C6" s="55"/>
      <c r="D6" s="56"/>
      <c r="E6" s="57"/>
      <c r="F6" s="58"/>
      <c r="G6" s="56"/>
      <c r="H6" s="57"/>
      <c r="I6" s="58"/>
      <c r="J6" s="56"/>
      <c r="K6" s="57"/>
      <c r="L6" s="57"/>
      <c r="M6" s="58"/>
      <c r="N6" s="56"/>
      <c r="O6" s="57"/>
      <c r="P6" s="57"/>
      <c r="Q6" s="58"/>
      <c r="R6" s="56"/>
      <c r="S6" s="57"/>
      <c r="T6" s="57"/>
      <c r="U6" s="58"/>
      <c r="V6" s="56"/>
      <c r="W6" s="57"/>
      <c r="X6" s="57"/>
      <c r="Y6" s="58"/>
      <c r="Z6" s="56"/>
      <c r="AA6" s="57"/>
      <c r="AB6" s="57"/>
      <c r="AC6" s="58"/>
      <c r="AD6" s="56"/>
      <c r="AE6" s="57"/>
      <c r="AF6" s="57"/>
      <c r="AG6" s="57"/>
      <c r="AH6" s="57"/>
      <c r="AI6" s="58"/>
      <c r="AJ6" s="56"/>
      <c r="AK6" s="59"/>
    </row>
    <row r="7" spans="1:37" ht="16.5">
      <c r="A7" s="60"/>
      <c r="B7" s="61" t="s">
        <v>32</v>
      </c>
      <c r="C7" s="55"/>
      <c r="D7" s="56"/>
      <c r="E7" s="57"/>
      <c r="F7" s="58"/>
      <c r="G7" s="56"/>
      <c r="H7" s="57"/>
      <c r="I7" s="58"/>
      <c r="J7" s="56"/>
      <c r="K7" s="57"/>
      <c r="L7" s="57"/>
      <c r="M7" s="58"/>
      <c r="N7" s="56"/>
      <c r="O7" s="57"/>
      <c r="P7" s="57"/>
      <c r="Q7" s="58"/>
      <c r="R7" s="56"/>
      <c r="S7" s="57"/>
      <c r="T7" s="57"/>
      <c r="U7" s="58"/>
      <c r="V7" s="56"/>
      <c r="W7" s="57"/>
      <c r="X7" s="57"/>
      <c r="Y7" s="58"/>
      <c r="Z7" s="56"/>
      <c r="AA7" s="57"/>
      <c r="AB7" s="57"/>
      <c r="AC7" s="58"/>
      <c r="AD7" s="56"/>
      <c r="AE7" s="57"/>
      <c r="AF7" s="57"/>
      <c r="AG7" s="57"/>
      <c r="AH7" s="57"/>
      <c r="AI7" s="58"/>
      <c r="AJ7" s="56"/>
      <c r="AK7" s="59"/>
    </row>
    <row r="8" spans="1:37" ht="12.75">
      <c r="A8" s="53"/>
      <c r="B8" s="54"/>
      <c r="C8" s="55"/>
      <c r="D8" s="56"/>
      <c r="E8" s="57"/>
      <c r="F8" s="58"/>
      <c r="G8" s="56"/>
      <c r="H8" s="57"/>
      <c r="I8" s="58"/>
      <c r="J8" s="56"/>
      <c r="K8" s="57"/>
      <c r="L8" s="57"/>
      <c r="M8" s="58"/>
      <c r="N8" s="56"/>
      <c r="O8" s="57"/>
      <c r="P8" s="57"/>
      <c r="Q8" s="58"/>
      <c r="R8" s="56"/>
      <c r="S8" s="57"/>
      <c r="T8" s="57"/>
      <c r="U8" s="58"/>
      <c r="V8" s="56"/>
      <c r="W8" s="57"/>
      <c r="X8" s="57"/>
      <c r="Y8" s="58"/>
      <c r="Z8" s="56"/>
      <c r="AA8" s="57"/>
      <c r="AB8" s="57"/>
      <c r="AC8" s="58"/>
      <c r="AD8" s="56"/>
      <c r="AE8" s="57"/>
      <c r="AF8" s="57"/>
      <c r="AG8" s="57"/>
      <c r="AH8" s="57"/>
      <c r="AI8" s="58"/>
      <c r="AJ8" s="56"/>
      <c r="AK8" s="59"/>
    </row>
    <row r="9" spans="1:37" ht="12.75">
      <c r="A9" s="62" t="s">
        <v>98</v>
      </c>
      <c r="B9" s="63" t="s">
        <v>412</v>
      </c>
      <c r="C9" s="64" t="s">
        <v>413</v>
      </c>
      <c r="D9" s="85">
        <v>568138413</v>
      </c>
      <c r="E9" s="86">
        <v>340678400</v>
      </c>
      <c r="F9" s="87">
        <f>$D9+$E9</f>
        <v>908816813</v>
      </c>
      <c r="G9" s="85">
        <v>568138413</v>
      </c>
      <c r="H9" s="86">
        <v>340678400</v>
      </c>
      <c r="I9" s="87">
        <f>$G9+$H9</f>
        <v>908816813</v>
      </c>
      <c r="J9" s="85">
        <v>191688848</v>
      </c>
      <c r="K9" s="86">
        <v>29830083</v>
      </c>
      <c r="L9" s="88">
        <f>$J9+$K9</f>
        <v>221518931</v>
      </c>
      <c r="M9" s="105">
        <f>IF($F9=0,0,$L9/$F9)</f>
        <v>0.24374431440013422</v>
      </c>
      <c r="N9" s="85">
        <v>0</v>
      </c>
      <c r="O9" s="86">
        <v>0</v>
      </c>
      <c r="P9" s="88">
        <f>$N9+$O9</f>
        <v>0</v>
      </c>
      <c r="Q9" s="105">
        <f>IF($F9=0,0,$P9/$F9)</f>
        <v>0</v>
      </c>
      <c r="R9" s="85">
        <v>0</v>
      </c>
      <c r="S9" s="86">
        <v>0</v>
      </c>
      <c r="T9" s="88">
        <f>$R9+$S9</f>
        <v>0</v>
      </c>
      <c r="U9" s="105">
        <f>IF($I9=0,0,$T9/$I9)</f>
        <v>0</v>
      </c>
      <c r="V9" s="85">
        <v>0</v>
      </c>
      <c r="W9" s="86">
        <v>0</v>
      </c>
      <c r="X9" s="88">
        <f>$V9+$W9</f>
        <v>0</v>
      </c>
      <c r="Y9" s="105">
        <f>IF($I9=0,0,$X9/$I9)</f>
        <v>0</v>
      </c>
      <c r="Z9" s="125">
        <v>191688848</v>
      </c>
      <c r="AA9" s="88">
        <v>29830083</v>
      </c>
      <c r="AB9" s="88">
        <f>$Z9+$AA9</f>
        <v>221518931</v>
      </c>
      <c r="AC9" s="105">
        <f>IF($F9=0,0,$AB9/$F9)</f>
        <v>0.24374431440013422</v>
      </c>
      <c r="AD9" s="85">
        <v>-112377812</v>
      </c>
      <c r="AE9" s="86">
        <v>0</v>
      </c>
      <c r="AF9" s="88">
        <f>$AD9+$AE9</f>
        <v>-112377812</v>
      </c>
      <c r="AG9" s="86">
        <v>589008591</v>
      </c>
      <c r="AH9" s="86">
        <v>589008591</v>
      </c>
      <c r="AI9" s="126">
        <v>-112377812</v>
      </c>
      <c r="AJ9" s="127">
        <f>IF($AG9=0,0,$AI9/$AG9)</f>
        <v>-0.19079146504333414</v>
      </c>
      <c r="AK9" s="128">
        <f>IF($AF9=0,0,(($L9/$AF9)-1))</f>
        <v>-2.971198113378467</v>
      </c>
    </row>
    <row r="10" spans="1:37" ht="12.75">
      <c r="A10" s="62" t="s">
        <v>98</v>
      </c>
      <c r="B10" s="63" t="s">
        <v>414</v>
      </c>
      <c r="C10" s="64" t="s">
        <v>415</v>
      </c>
      <c r="D10" s="85">
        <v>740965212</v>
      </c>
      <c r="E10" s="86">
        <v>195149001</v>
      </c>
      <c r="F10" s="87">
        <f aca="true" t="shared" si="0" ref="F10:F32">$D10+$E10</f>
        <v>936114213</v>
      </c>
      <c r="G10" s="85">
        <v>740965212</v>
      </c>
      <c r="H10" s="86">
        <v>195149001</v>
      </c>
      <c r="I10" s="87">
        <f aca="true" t="shared" si="1" ref="I10:I32">$G10+$H10</f>
        <v>936114213</v>
      </c>
      <c r="J10" s="85">
        <v>216485967</v>
      </c>
      <c r="K10" s="86">
        <v>16809840</v>
      </c>
      <c r="L10" s="88">
        <f aca="true" t="shared" si="2" ref="L10:L32">$J10+$K10</f>
        <v>233295807</v>
      </c>
      <c r="M10" s="105">
        <f aca="true" t="shared" si="3" ref="M10:M32">IF($F10=0,0,$L10/$F10)</f>
        <v>0.24921724695574085</v>
      </c>
      <c r="N10" s="85">
        <v>0</v>
      </c>
      <c r="O10" s="86">
        <v>0</v>
      </c>
      <c r="P10" s="88">
        <f aca="true" t="shared" si="4" ref="P10:P32">$N10+$O10</f>
        <v>0</v>
      </c>
      <c r="Q10" s="105">
        <f aca="true" t="shared" si="5" ref="Q10:Q32">IF($F10=0,0,$P10/$F10)</f>
        <v>0</v>
      </c>
      <c r="R10" s="85">
        <v>0</v>
      </c>
      <c r="S10" s="86">
        <v>0</v>
      </c>
      <c r="T10" s="88">
        <f aca="true" t="shared" si="6" ref="T10:T32">$R10+$S10</f>
        <v>0</v>
      </c>
      <c r="U10" s="105">
        <f aca="true" t="shared" si="7" ref="U10:U32">IF($I10=0,0,$T10/$I10)</f>
        <v>0</v>
      </c>
      <c r="V10" s="85">
        <v>0</v>
      </c>
      <c r="W10" s="86">
        <v>0</v>
      </c>
      <c r="X10" s="88">
        <f aca="true" t="shared" si="8" ref="X10:X32">$V10+$W10</f>
        <v>0</v>
      </c>
      <c r="Y10" s="105">
        <f aca="true" t="shared" si="9" ref="Y10:Y32">IF($I10=0,0,$X10/$I10)</f>
        <v>0</v>
      </c>
      <c r="Z10" s="125">
        <v>216485967</v>
      </c>
      <c r="AA10" s="88">
        <v>16809840</v>
      </c>
      <c r="AB10" s="88">
        <f aca="true" t="shared" si="10" ref="AB10:AB32">$Z10+$AA10</f>
        <v>233295807</v>
      </c>
      <c r="AC10" s="105">
        <f aca="true" t="shared" si="11" ref="AC10:AC32">IF($F10=0,0,$AB10/$F10)</f>
        <v>0.24921724695574085</v>
      </c>
      <c r="AD10" s="85">
        <v>192113523</v>
      </c>
      <c r="AE10" s="86">
        <v>16570741</v>
      </c>
      <c r="AF10" s="88">
        <f aca="true" t="shared" si="12" ref="AF10:AF32">$AD10+$AE10</f>
        <v>208684264</v>
      </c>
      <c r="AG10" s="86">
        <v>766661890</v>
      </c>
      <c r="AH10" s="86">
        <v>766661890</v>
      </c>
      <c r="AI10" s="126">
        <v>208684264</v>
      </c>
      <c r="AJ10" s="127">
        <f aca="true" t="shared" si="13" ref="AJ10:AJ32">IF($AG10=0,0,$AI10/$AG10)</f>
        <v>0.272198562002345</v>
      </c>
      <c r="AK10" s="128">
        <f aca="true" t="shared" si="14" ref="AK10:AK32">IF($AF10=0,0,(($L10/$AF10)-1))</f>
        <v>0.11793674581999158</v>
      </c>
    </row>
    <row r="11" spans="1:37" ht="12.75">
      <c r="A11" s="62" t="s">
        <v>98</v>
      </c>
      <c r="B11" s="63" t="s">
        <v>416</v>
      </c>
      <c r="C11" s="64" t="s">
        <v>417</v>
      </c>
      <c r="D11" s="85">
        <v>567906696</v>
      </c>
      <c r="E11" s="86">
        <v>144719208</v>
      </c>
      <c r="F11" s="87">
        <f t="shared" si="0"/>
        <v>712625904</v>
      </c>
      <c r="G11" s="85">
        <v>567906696</v>
      </c>
      <c r="H11" s="86">
        <v>144719208</v>
      </c>
      <c r="I11" s="87">
        <f t="shared" si="1"/>
        <v>712625904</v>
      </c>
      <c r="J11" s="85">
        <v>175756433</v>
      </c>
      <c r="K11" s="86">
        <v>639940224</v>
      </c>
      <c r="L11" s="88">
        <f t="shared" si="2"/>
        <v>815696657</v>
      </c>
      <c r="M11" s="105">
        <f t="shared" si="3"/>
        <v>1.1446351478685513</v>
      </c>
      <c r="N11" s="85">
        <v>0</v>
      </c>
      <c r="O11" s="86">
        <v>0</v>
      </c>
      <c r="P11" s="88">
        <f t="shared" si="4"/>
        <v>0</v>
      </c>
      <c r="Q11" s="105">
        <f t="shared" si="5"/>
        <v>0</v>
      </c>
      <c r="R11" s="85">
        <v>0</v>
      </c>
      <c r="S11" s="86">
        <v>0</v>
      </c>
      <c r="T11" s="88">
        <f t="shared" si="6"/>
        <v>0</v>
      </c>
      <c r="U11" s="105">
        <f t="shared" si="7"/>
        <v>0</v>
      </c>
      <c r="V11" s="85">
        <v>0</v>
      </c>
      <c r="W11" s="86">
        <v>0</v>
      </c>
      <c r="X11" s="88">
        <f t="shared" si="8"/>
        <v>0</v>
      </c>
      <c r="Y11" s="105">
        <f t="shared" si="9"/>
        <v>0</v>
      </c>
      <c r="Z11" s="125">
        <v>175756433</v>
      </c>
      <c r="AA11" s="88">
        <v>639940224</v>
      </c>
      <c r="AB11" s="88">
        <f t="shared" si="10"/>
        <v>815696657</v>
      </c>
      <c r="AC11" s="105">
        <f t="shared" si="11"/>
        <v>1.1446351478685513</v>
      </c>
      <c r="AD11" s="85">
        <v>154013811</v>
      </c>
      <c r="AE11" s="86">
        <v>237835268</v>
      </c>
      <c r="AF11" s="88">
        <f t="shared" si="12"/>
        <v>391849079</v>
      </c>
      <c r="AG11" s="86">
        <v>599200272</v>
      </c>
      <c r="AH11" s="86">
        <v>599200272</v>
      </c>
      <c r="AI11" s="126">
        <v>391849079</v>
      </c>
      <c r="AJ11" s="127">
        <f t="shared" si="13"/>
        <v>0.6539534397941662</v>
      </c>
      <c r="AK11" s="128">
        <f t="shared" si="14"/>
        <v>1.0816602633893138</v>
      </c>
    </row>
    <row r="12" spans="1:37" ht="12.75">
      <c r="A12" s="62" t="s">
        <v>98</v>
      </c>
      <c r="B12" s="63" t="s">
        <v>418</v>
      </c>
      <c r="C12" s="64" t="s">
        <v>419</v>
      </c>
      <c r="D12" s="85">
        <v>365077092</v>
      </c>
      <c r="E12" s="86">
        <v>68037420</v>
      </c>
      <c r="F12" s="87">
        <f t="shared" si="0"/>
        <v>433114512</v>
      </c>
      <c r="G12" s="85">
        <v>365077092</v>
      </c>
      <c r="H12" s="86">
        <v>68037420</v>
      </c>
      <c r="I12" s="87">
        <f t="shared" si="1"/>
        <v>433114512</v>
      </c>
      <c r="J12" s="85">
        <v>62152086</v>
      </c>
      <c r="K12" s="86">
        <v>1025522843</v>
      </c>
      <c r="L12" s="88">
        <f t="shared" si="2"/>
        <v>1087674929</v>
      </c>
      <c r="M12" s="105">
        <f t="shared" si="3"/>
        <v>2.5112871974144335</v>
      </c>
      <c r="N12" s="85">
        <v>0</v>
      </c>
      <c r="O12" s="86">
        <v>0</v>
      </c>
      <c r="P12" s="88">
        <f t="shared" si="4"/>
        <v>0</v>
      </c>
      <c r="Q12" s="105">
        <f t="shared" si="5"/>
        <v>0</v>
      </c>
      <c r="R12" s="85">
        <v>0</v>
      </c>
      <c r="S12" s="86">
        <v>0</v>
      </c>
      <c r="T12" s="88">
        <f t="shared" si="6"/>
        <v>0</v>
      </c>
      <c r="U12" s="105">
        <f t="shared" si="7"/>
        <v>0</v>
      </c>
      <c r="V12" s="85">
        <v>0</v>
      </c>
      <c r="W12" s="86">
        <v>0</v>
      </c>
      <c r="X12" s="88">
        <f t="shared" si="8"/>
        <v>0</v>
      </c>
      <c r="Y12" s="105">
        <f t="shared" si="9"/>
        <v>0</v>
      </c>
      <c r="Z12" s="125">
        <v>62152086</v>
      </c>
      <c r="AA12" s="88">
        <v>1025522843</v>
      </c>
      <c r="AB12" s="88">
        <f t="shared" si="10"/>
        <v>1087674929</v>
      </c>
      <c r="AC12" s="105">
        <f t="shared" si="11"/>
        <v>2.5112871974144335</v>
      </c>
      <c r="AD12" s="85">
        <v>59010703</v>
      </c>
      <c r="AE12" s="86">
        <v>44697315</v>
      </c>
      <c r="AF12" s="88">
        <f t="shared" si="12"/>
        <v>103708018</v>
      </c>
      <c r="AG12" s="86">
        <v>441518952</v>
      </c>
      <c r="AH12" s="86">
        <v>441518952</v>
      </c>
      <c r="AI12" s="126">
        <v>103708018</v>
      </c>
      <c r="AJ12" s="127">
        <f t="shared" si="13"/>
        <v>0.23488916507484373</v>
      </c>
      <c r="AK12" s="128">
        <f t="shared" si="14"/>
        <v>9.487857640862446</v>
      </c>
    </row>
    <row r="13" spans="1:37" ht="12.75">
      <c r="A13" s="62" t="s">
        <v>98</v>
      </c>
      <c r="B13" s="63" t="s">
        <v>420</v>
      </c>
      <c r="C13" s="64" t="s">
        <v>421</v>
      </c>
      <c r="D13" s="85">
        <v>827227196</v>
      </c>
      <c r="E13" s="86">
        <v>69451800</v>
      </c>
      <c r="F13" s="87">
        <f t="shared" si="0"/>
        <v>896678996</v>
      </c>
      <c r="G13" s="85">
        <v>827227196</v>
      </c>
      <c r="H13" s="86">
        <v>69451800</v>
      </c>
      <c r="I13" s="87">
        <f t="shared" si="1"/>
        <v>896678996</v>
      </c>
      <c r="J13" s="85">
        <v>203895523</v>
      </c>
      <c r="K13" s="86">
        <v>73083766</v>
      </c>
      <c r="L13" s="88">
        <f t="shared" si="2"/>
        <v>276979289</v>
      </c>
      <c r="M13" s="105">
        <f t="shared" si="3"/>
        <v>0.30889458795798536</v>
      </c>
      <c r="N13" s="85">
        <v>0</v>
      </c>
      <c r="O13" s="86">
        <v>0</v>
      </c>
      <c r="P13" s="88">
        <f t="shared" si="4"/>
        <v>0</v>
      </c>
      <c r="Q13" s="105">
        <f t="shared" si="5"/>
        <v>0</v>
      </c>
      <c r="R13" s="85">
        <v>0</v>
      </c>
      <c r="S13" s="86">
        <v>0</v>
      </c>
      <c r="T13" s="88">
        <f t="shared" si="6"/>
        <v>0</v>
      </c>
      <c r="U13" s="105">
        <f t="shared" si="7"/>
        <v>0</v>
      </c>
      <c r="V13" s="85">
        <v>0</v>
      </c>
      <c r="W13" s="86">
        <v>0</v>
      </c>
      <c r="X13" s="88">
        <f t="shared" si="8"/>
        <v>0</v>
      </c>
      <c r="Y13" s="105">
        <f t="shared" si="9"/>
        <v>0</v>
      </c>
      <c r="Z13" s="125">
        <v>203895523</v>
      </c>
      <c r="AA13" s="88">
        <v>73083766</v>
      </c>
      <c r="AB13" s="88">
        <f t="shared" si="10"/>
        <v>276979289</v>
      </c>
      <c r="AC13" s="105">
        <f t="shared" si="11"/>
        <v>0.30889458795798536</v>
      </c>
      <c r="AD13" s="85">
        <v>129896193</v>
      </c>
      <c r="AE13" s="86">
        <v>36997437</v>
      </c>
      <c r="AF13" s="88">
        <f t="shared" si="12"/>
        <v>166893630</v>
      </c>
      <c r="AG13" s="86">
        <v>772657704</v>
      </c>
      <c r="AH13" s="86">
        <v>772657704</v>
      </c>
      <c r="AI13" s="126">
        <v>166893630</v>
      </c>
      <c r="AJ13" s="127">
        <f t="shared" si="13"/>
        <v>0.21599943821954048</v>
      </c>
      <c r="AK13" s="128">
        <f t="shared" si="14"/>
        <v>0.6596157025286107</v>
      </c>
    </row>
    <row r="14" spans="1:37" ht="12.75">
      <c r="A14" s="62" t="s">
        <v>98</v>
      </c>
      <c r="B14" s="63" t="s">
        <v>422</v>
      </c>
      <c r="C14" s="64" t="s">
        <v>423</v>
      </c>
      <c r="D14" s="85">
        <v>174333948</v>
      </c>
      <c r="E14" s="86">
        <v>0</v>
      </c>
      <c r="F14" s="87">
        <f t="shared" si="0"/>
        <v>174333948</v>
      </c>
      <c r="G14" s="85">
        <v>174333948</v>
      </c>
      <c r="H14" s="86">
        <v>0</v>
      </c>
      <c r="I14" s="87">
        <f t="shared" si="1"/>
        <v>174333948</v>
      </c>
      <c r="J14" s="85">
        <v>75123932</v>
      </c>
      <c r="K14" s="86">
        <v>64583333</v>
      </c>
      <c r="L14" s="88">
        <f t="shared" si="2"/>
        <v>139707265</v>
      </c>
      <c r="M14" s="105">
        <f t="shared" si="3"/>
        <v>0.8013772796563983</v>
      </c>
      <c r="N14" s="85">
        <v>0</v>
      </c>
      <c r="O14" s="86">
        <v>0</v>
      </c>
      <c r="P14" s="88">
        <f t="shared" si="4"/>
        <v>0</v>
      </c>
      <c r="Q14" s="105">
        <f t="shared" si="5"/>
        <v>0</v>
      </c>
      <c r="R14" s="85">
        <v>0</v>
      </c>
      <c r="S14" s="86">
        <v>0</v>
      </c>
      <c r="T14" s="88">
        <f t="shared" si="6"/>
        <v>0</v>
      </c>
      <c r="U14" s="105">
        <f t="shared" si="7"/>
        <v>0</v>
      </c>
      <c r="V14" s="85">
        <v>0</v>
      </c>
      <c r="W14" s="86">
        <v>0</v>
      </c>
      <c r="X14" s="88">
        <f t="shared" si="8"/>
        <v>0</v>
      </c>
      <c r="Y14" s="105">
        <f t="shared" si="9"/>
        <v>0</v>
      </c>
      <c r="Z14" s="125">
        <v>75123932</v>
      </c>
      <c r="AA14" s="88">
        <v>64583333</v>
      </c>
      <c r="AB14" s="88">
        <f t="shared" si="10"/>
        <v>139707265</v>
      </c>
      <c r="AC14" s="105">
        <f t="shared" si="11"/>
        <v>0.8013772796563983</v>
      </c>
      <c r="AD14" s="85">
        <v>69107331</v>
      </c>
      <c r="AE14" s="86">
        <v>38333940</v>
      </c>
      <c r="AF14" s="88">
        <f t="shared" si="12"/>
        <v>107441271</v>
      </c>
      <c r="AG14" s="86">
        <v>228793416</v>
      </c>
      <c r="AH14" s="86">
        <v>228793416</v>
      </c>
      <c r="AI14" s="126">
        <v>107441271</v>
      </c>
      <c r="AJ14" s="127">
        <f t="shared" si="13"/>
        <v>0.4695994879503001</v>
      </c>
      <c r="AK14" s="128">
        <f t="shared" si="14"/>
        <v>0.300312847192584</v>
      </c>
    </row>
    <row r="15" spans="1:37" ht="12.75">
      <c r="A15" s="62" t="s">
        <v>98</v>
      </c>
      <c r="B15" s="63" t="s">
        <v>72</v>
      </c>
      <c r="C15" s="64" t="s">
        <v>73</v>
      </c>
      <c r="D15" s="85">
        <v>2000925744</v>
      </c>
      <c r="E15" s="86">
        <v>100362850</v>
      </c>
      <c r="F15" s="87">
        <f t="shared" si="0"/>
        <v>2101288594</v>
      </c>
      <c r="G15" s="85">
        <v>2000925744</v>
      </c>
      <c r="H15" s="86">
        <v>100362850</v>
      </c>
      <c r="I15" s="87">
        <f t="shared" si="1"/>
        <v>2101288594</v>
      </c>
      <c r="J15" s="85">
        <v>540867730</v>
      </c>
      <c r="K15" s="86">
        <v>71682046</v>
      </c>
      <c r="L15" s="88">
        <f t="shared" si="2"/>
        <v>612549776</v>
      </c>
      <c r="M15" s="105">
        <f t="shared" si="3"/>
        <v>0.291511493351779</v>
      </c>
      <c r="N15" s="85">
        <v>0</v>
      </c>
      <c r="O15" s="86">
        <v>0</v>
      </c>
      <c r="P15" s="88">
        <f t="shared" si="4"/>
        <v>0</v>
      </c>
      <c r="Q15" s="105">
        <f t="shared" si="5"/>
        <v>0</v>
      </c>
      <c r="R15" s="85">
        <v>0</v>
      </c>
      <c r="S15" s="86">
        <v>0</v>
      </c>
      <c r="T15" s="88">
        <f t="shared" si="6"/>
        <v>0</v>
      </c>
      <c r="U15" s="105">
        <f t="shared" si="7"/>
        <v>0</v>
      </c>
      <c r="V15" s="85">
        <v>0</v>
      </c>
      <c r="W15" s="86">
        <v>0</v>
      </c>
      <c r="X15" s="88">
        <f t="shared" si="8"/>
        <v>0</v>
      </c>
      <c r="Y15" s="105">
        <f t="shared" si="9"/>
        <v>0</v>
      </c>
      <c r="Z15" s="125">
        <v>540867730</v>
      </c>
      <c r="AA15" s="88">
        <v>71682046</v>
      </c>
      <c r="AB15" s="88">
        <f t="shared" si="10"/>
        <v>612549776</v>
      </c>
      <c r="AC15" s="105">
        <f t="shared" si="11"/>
        <v>0.291511493351779</v>
      </c>
      <c r="AD15" s="85">
        <v>434907518</v>
      </c>
      <c r="AE15" s="86">
        <v>8613177</v>
      </c>
      <c r="AF15" s="88">
        <f t="shared" si="12"/>
        <v>443520695</v>
      </c>
      <c r="AG15" s="86">
        <v>1593373580</v>
      </c>
      <c r="AH15" s="86">
        <v>1593373580</v>
      </c>
      <c r="AI15" s="126">
        <v>443520695</v>
      </c>
      <c r="AJ15" s="127">
        <f t="shared" si="13"/>
        <v>0.27835323778871746</v>
      </c>
      <c r="AK15" s="128">
        <f t="shared" si="14"/>
        <v>0.3811075399762349</v>
      </c>
    </row>
    <row r="16" spans="1:37" ht="12.75">
      <c r="A16" s="62" t="s">
        <v>113</v>
      </c>
      <c r="B16" s="63" t="s">
        <v>424</v>
      </c>
      <c r="C16" s="64" t="s">
        <v>425</v>
      </c>
      <c r="D16" s="85">
        <v>334509950</v>
      </c>
      <c r="E16" s="86">
        <v>62803050</v>
      </c>
      <c r="F16" s="87">
        <f t="shared" si="0"/>
        <v>397313000</v>
      </c>
      <c r="G16" s="85">
        <v>334509950</v>
      </c>
      <c r="H16" s="86">
        <v>62803050</v>
      </c>
      <c r="I16" s="87">
        <f t="shared" si="1"/>
        <v>397313000</v>
      </c>
      <c r="J16" s="85">
        <v>126584597</v>
      </c>
      <c r="K16" s="86">
        <v>0</v>
      </c>
      <c r="L16" s="88">
        <f t="shared" si="2"/>
        <v>126584597</v>
      </c>
      <c r="M16" s="105">
        <f t="shared" si="3"/>
        <v>0.31860169941582583</v>
      </c>
      <c r="N16" s="85">
        <v>0</v>
      </c>
      <c r="O16" s="86">
        <v>0</v>
      </c>
      <c r="P16" s="88">
        <f t="shared" si="4"/>
        <v>0</v>
      </c>
      <c r="Q16" s="105">
        <f t="shared" si="5"/>
        <v>0</v>
      </c>
      <c r="R16" s="85">
        <v>0</v>
      </c>
      <c r="S16" s="86">
        <v>0</v>
      </c>
      <c r="T16" s="88">
        <f t="shared" si="6"/>
        <v>0</v>
      </c>
      <c r="U16" s="105">
        <f t="shared" si="7"/>
        <v>0</v>
      </c>
      <c r="V16" s="85">
        <v>0</v>
      </c>
      <c r="W16" s="86">
        <v>0</v>
      </c>
      <c r="X16" s="88">
        <f t="shared" si="8"/>
        <v>0</v>
      </c>
      <c r="Y16" s="105">
        <f t="shared" si="9"/>
        <v>0</v>
      </c>
      <c r="Z16" s="125">
        <v>126584597</v>
      </c>
      <c r="AA16" s="88">
        <v>0</v>
      </c>
      <c r="AB16" s="88">
        <f t="shared" si="10"/>
        <v>126584597</v>
      </c>
      <c r="AC16" s="105">
        <f t="shared" si="11"/>
        <v>0.31860169941582583</v>
      </c>
      <c r="AD16" s="85">
        <v>123489975</v>
      </c>
      <c r="AE16" s="86">
        <v>62803050</v>
      </c>
      <c r="AF16" s="88">
        <f t="shared" si="12"/>
        <v>186293025</v>
      </c>
      <c r="AG16" s="86">
        <v>310904180</v>
      </c>
      <c r="AH16" s="86">
        <v>310904180</v>
      </c>
      <c r="AI16" s="126">
        <v>186293025</v>
      </c>
      <c r="AJ16" s="127">
        <f t="shared" si="13"/>
        <v>0.5991975566233944</v>
      </c>
      <c r="AK16" s="128">
        <f t="shared" si="14"/>
        <v>-0.3205081242306308</v>
      </c>
    </row>
    <row r="17" spans="1:37" ht="16.5">
      <c r="A17" s="65"/>
      <c r="B17" s="66" t="s">
        <v>426</v>
      </c>
      <c r="C17" s="67"/>
      <c r="D17" s="89">
        <f>SUM(D9:D16)</f>
        <v>5579084251</v>
      </c>
      <c r="E17" s="90">
        <f>SUM(E9:E16)</f>
        <v>981201729</v>
      </c>
      <c r="F17" s="91">
        <f t="shared" si="0"/>
        <v>6560285980</v>
      </c>
      <c r="G17" s="89">
        <f>SUM(G9:G16)</f>
        <v>5579084251</v>
      </c>
      <c r="H17" s="90">
        <f>SUM(H9:H16)</f>
        <v>981201729</v>
      </c>
      <c r="I17" s="91">
        <f t="shared" si="1"/>
        <v>6560285980</v>
      </c>
      <c r="J17" s="89">
        <f>SUM(J9:J16)</f>
        <v>1592555116</v>
      </c>
      <c r="K17" s="90">
        <f>SUM(K9:K16)</f>
        <v>1921452135</v>
      </c>
      <c r="L17" s="90">
        <f t="shared" si="2"/>
        <v>3514007251</v>
      </c>
      <c r="M17" s="106">
        <f t="shared" si="3"/>
        <v>0.5356484857082404</v>
      </c>
      <c r="N17" s="89">
        <f>SUM(N9:N16)</f>
        <v>0</v>
      </c>
      <c r="O17" s="90">
        <f>SUM(O9:O16)</f>
        <v>0</v>
      </c>
      <c r="P17" s="90">
        <f t="shared" si="4"/>
        <v>0</v>
      </c>
      <c r="Q17" s="106">
        <f t="shared" si="5"/>
        <v>0</v>
      </c>
      <c r="R17" s="89">
        <f>SUM(R9:R16)</f>
        <v>0</v>
      </c>
      <c r="S17" s="90">
        <f>SUM(S9:S16)</f>
        <v>0</v>
      </c>
      <c r="T17" s="90">
        <f t="shared" si="6"/>
        <v>0</v>
      </c>
      <c r="U17" s="106">
        <f t="shared" si="7"/>
        <v>0</v>
      </c>
      <c r="V17" s="89">
        <f>SUM(V9:V16)</f>
        <v>0</v>
      </c>
      <c r="W17" s="90">
        <f>SUM(W9:W16)</f>
        <v>0</v>
      </c>
      <c r="X17" s="90">
        <f t="shared" si="8"/>
        <v>0</v>
      </c>
      <c r="Y17" s="106">
        <f t="shared" si="9"/>
        <v>0</v>
      </c>
      <c r="Z17" s="89">
        <v>1592555116</v>
      </c>
      <c r="AA17" s="90">
        <v>1921452135</v>
      </c>
      <c r="AB17" s="90">
        <f t="shared" si="10"/>
        <v>3514007251</v>
      </c>
      <c r="AC17" s="106">
        <f t="shared" si="11"/>
        <v>0.5356484857082404</v>
      </c>
      <c r="AD17" s="89">
        <f>SUM(AD9:AD16)</f>
        <v>1050161242</v>
      </c>
      <c r="AE17" s="90">
        <f>SUM(AE9:AE16)</f>
        <v>445850928</v>
      </c>
      <c r="AF17" s="90">
        <f t="shared" si="12"/>
        <v>1496012170</v>
      </c>
      <c r="AG17" s="90">
        <f>SUM(AG9:AG16)</f>
        <v>5302118585</v>
      </c>
      <c r="AH17" s="90">
        <f>SUM(AH9:AH16)</f>
        <v>5302118585</v>
      </c>
      <c r="AI17" s="91">
        <f>SUM(AI9:AI16)</f>
        <v>1496012170</v>
      </c>
      <c r="AJ17" s="129">
        <f t="shared" si="13"/>
        <v>0.28215366103510114</v>
      </c>
      <c r="AK17" s="130">
        <f t="shared" si="14"/>
        <v>1.3489162197123035</v>
      </c>
    </row>
    <row r="18" spans="1:37" ht="12.75">
      <c r="A18" s="62" t="s">
        <v>98</v>
      </c>
      <c r="B18" s="63" t="s">
        <v>427</v>
      </c>
      <c r="C18" s="64" t="s">
        <v>428</v>
      </c>
      <c r="D18" s="85">
        <v>463324212</v>
      </c>
      <c r="E18" s="86">
        <v>238490568</v>
      </c>
      <c r="F18" s="87">
        <f t="shared" si="0"/>
        <v>701814780</v>
      </c>
      <c r="G18" s="85">
        <v>463324212</v>
      </c>
      <c r="H18" s="86">
        <v>238490568</v>
      </c>
      <c r="I18" s="87">
        <f t="shared" si="1"/>
        <v>701814780</v>
      </c>
      <c r="J18" s="85">
        <v>140741248</v>
      </c>
      <c r="K18" s="86">
        <v>65722383</v>
      </c>
      <c r="L18" s="88">
        <f t="shared" si="2"/>
        <v>206463631</v>
      </c>
      <c r="M18" s="105">
        <f t="shared" si="3"/>
        <v>0.2941853561419724</v>
      </c>
      <c r="N18" s="85">
        <v>0</v>
      </c>
      <c r="O18" s="86">
        <v>0</v>
      </c>
      <c r="P18" s="88">
        <f t="shared" si="4"/>
        <v>0</v>
      </c>
      <c r="Q18" s="105">
        <f t="shared" si="5"/>
        <v>0</v>
      </c>
      <c r="R18" s="85">
        <v>0</v>
      </c>
      <c r="S18" s="86">
        <v>0</v>
      </c>
      <c r="T18" s="88">
        <f t="shared" si="6"/>
        <v>0</v>
      </c>
      <c r="U18" s="105">
        <f t="shared" si="7"/>
        <v>0</v>
      </c>
      <c r="V18" s="85">
        <v>0</v>
      </c>
      <c r="W18" s="86">
        <v>0</v>
      </c>
      <c r="X18" s="88">
        <f t="shared" si="8"/>
        <v>0</v>
      </c>
      <c r="Y18" s="105">
        <f t="shared" si="9"/>
        <v>0</v>
      </c>
      <c r="Z18" s="125">
        <v>140741248</v>
      </c>
      <c r="AA18" s="88">
        <v>65722383</v>
      </c>
      <c r="AB18" s="88">
        <f t="shared" si="10"/>
        <v>206463631</v>
      </c>
      <c r="AC18" s="105">
        <f t="shared" si="11"/>
        <v>0.2941853561419724</v>
      </c>
      <c r="AD18" s="85">
        <v>94717082</v>
      </c>
      <c r="AE18" s="86">
        <v>3071175</v>
      </c>
      <c r="AF18" s="88">
        <f t="shared" si="12"/>
        <v>97788257</v>
      </c>
      <c r="AG18" s="86">
        <v>477150034</v>
      </c>
      <c r="AH18" s="86">
        <v>477150034</v>
      </c>
      <c r="AI18" s="126">
        <v>97788257</v>
      </c>
      <c r="AJ18" s="127">
        <f t="shared" si="13"/>
        <v>0.20494236619922362</v>
      </c>
      <c r="AK18" s="128">
        <f t="shared" si="14"/>
        <v>1.1113335827225144</v>
      </c>
    </row>
    <row r="19" spans="1:37" ht="12.75">
      <c r="A19" s="62" t="s">
        <v>98</v>
      </c>
      <c r="B19" s="63" t="s">
        <v>74</v>
      </c>
      <c r="C19" s="64" t="s">
        <v>75</v>
      </c>
      <c r="D19" s="85">
        <v>3181225158</v>
      </c>
      <c r="E19" s="86">
        <v>274427159</v>
      </c>
      <c r="F19" s="87">
        <f t="shared" si="0"/>
        <v>3455652317</v>
      </c>
      <c r="G19" s="85">
        <v>3181225158</v>
      </c>
      <c r="H19" s="86">
        <v>274427159</v>
      </c>
      <c r="I19" s="87">
        <f t="shared" si="1"/>
        <v>3455652317</v>
      </c>
      <c r="J19" s="85">
        <v>812044960</v>
      </c>
      <c r="K19" s="86">
        <v>21585345</v>
      </c>
      <c r="L19" s="88">
        <f t="shared" si="2"/>
        <v>833630305</v>
      </c>
      <c r="M19" s="105">
        <f t="shared" si="3"/>
        <v>0.24123674158391903</v>
      </c>
      <c r="N19" s="85">
        <v>0</v>
      </c>
      <c r="O19" s="86">
        <v>0</v>
      </c>
      <c r="P19" s="88">
        <f t="shared" si="4"/>
        <v>0</v>
      </c>
      <c r="Q19" s="105">
        <f t="shared" si="5"/>
        <v>0</v>
      </c>
      <c r="R19" s="85">
        <v>0</v>
      </c>
      <c r="S19" s="86">
        <v>0</v>
      </c>
      <c r="T19" s="88">
        <f t="shared" si="6"/>
        <v>0</v>
      </c>
      <c r="U19" s="105">
        <f t="shared" si="7"/>
        <v>0</v>
      </c>
      <c r="V19" s="85">
        <v>0</v>
      </c>
      <c r="W19" s="86">
        <v>0</v>
      </c>
      <c r="X19" s="88">
        <f t="shared" si="8"/>
        <v>0</v>
      </c>
      <c r="Y19" s="105">
        <f t="shared" si="9"/>
        <v>0</v>
      </c>
      <c r="Z19" s="125">
        <v>812044960</v>
      </c>
      <c r="AA19" s="88">
        <v>21585345</v>
      </c>
      <c r="AB19" s="88">
        <f t="shared" si="10"/>
        <v>833630305</v>
      </c>
      <c r="AC19" s="105">
        <f t="shared" si="11"/>
        <v>0.24123674158391903</v>
      </c>
      <c r="AD19" s="85">
        <v>734926862</v>
      </c>
      <c r="AE19" s="86">
        <v>35246153</v>
      </c>
      <c r="AF19" s="88">
        <f t="shared" si="12"/>
        <v>770173015</v>
      </c>
      <c r="AG19" s="86">
        <v>3373338506</v>
      </c>
      <c r="AH19" s="86">
        <v>3373338506</v>
      </c>
      <c r="AI19" s="126">
        <v>770173015</v>
      </c>
      <c r="AJ19" s="127">
        <f t="shared" si="13"/>
        <v>0.22831180850369126</v>
      </c>
      <c r="AK19" s="128">
        <f t="shared" si="14"/>
        <v>0.08239355153205419</v>
      </c>
    </row>
    <row r="20" spans="1:37" ht="12.75">
      <c r="A20" s="62" t="s">
        <v>98</v>
      </c>
      <c r="B20" s="63" t="s">
        <v>76</v>
      </c>
      <c r="C20" s="64" t="s">
        <v>77</v>
      </c>
      <c r="D20" s="85">
        <v>1641589565</v>
      </c>
      <c r="E20" s="86">
        <v>157733843</v>
      </c>
      <c r="F20" s="87">
        <f t="shared" si="0"/>
        <v>1799323408</v>
      </c>
      <c r="G20" s="85">
        <v>1641589565</v>
      </c>
      <c r="H20" s="86">
        <v>157503843</v>
      </c>
      <c r="I20" s="87">
        <f t="shared" si="1"/>
        <v>1799093408</v>
      </c>
      <c r="J20" s="85">
        <v>444653163</v>
      </c>
      <c r="K20" s="86">
        <v>160175218</v>
      </c>
      <c r="L20" s="88">
        <f t="shared" si="2"/>
        <v>604828381</v>
      </c>
      <c r="M20" s="105">
        <f t="shared" si="3"/>
        <v>0.33614211781543163</v>
      </c>
      <c r="N20" s="85">
        <v>0</v>
      </c>
      <c r="O20" s="86">
        <v>0</v>
      </c>
      <c r="P20" s="88">
        <f t="shared" si="4"/>
        <v>0</v>
      </c>
      <c r="Q20" s="105">
        <f t="shared" si="5"/>
        <v>0</v>
      </c>
      <c r="R20" s="85">
        <v>0</v>
      </c>
      <c r="S20" s="86">
        <v>0</v>
      </c>
      <c r="T20" s="88">
        <f t="shared" si="6"/>
        <v>0</v>
      </c>
      <c r="U20" s="105">
        <f t="shared" si="7"/>
        <v>0</v>
      </c>
      <c r="V20" s="85">
        <v>0</v>
      </c>
      <c r="W20" s="86">
        <v>0</v>
      </c>
      <c r="X20" s="88">
        <f t="shared" si="8"/>
        <v>0</v>
      </c>
      <c r="Y20" s="105">
        <f t="shared" si="9"/>
        <v>0</v>
      </c>
      <c r="Z20" s="125">
        <v>444653163</v>
      </c>
      <c r="AA20" s="88">
        <v>160175218</v>
      </c>
      <c r="AB20" s="88">
        <f t="shared" si="10"/>
        <v>604828381</v>
      </c>
      <c r="AC20" s="105">
        <f t="shared" si="11"/>
        <v>0.33614211781543163</v>
      </c>
      <c r="AD20" s="85">
        <v>0</v>
      </c>
      <c r="AE20" s="86">
        <v>0</v>
      </c>
      <c r="AF20" s="88">
        <f t="shared" si="12"/>
        <v>0</v>
      </c>
      <c r="AG20" s="86">
        <v>1600606665</v>
      </c>
      <c r="AH20" s="86">
        <v>1600606665</v>
      </c>
      <c r="AI20" s="126">
        <v>0</v>
      </c>
      <c r="AJ20" s="127">
        <f t="shared" si="13"/>
        <v>0</v>
      </c>
      <c r="AK20" s="128">
        <f t="shared" si="14"/>
        <v>0</v>
      </c>
    </row>
    <row r="21" spans="1:37" ht="12.75">
      <c r="A21" s="62" t="s">
        <v>98</v>
      </c>
      <c r="B21" s="63" t="s">
        <v>429</v>
      </c>
      <c r="C21" s="64" t="s">
        <v>430</v>
      </c>
      <c r="D21" s="85">
        <v>109392167</v>
      </c>
      <c r="E21" s="86">
        <v>71497708</v>
      </c>
      <c r="F21" s="87">
        <f t="shared" si="0"/>
        <v>180889875</v>
      </c>
      <c r="G21" s="85">
        <v>109392167</v>
      </c>
      <c r="H21" s="86">
        <v>71497708</v>
      </c>
      <c r="I21" s="87">
        <f t="shared" si="1"/>
        <v>180889875</v>
      </c>
      <c r="J21" s="85">
        <v>9365673</v>
      </c>
      <c r="K21" s="86">
        <v>98453674</v>
      </c>
      <c r="L21" s="88">
        <f t="shared" si="2"/>
        <v>107819347</v>
      </c>
      <c r="M21" s="105">
        <f t="shared" si="3"/>
        <v>0.5960496517563517</v>
      </c>
      <c r="N21" s="85">
        <v>0</v>
      </c>
      <c r="O21" s="86">
        <v>0</v>
      </c>
      <c r="P21" s="88">
        <f t="shared" si="4"/>
        <v>0</v>
      </c>
      <c r="Q21" s="105">
        <f t="shared" si="5"/>
        <v>0</v>
      </c>
      <c r="R21" s="85">
        <v>0</v>
      </c>
      <c r="S21" s="86">
        <v>0</v>
      </c>
      <c r="T21" s="88">
        <f t="shared" si="6"/>
        <v>0</v>
      </c>
      <c r="U21" s="105">
        <f t="shared" si="7"/>
        <v>0</v>
      </c>
      <c r="V21" s="85">
        <v>0</v>
      </c>
      <c r="W21" s="86">
        <v>0</v>
      </c>
      <c r="X21" s="88">
        <f t="shared" si="8"/>
        <v>0</v>
      </c>
      <c r="Y21" s="105">
        <f t="shared" si="9"/>
        <v>0</v>
      </c>
      <c r="Z21" s="125">
        <v>9365673</v>
      </c>
      <c r="AA21" s="88">
        <v>98453674</v>
      </c>
      <c r="AB21" s="88">
        <f t="shared" si="10"/>
        <v>107819347</v>
      </c>
      <c r="AC21" s="105">
        <f t="shared" si="11"/>
        <v>0.5960496517563517</v>
      </c>
      <c r="AD21" s="85">
        <v>76056454</v>
      </c>
      <c r="AE21" s="86">
        <v>30276995</v>
      </c>
      <c r="AF21" s="88">
        <f t="shared" si="12"/>
        <v>106333449</v>
      </c>
      <c r="AG21" s="86">
        <v>341989117</v>
      </c>
      <c r="AH21" s="86">
        <v>341989117</v>
      </c>
      <c r="AI21" s="126">
        <v>106333449</v>
      </c>
      <c r="AJ21" s="127">
        <f t="shared" si="13"/>
        <v>0.31092641173140023</v>
      </c>
      <c r="AK21" s="128">
        <f t="shared" si="14"/>
        <v>0.013973947181944668</v>
      </c>
    </row>
    <row r="22" spans="1:37" ht="12.75">
      <c r="A22" s="62" t="s">
        <v>98</v>
      </c>
      <c r="B22" s="63" t="s">
        <v>431</v>
      </c>
      <c r="C22" s="64" t="s">
        <v>432</v>
      </c>
      <c r="D22" s="85">
        <v>754252618</v>
      </c>
      <c r="E22" s="86">
        <v>162286750</v>
      </c>
      <c r="F22" s="87">
        <f t="shared" si="0"/>
        <v>916539368</v>
      </c>
      <c r="G22" s="85">
        <v>754252618</v>
      </c>
      <c r="H22" s="86">
        <v>162286750</v>
      </c>
      <c r="I22" s="87">
        <f t="shared" si="1"/>
        <v>916539368</v>
      </c>
      <c r="J22" s="85">
        <v>252690220</v>
      </c>
      <c r="K22" s="86">
        <v>594236184</v>
      </c>
      <c r="L22" s="88">
        <f t="shared" si="2"/>
        <v>846926404</v>
      </c>
      <c r="M22" s="105">
        <f t="shared" si="3"/>
        <v>0.92404803718153</v>
      </c>
      <c r="N22" s="85">
        <v>0</v>
      </c>
      <c r="O22" s="86">
        <v>0</v>
      </c>
      <c r="P22" s="88">
        <f t="shared" si="4"/>
        <v>0</v>
      </c>
      <c r="Q22" s="105">
        <f t="shared" si="5"/>
        <v>0</v>
      </c>
      <c r="R22" s="85">
        <v>0</v>
      </c>
      <c r="S22" s="86">
        <v>0</v>
      </c>
      <c r="T22" s="88">
        <f t="shared" si="6"/>
        <v>0</v>
      </c>
      <c r="U22" s="105">
        <f t="shared" si="7"/>
        <v>0</v>
      </c>
      <c r="V22" s="85">
        <v>0</v>
      </c>
      <c r="W22" s="86">
        <v>0</v>
      </c>
      <c r="X22" s="88">
        <f t="shared" si="8"/>
        <v>0</v>
      </c>
      <c r="Y22" s="105">
        <f t="shared" si="9"/>
        <v>0</v>
      </c>
      <c r="Z22" s="125">
        <v>252690220</v>
      </c>
      <c r="AA22" s="88">
        <v>594236184</v>
      </c>
      <c r="AB22" s="88">
        <f t="shared" si="10"/>
        <v>846926404</v>
      </c>
      <c r="AC22" s="105">
        <f t="shared" si="11"/>
        <v>0.92404803718153</v>
      </c>
      <c r="AD22" s="85">
        <v>217780458</v>
      </c>
      <c r="AE22" s="86">
        <v>468559208</v>
      </c>
      <c r="AF22" s="88">
        <f t="shared" si="12"/>
        <v>686339666</v>
      </c>
      <c r="AG22" s="86">
        <v>806829570</v>
      </c>
      <c r="AH22" s="86">
        <v>806829570</v>
      </c>
      <c r="AI22" s="126">
        <v>686339666</v>
      </c>
      <c r="AJ22" s="127">
        <f t="shared" si="13"/>
        <v>0.8506625085642312</v>
      </c>
      <c r="AK22" s="128">
        <f t="shared" si="14"/>
        <v>0.23397560414350282</v>
      </c>
    </row>
    <row r="23" spans="1:37" ht="12.75">
      <c r="A23" s="62" t="s">
        <v>98</v>
      </c>
      <c r="B23" s="63" t="s">
        <v>433</v>
      </c>
      <c r="C23" s="64" t="s">
        <v>434</v>
      </c>
      <c r="D23" s="85">
        <v>429710256</v>
      </c>
      <c r="E23" s="86">
        <v>119000000</v>
      </c>
      <c r="F23" s="87">
        <f t="shared" si="0"/>
        <v>548710256</v>
      </c>
      <c r="G23" s="85">
        <v>429710256</v>
      </c>
      <c r="H23" s="86">
        <v>119000000</v>
      </c>
      <c r="I23" s="87">
        <f t="shared" si="1"/>
        <v>548710256</v>
      </c>
      <c r="J23" s="85">
        <v>199265918</v>
      </c>
      <c r="K23" s="86">
        <v>23897112</v>
      </c>
      <c r="L23" s="88">
        <f t="shared" si="2"/>
        <v>223163030</v>
      </c>
      <c r="M23" s="105">
        <f t="shared" si="3"/>
        <v>0.40670468167812046</v>
      </c>
      <c r="N23" s="85">
        <v>0</v>
      </c>
      <c r="O23" s="86">
        <v>0</v>
      </c>
      <c r="P23" s="88">
        <f t="shared" si="4"/>
        <v>0</v>
      </c>
      <c r="Q23" s="105">
        <f t="shared" si="5"/>
        <v>0</v>
      </c>
      <c r="R23" s="85">
        <v>0</v>
      </c>
      <c r="S23" s="86">
        <v>0</v>
      </c>
      <c r="T23" s="88">
        <f t="shared" si="6"/>
        <v>0</v>
      </c>
      <c r="U23" s="105">
        <f t="shared" si="7"/>
        <v>0</v>
      </c>
      <c r="V23" s="85">
        <v>0</v>
      </c>
      <c r="W23" s="86">
        <v>0</v>
      </c>
      <c r="X23" s="88">
        <f t="shared" si="8"/>
        <v>0</v>
      </c>
      <c r="Y23" s="105">
        <f t="shared" si="9"/>
        <v>0</v>
      </c>
      <c r="Z23" s="125">
        <v>199265918</v>
      </c>
      <c r="AA23" s="88">
        <v>23897112</v>
      </c>
      <c r="AB23" s="88">
        <f t="shared" si="10"/>
        <v>223163030</v>
      </c>
      <c r="AC23" s="105">
        <f t="shared" si="11"/>
        <v>0.40670468167812046</v>
      </c>
      <c r="AD23" s="85">
        <v>54800519</v>
      </c>
      <c r="AE23" s="86">
        <v>12703174</v>
      </c>
      <c r="AF23" s="88">
        <f t="shared" si="12"/>
        <v>67503693</v>
      </c>
      <c r="AG23" s="86">
        <v>474067068</v>
      </c>
      <c r="AH23" s="86">
        <v>474067068</v>
      </c>
      <c r="AI23" s="126">
        <v>67503693</v>
      </c>
      <c r="AJ23" s="127">
        <f t="shared" si="13"/>
        <v>0.14239270676359236</v>
      </c>
      <c r="AK23" s="128">
        <f t="shared" si="14"/>
        <v>2.305938091416717</v>
      </c>
    </row>
    <row r="24" spans="1:37" ht="12.75">
      <c r="A24" s="62" t="s">
        <v>113</v>
      </c>
      <c r="B24" s="63" t="s">
        <v>435</v>
      </c>
      <c r="C24" s="64" t="s">
        <v>436</v>
      </c>
      <c r="D24" s="85">
        <v>386980001</v>
      </c>
      <c r="E24" s="86">
        <v>36600000</v>
      </c>
      <c r="F24" s="87">
        <f t="shared" si="0"/>
        <v>423580001</v>
      </c>
      <c r="G24" s="85">
        <v>386980001</v>
      </c>
      <c r="H24" s="86">
        <v>36600000</v>
      </c>
      <c r="I24" s="87">
        <f t="shared" si="1"/>
        <v>423580001</v>
      </c>
      <c r="J24" s="85">
        <v>152783593</v>
      </c>
      <c r="K24" s="86">
        <v>23945490</v>
      </c>
      <c r="L24" s="88">
        <f t="shared" si="2"/>
        <v>176729083</v>
      </c>
      <c r="M24" s="105">
        <f t="shared" si="3"/>
        <v>0.4172271650757185</v>
      </c>
      <c r="N24" s="85">
        <v>0</v>
      </c>
      <c r="O24" s="86">
        <v>0</v>
      </c>
      <c r="P24" s="88">
        <f t="shared" si="4"/>
        <v>0</v>
      </c>
      <c r="Q24" s="105">
        <f t="shared" si="5"/>
        <v>0</v>
      </c>
      <c r="R24" s="85">
        <v>0</v>
      </c>
      <c r="S24" s="86">
        <v>0</v>
      </c>
      <c r="T24" s="88">
        <f t="shared" si="6"/>
        <v>0</v>
      </c>
      <c r="U24" s="105">
        <f t="shared" si="7"/>
        <v>0</v>
      </c>
      <c r="V24" s="85">
        <v>0</v>
      </c>
      <c r="W24" s="86">
        <v>0</v>
      </c>
      <c r="X24" s="88">
        <f t="shared" si="8"/>
        <v>0</v>
      </c>
      <c r="Y24" s="105">
        <f t="shared" si="9"/>
        <v>0</v>
      </c>
      <c r="Z24" s="125">
        <v>152783593</v>
      </c>
      <c r="AA24" s="88">
        <v>23945490</v>
      </c>
      <c r="AB24" s="88">
        <f t="shared" si="10"/>
        <v>176729083</v>
      </c>
      <c r="AC24" s="105">
        <f t="shared" si="11"/>
        <v>0.4172271650757185</v>
      </c>
      <c r="AD24" s="85">
        <v>149791948</v>
      </c>
      <c r="AE24" s="86">
        <v>0</v>
      </c>
      <c r="AF24" s="88">
        <f t="shared" si="12"/>
        <v>149791948</v>
      </c>
      <c r="AG24" s="86">
        <v>373393100</v>
      </c>
      <c r="AH24" s="86">
        <v>373393100</v>
      </c>
      <c r="AI24" s="126">
        <v>149791948</v>
      </c>
      <c r="AJ24" s="127">
        <f t="shared" si="13"/>
        <v>0.40116421005101593</v>
      </c>
      <c r="AK24" s="128">
        <f t="shared" si="14"/>
        <v>0.17983032706137192</v>
      </c>
    </row>
    <row r="25" spans="1:37" ht="16.5">
      <c r="A25" s="65"/>
      <c r="B25" s="66" t="s">
        <v>437</v>
      </c>
      <c r="C25" s="67"/>
      <c r="D25" s="89">
        <f>SUM(D18:D24)</f>
        <v>6966473977</v>
      </c>
      <c r="E25" s="90">
        <f>SUM(E18:E24)</f>
        <v>1060036028</v>
      </c>
      <c r="F25" s="91">
        <f t="shared" si="0"/>
        <v>8026510005</v>
      </c>
      <c r="G25" s="89">
        <f>SUM(G18:G24)</f>
        <v>6966473977</v>
      </c>
      <c r="H25" s="90">
        <f>SUM(H18:H24)</f>
        <v>1059806028</v>
      </c>
      <c r="I25" s="91">
        <f t="shared" si="1"/>
        <v>8026280005</v>
      </c>
      <c r="J25" s="89">
        <f>SUM(J18:J24)</f>
        <v>2011544775</v>
      </c>
      <c r="K25" s="90">
        <f>SUM(K18:K24)</f>
        <v>988015406</v>
      </c>
      <c r="L25" s="90">
        <f t="shared" si="2"/>
        <v>2999560181</v>
      </c>
      <c r="M25" s="106">
        <f t="shared" si="3"/>
        <v>0.3737066519734563</v>
      </c>
      <c r="N25" s="89">
        <f>SUM(N18:N24)</f>
        <v>0</v>
      </c>
      <c r="O25" s="90">
        <f>SUM(O18:O24)</f>
        <v>0</v>
      </c>
      <c r="P25" s="90">
        <f t="shared" si="4"/>
        <v>0</v>
      </c>
      <c r="Q25" s="106">
        <f t="shared" si="5"/>
        <v>0</v>
      </c>
      <c r="R25" s="89">
        <f>SUM(R18:R24)</f>
        <v>0</v>
      </c>
      <c r="S25" s="90">
        <f>SUM(S18:S24)</f>
        <v>0</v>
      </c>
      <c r="T25" s="90">
        <f t="shared" si="6"/>
        <v>0</v>
      </c>
      <c r="U25" s="106">
        <f t="shared" si="7"/>
        <v>0</v>
      </c>
      <c r="V25" s="89">
        <f>SUM(V18:V24)</f>
        <v>0</v>
      </c>
      <c r="W25" s="90">
        <f>SUM(W18:W24)</f>
        <v>0</v>
      </c>
      <c r="X25" s="90">
        <f t="shared" si="8"/>
        <v>0</v>
      </c>
      <c r="Y25" s="106">
        <f t="shared" si="9"/>
        <v>0</v>
      </c>
      <c r="Z25" s="89">
        <v>2011544775</v>
      </c>
      <c r="AA25" s="90">
        <v>988015406</v>
      </c>
      <c r="AB25" s="90">
        <f t="shared" si="10"/>
        <v>2999560181</v>
      </c>
      <c r="AC25" s="106">
        <f t="shared" si="11"/>
        <v>0.3737066519734563</v>
      </c>
      <c r="AD25" s="89">
        <f>SUM(AD18:AD24)</f>
        <v>1328073323</v>
      </c>
      <c r="AE25" s="90">
        <f>SUM(AE18:AE24)</f>
        <v>549856705</v>
      </c>
      <c r="AF25" s="90">
        <f t="shared" si="12"/>
        <v>1877930028</v>
      </c>
      <c r="AG25" s="90">
        <f>SUM(AG18:AG24)</f>
        <v>7447374060</v>
      </c>
      <c r="AH25" s="90">
        <f>SUM(AH18:AH24)</f>
        <v>7447374060</v>
      </c>
      <c r="AI25" s="91">
        <f>SUM(AI18:AI24)</f>
        <v>1877930028</v>
      </c>
      <c r="AJ25" s="129">
        <f t="shared" si="13"/>
        <v>0.25216002484505257</v>
      </c>
      <c r="AK25" s="130">
        <f t="shared" si="14"/>
        <v>0.5972694063551127</v>
      </c>
    </row>
    <row r="26" spans="1:37" ht="12.75">
      <c r="A26" s="62" t="s">
        <v>98</v>
      </c>
      <c r="B26" s="63" t="s">
        <v>438</v>
      </c>
      <c r="C26" s="64" t="s">
        <v>439</v>
      </c>
      <c r="D26" s="85">
        <v>565067867</v>
      </c>
      <c r="E26" s="86">
        <v>90001891</v>
      </c>
      <c r="F26" s="87">
        <f t="shared" si="0"/>
        <v>655069758</v>
      </c>
      <c r="G26" s="85">
        <v>565067867</v>
      </c>
      <c r="H26" s="86">
        <v>90001891</v>
      </c>
      <c r="I26" s="87">
        <f t="shared" si="1"/>
        <v>655069758</v>
      </c>
      <c r="J26" s="85">
        <v>135534022</v>
      </c>
      <c r="K26" s="86">
        <v>9149260</v>
      </c>
      <c r="L26" s="88">
        <f t="shared" si="2"/>
        <v>144683282</v>
      </c>
      <c r="M26" s="105">
        <f t="shared" si="3"/>
        <v>0.2208669843677931</v>
      </c>
      <c r="N26" s="85">
        <v>0</v>
      </c>
      <c r="O26" s="86">
        <v>0</v>
      </c>
      <c r="P26" s="88">
        <f t="shared" si="4"/>
        <v>0</v>
      </c>
      <c r="Q26" s="105">
        <f t="shared" si="5"/>
        <v>0</v>
      </c>
      <c r="R26" s="85">
        <v>0</v>
      </c>
      <c r="S26" s="86">
        <v>0</v>
      </c>
      <c r="T26" s="88">
        <f t="shared" si="6"/>
        <v>0</v>
      </c>
      <c r="U26" s="105">
        <f t="shared" si="7"/>
        <v>0</v>
      </c>
      <c r="V26" s="85">
        <v>0</v>
      </c>
      <c r="W26" s="86">
        <v>0</v>
      </c>
      <c r="X26" s="88">
        <f t="shared" si="8"/>
        <v>0</v>
      </c>
      <c r="Y26" s="105">
        <f t="shared" si="9"/>
        <v>0</v>
      </c>
      <c r="Z26" s="125">
        <v>135534022</v>
      </c>
      <c r="AA26" s="88">
        <v>9149260</v>
      </c>
      <c r="AB26" s="88">
        <f t="shared" si="10"/>
        <v>144683282</v>
      </c>
      <c r="AC26" s="105">
        <f t="shared" si="11"/>
        <v>0.2208669843677931</v>
      </c>
      <c r="AD26" s="85">
        <v>229750967</v>
      </c>
      <c r="AE26" s="86">
        <v>0</v>
      </c>
      <c r="AF26" s="88">
        <f t="shared" si="12"/>
        <v>229750967</v>
      </c>
      <c r="AG26" s="86">
        <v>715858220</v>
      </c>
      <c r="AH26" s="86">
        <v>715858220</v>
      </c>
      <c r="AI26" s="126">
        <v>229750967</v>
      </c>
      <c r="AJ26" s="127">
        <f t="shared" si="13"/>
        <v>0.32094479127445097</v>
      </c>
      <c r="AK26" s="128">
        <f t="shared" si="14"/>
        <v>-0.3702604002532882</v>
      </c>
    </row>
    <row r="27" spans="1:37" ht="12.75">
      <c r="A27" s="62" t="s">
        <v>98</v>
      </c>
      <c r="B27" s="63" t="s">
        <v>440</v>
      </c>
      <c r="C27" s="64" t="s">
        <v>441</v>
      </c>
      <c r="D27" s="85">
        <v>988217694</v>
      </c>
      <c r="E27" s="86">
        <v>321609606</v>
      </c>
      <c r="F27" s="87">
        <f t="shared" si="0"/>
        <v>1309827300</v>
      </c>
      <c r="G27" s="85">
        <v>988217694</v>
      </c>
      <c r="H27" s="86">
        <v>321609606</v>
      </c>
      <c r="I27" s="87">
        <f t="shared" si="1"/>
        <v>1309827300</v>
      </c>
      <c r="J27" s="85">
        <v>306083072</v>
      </c>
      <c r="K27" s="86">
        <v>63110316</v>
      </c>
      <c r="L27" s="88">
        <f t="shared" si="2"/>
        <v>369193388</v>
      </c>
      <c r="M27" s="105">
        <f t="shared" si="3"/>
        <v>0.28186417247525686</v>
      </c>
      <c r="N27" s="85">
        <v>0</v>
      </c>
      <c r="O27" s="86">
        <v>0</v>
      </c>
      <c r="P27" s="88">
        <f t="shared" si="4"/>
        <v>0</v>
      </c>
      <c r="Q27" s="105">
        <f t="shared" si="5"/>
        <v>0</v>
      </c>
      <c r="R27" s="85">
        <v>0</v>
      </c>
      <c r="S27" s="86">
        <v>0</v>
      </c>
      <c r="T27" s="88">
        <f t="shared" si="6"/>
        <v>0</v>
      </c>
      <c r="U27" s="105">
        <f t="shared" si="7"/>
        <v>0</v>
      </c>
      <c r="V27" s="85">
        <v>0</v>
      </c>
      <c r="W27" s="86">
        <v>0</v>
      </c>
      <c r="X27" s="88">
        <f t="shared" si="8"/>
        <v>0</v>
      </c>
      <c r="Y27" s="105">
        <f t="shared" si="9"/>
        <v>0</v>
      </c>
      <c r="Z27" s="125">
        <v>306083072</v>
      </c>
      <c r="AA27" s="88">
        <v>63110316</v>
      </c>
      <c r="AB27" s="88">
        <f t="shared" si="10"/>
        <v>369193388</v>
      </c>
      <c r="AC27" s="105">
        <f t="shared" si="11"/>
        <v>0.28186417247525686</v>
      </c>
      <c r="AD27" s="85">
        <v>279031187</v>
      </c>
      <c r="AE27" s="86">
        <v>33554537</v>
      </c>
      <c r="AF27" s="88">
        <f t="shared" si="12"/>
        <v>312585724</v>
      </c>
      <c r="AG27" s="86">
        <v>1109584709</v>
      </c>
      <c r="AH27" s="86">
        <v>1109584709</v>
      </c>
      <c r="AI27" s="126">
        <v>312585724</v>
      </c>
      <c r="AJ27" s="127">
        <f t="shared" si="13"/>
        <v>0.28171415977939546</v>
      </c>
      <c r="AK27" s="128">
        <f t="shared" si="14"/>
        <v>0.1810948474409535</v>
      </c>
    </row>
    <row r="28" spans="1:37" ht="12.75">
      <c r="A28" s="62" t="s">
        <v>98</v>
      </c>
      <c r="B28" s="63" t="s">
        <v>442</v>
      </c>
      <c r="C28" s="64" t="s">
        <v>443</v>
      </c>
      <c r="D28" s="85">
        <v>1365533989</v>
      </c>
      <c r="E28" s="86">
        <v>589751000</v>
      </c>
      <c r="F28" s="87">
        <f t="shared" si="0"/>
        <v>1955284989</v>
      </c>
      <c r="G28" s="85">
        <v>1365533989</v>
      </c>
      <c r="H28" s="86">
        <v>589751000</v>
      </c>
      <c r="I28" s="87">
        <f t="shared" si="1"/>
        <v>1955284989</v>
      </c>
      <c r="J28" s="85">
        <v>379867249</v>
      </c>
      <c r="K28" s="86">
        <v>18102197</v>
      </c>
      <c r="L28" s="88">
        <f t="shared" si="2"/>
        <v>397969446</v>
      </c>
      <c r="M28" s="105">
        <f t="shared" si="3"/>
        <v>0.2035352637793917</v>
      </c>
      <c r="N28" s="85">
        <v>0</v>
      </c>
      <c r="O28" s="86">
        <v>0</v>
      </c>
      <c r="P28" s="88">
        <f t="shared" si="4"/>
        <v>0</v>
      </c>
      <c r="Q28" s="105">
        <f t="shared" si="5"/>
        <v>0</v>
      </c>
      <c r="R28" s="85">
        <v>0</v>
      </c>
      <c r="S28" s="86">
        <v>0</v>
      </c>
      <c r="T28" s="88">
        <f t="shared" si="6"/>
        <v>0</v>
      </c>
      <c r="U28" s="105">
        <f t="shared" si="7"/>
        <v>0</v>
      </c>
      <c r="V28" s="85">
        <v>0</v>
      </c>
      <c r="W28" s="86">
        <v>0</v>
      </c>
      <c r="X28" s="88">
        <f t="shared" si="8"/>
        <v>0</v>
      </c>
      <c r="Y28" s="105">
        <f t="shared" si="9"/>
        <v>0</v>
      </c>
      <c r="Z28" s="125">
        <v>379867249</v>
      </c>
      <c r="AA28" s="88">
        <v>18102197</v>
      </c>
      <c r="AB28" s="88">
        <f t="shared" si="10"/>
        <v>397969446</v>
      </c>
      <c r="AC28" s="105">
        <f t="shared" si="11"/>
        <v>0.2035352637793917</v>
      </c>
      <c r="AD28" s="85">
        <v>379224457</v>
      </c>
      <c r="AE28" s="86">
        <v>43820405</v>
      </c>
      <c r="AF28" s="88">
        <f t="shared" si="12"/>
        <v>423044862</v>
      </c>
      <c r="AG28" s="86">
        <v>1767116508</v>
      </c>
      <c r="AH28" s="86">
        <v>1767116508</v>
      </c>
      <c r="AI28" s="126">
        <v>423044862</v>
      </c>
      <c r="AJ28" s="127">
        <f t="shared" si="13"/>
        <v>0.23939839851238603</v>
      </c>
      <c r="AK28" s="128">
        <f t="shared" si="14"/>
        <v>-0.05927365689173647</v>
      </c>
    </row>
    <row r="29" spans="1:37" ht="12.75">
      <c r="A29" s="62" t="s">
        <v>98</v>
      </c>
      <c r="B29" s="63" t="s">
        <v>78</v>
      </c>
      <c r="C29" s="64" t="s">
        <v>79</v>
      </c>
      <c r="D29" s="85">
        <v>2864566874</v>
      </c>
      <c r="E29" s="86">
        <v>682362001</v>
      </c>
      <c r="F29" s="87">
        <f t="shared" si="0"/>
        <v>3546928875</v>
      </c>
      <c r="G29" s="85">
        <v>2864566874</v>
      </c>
      <c r="H29" s="86">
        <v>682362001</v>
      </c>
      <c r="I29" s="87">
        <f t="shared" si="1"/>
        <v>3546928875</v>
      </c>
      <c r="J29" s="85">
        <v>855379963</v>
      </c>
      <c r="K29" s="86">
        <v>99905941</v>
      </c>
      <c r="L29" s="88">
        <f t="shared" si="2"/>
        <v>955285904</v>
      </c>
      <c r="M29" s="105">
        <f t="shared" si="3"/>
        <v>0.26932761768446795</v>
      </c>
      <c r="N29" s="85">
        <v>0</v>
      </c>
      <c r="O29" s="86">
        <v>0</v>
      </c>
      <c r="P29" s="88">
        <f t="shared" si="4"/>
        <v>0</v>
      </c>
      <c r="Q29" s="105">
        <f t="shared" si="5"/>
        <v>0</v>
      </c>
      <c r="R29" s="85">
        <v>0</v>
      </c>
      <c r="S29" s="86">
        <v>0</v>
      </c>
      <c r="T29" s="88">
        <f t="shared" si="6"/>
        <v>0</v>
      </c>
      <c r="U29" s="105">
        <f t="shared" si="7"/>
        <v>0</v>
      </c>
      <c r="V29" s="85">
        <v>0</v>
      </c>
      <c r="W29" s="86">
        <v>0</v>
      </c>
      <c r="X29" s="88">
        <f t="shared" si="8"/>
        <v>0</v>
      </c>
      <c r="Y29" s="105">
        <f t="shared" si="9"/>
        <v>0</v>
      </c>
      <c r="Z29" s="125">
        <v>855379963</v>
      </c>
      <c r="AA29" s="88">
        <v>99905941</v>
      </c>
      <c r="AB29" s="88">
        <f t="shared" si="10"/>
        <v>955285904</v>
      </c>
      <c r="AC29" s="105">
        <f t="shared" si="11"/>
        <v>0.26932761768446795</v>
      </c>
      <c r="AD29" s="85">
        <v>814244266</v>
      </c>
      <c r="AE29" s="86">
        <v>86336401</v>
      </c>
      <c r="AF29" s="88">
        <f t="shared" si="12"/>
        <v>900580667</v>
      </c>
      <c r="AG29" s="86">
        <v>3431083366</v>
      </c>
      <c r="AH29" s="86">
        <v>3431083366</v>
      </c>
      <c r="AI29" s="126">
        <v>900580667</v>
      </c>
      <c r="AJ29" s="127">
        <f t="shared" si="13"/>
        <v>0.26247705780751934</v>
      </c>
      <c r="AK29" s="128">
        <f t="shared" si="14"/>
        <v>0.06074440525381619</v>
      </c>
    </row>
    <row r="30" spans="1:37" ht="12.75">
      <c r="A30" s="62" t="s">
        <v>113</v>
      </c>
      <c r="B30" s="63" t="s">
        <v>444</v>
      </c>
      <c r="C30" s="64" t="s">
        <v>445</v>
      </c>
      <c r="D30" s="85">
        <v>265949451</v>
      </c>
      <c r="E30" s="86">
        <v>17591000</v>
      </c>
      <c r="F30" s="87">
        <f t="shared" si="0"/>
        <v>283540451</v>
      </c>
      <c r="G30" s="85">
        <v>265949451</v>
      </c>
      <c r="H30" s="86">
        <v>17591000</v>
      </c>
      <c r="I30" s="87">
        <f t="shared" si="1"/>
        <v>283540451</v>
      </c>
      <c r="J30" s="85">
        <v>108928205</v>
      </c>
      <c r="K30" s="86">
        <v>3398108</v>
      </c>
      <c r="L30" s="88">
        <f t="shared" si="2"/>
        <v>112326313</v>
      </c>
      <c r="M30" s="105">
        <f t="shared" si="3"/>
        <v>0.3961562189939523</v>
      </c>
      <c r="N30" s="85">
        <v>0</v>
      </c>
      <c r="O30" s="86">
        <v>0</v>
      </c>
      <c r="P30" s="88">
        <f t="shared" si="4"/>
        <v>0</v>
      </c>
      <c r="Q30" s="105">
        <f t="shared" si="5"/>
        <v>0</v>
      </c>
      <c r="R30" s="85">
        <v>0</v>
      </c>
      <c r="S30" s="86">
        <v>0</v>
      </c>
      <c r="T30" s="88">
        <f t="shared" si="6"/>
        <v>0</v>
      </c>
      <c r="U30" s="105">
        <f t="shared" si="7"/>
        <v>0</v>
      </c>
      <c r="V30" s="85">
        <v>0</v>
      </c>
      <c r="W30" s="86">
        <v>0</v>
      </c>
      <c r="X30" s="88">
        <f t="shared" si="8"/>
        <v>0</v>
      </c>
      <c r="Y30" s="105">
        <f t="shared" si="9"/>
        <v>0</v>
      </c>
      <c r="Z30" s="125">
        <v>108928205</v>
      </c>
      <c r="AA30" s="88">
        <v>3398108</v>
      </c>
      <c r="AB30" s="88">
        <f t="shared" si="10"/>
        <v>112326313</v>
      </c>
      <c r="AC30" s="105">
        <f t="shared" si="11"/>
        <v>0.3961562189939523</v>
      </c>
      <c r="AD30" s="85">
        <v>103231526</v>
      </c>
      <c r="AE30" s="86">
        <v>0</v>
      </c>
      <c r="AF30" s="88">
        <f t="shared" si="12"/>
        <v>103231526</v>
      </c>
      <c r="AG30" s="86">
        <v>253039000</v>
      </c>
      <c r="AH30" s="86">
        <v>253039000</v>
      </c>
      <c r="AI30" s="126">
        <v>103231526</v>
      </c>
      <c r="AJ30" s="127">
        <f t="shared" si="13"/>
        <v>0.4079668588636534</v>
      </c>
      <c r="AK30" s="128">
        <f t="shared" si="14"/>
        <v>0.08810086755861768</v>
      </c>
    </row>
    <row r="31" spans="1:37" ht="16.5">
      <c r="A31" s="65"/>
      <c r="B31" s="66" t="s">
        <v>446</v>
      </c>
      <c r="C31" s="67"/>
      <c r="D31" s="89">
        <f>SUM(D26:D30)</f>
        <v>6049335875</v>
      </c>
      <c r="E31" s="90">
        <f>SUM(E26:E30)</f>
        <v>1701315498</v>
      </c>
      <c r="F31" s="91">
        <f t="shared" si="0"/>
        <v>7750651373</v>
      </c>
      <c r="G31" s="89">
        <f>SUM(G26:G30)</f>
        <v>6049335875</v>
      </c>
      <c r="H31" s="90">
        <f>SUM(H26:H30)</f>
        <v>1701315498</v>
      </c>
      <c r="I31" s="91">
        <f t="shared" si="1"/>
        <v>7750651373</v>
      </c>
      <c r="J31" s="89">
        <f>SUM(J26:J30)</f>
        <v>1785792511</v>
      </c>
      <c r="K31" s="90">
        <f>SUM(K26:K30)</f>
        <v>193665822</v>
      </c>
      <c r="L31" s="90">
        <f t="shared" si="2"/>
        <v>1979458333</v>
      </c>
      <c r="M31" s="106">
        <f t="shared" si="3"/>
        <v>0.25539251318871053</v>
      </c>
      <c r="N31" s="89">
        <f>SUM(N26:N30)</f>
        <v>0</v>
      </c>
      <c r="O31" s="90">
        <f>SUM(O26:O30)</f>
        <v>0</v>
      </c>
      <c r="P31" s="90">
        <f t="shared" si="4"/>
        <v>0</v>
      </c>
      <c r="Q31" s="106">
        <f t="shared" si="5"/>
        <v>0</v>
      </c>
      <c r="R31" s="89">
        <f>SUM(R26:R30)</f>
        <v>0</v>
      </c>
      <c r="S31" s="90">
        <f>SUM(S26:S30)</f>
        <v>0</v>
      </c>
      <c r="T31" s="90">
        <f t="shared" si="6"/>
        <v>0</v>
      </c>
      <c r="U31" s="106">
        <f t="shared" si="7"/>
        <v>0</v>
      </c>
      <c r="V31" s="89">
        <f>SUM(V26:V30)</f>
        <v>0</v>
      </c>
      <c r="W31" s="90">
        <f>SUM(W26:W30)</f>
        <v>0</v>
      </c>
      <c r="X31" s="90">
        <f t="shared" si="8"/>
        <v>0</v>
      </c>
      <c r="Y31" s="106">
        <f t="shared" si="9"/>
        <v>0</v>
      </c>
      <c r="Z31" s="89">
        <v>1785792511</v>
      </c>
      <c r="AA31" s="90">
        <v>193665822</v>
      </c>
      <c r="AB31" s="90">
        <f t="shared" si="10"/>
        <v>1979458333</v>
      </c>
      <c r="AC31" s="106">
        <f t="shared" si="11"/>
        <v>0.25539251318871053</v>
      </c>
      <c r="AD31" s="89">
        <f>SUM(AD26:AD30)</f>
        <v>1805482403</v>
      </c>
      <c r="AE31" s="90">
        <f>SUM(AE26:AE30)</f>
        <v>163711343</v>
      </c>
      <c r="AF31" s="90">
        <f t="shared" si="12"/>
        <v>1969193746</v>
      </c>
      <c r="AG31" s="90">
        <f>SUM(AG26:AG30)</f>
        <v>7276681803</v>
      </c>
      <c r="AH31" s="90">
        <f>SUM(AH26:AH30)</f>
        <v>7276681803</v>
      </c>
      <c r="AI31" s="91">
        <f>SUM(AI26:AI30)</f>
        <v>1969193746</v>
      </c>
      <c r="AJ31" s="129">
        <f t="shared" si="13"/>
        <v>0.2706169926501594</v>
      </c>
      <c r="AK31" s="130">
        <f t="shared" si="14"/>
        <v>0.005212583586988506</v>
      </c>
    </row>
    <row r="32" spans="1:37" ht="16.5">
      <c r="A32" s="68"/>
      <c r="B32" s="69" t="s">
        <v>447</v>
      </c>
      <c r="C32" s="70"/>
      <c r="D32" s="92">
        <f>SUM(D9:D16,D18:D24,D26:D30)</f>
        <v>18594894103</v>
      </c>
      <c r="E32" s="93">
        <f>SUM(E9:E16,E18:E24,E26:E30)</f>
        <v>3742553255</v>
      </c>
      <c r="F32" s="94">
        <f t="shared" si="0"/>
        <v>22337447358</v>
      </c>
      <c r="G32" s="92">
        <f>SUM(G9:G16,G18:G24,G26:G30)</f>
        <v>18594894103</v>
      </c>
      <c r="H32" s="93">
        <f>SUM(H9:H16,H18:H24,H26:H30)</f>
        <v>3742323255</v>
      </c>
      <c r="I32" s="94">
        <f t="shared" si="1"/>
        <v>22337217358</v>
      </c>
      <c r="J32" s="92">
        <f>SUM(J9:J16,J18:J24,J26:J30)</f>
        <v>5389892402</v>
      </c>
      <c r="K32" s="93">
        <f>SUM(K9:K16,K18:K24,K26:K30)</f>
        <v>3103133363</v>
      </c>
      <c r="L32" s="93">
        <f t="shared" si="2"/>
        <v>8493025765</v>
      </c>
      <c r="M32" s="107">
        <f t="shared" si="3"/>
        <v>0.3802146963743501</v>
      </c>
      <c r="N32" s="92">
        <f>SUM(N9:N16,N18:N24,N26:N30)</f>
        <v>0</v>
      </c>
      <c r="O32" s="93">
        <f>SUM(O9:O16,O18:O24,O26:O30)</f>
        <v>0</v>
      </c>
      <c r="P32" s="93">
        <f t="shared" si="4"/>
        <v>0</v>
      </c>
      <c r="Q32" s="107">
        <f t="shared" si="5"/>
        <v>0</v>
      </c>
      <c r="R32" s="92">
        <f>SUM(R9:R16,R18:R24,R26:R30)</f>
        <v>0</v>
      </c>
      <c r="S32" s="93">
        <f>SUM(S9:S16,S18:S24,S26:S30)</f>
        <v>0</v>
      </c>
      <c r="T32" s="93">
        <f t="shared" si="6"/>
        <v>0</v>
      </c>
      <c r="U32" s="107">
        <f t="shared" si="7"/>
        <v>0</v>
      </c>
      <c r="V32" s="92">
        <f>SUM(V9:V16,V18:V24,V26:V30)</f>
        <v>0</v>
      </c>
      <c r="W32" s="93">
        <f>SUM(W9:W16,W18:W24,W26:W30)</f>
        <v>0</v>
      </c>
      <c r="X32" s="93">
        <f t="shared" si="8"/>
        <v>0</v>
      </c>
      <c r="Y32" s="107">
        <f t="shared" si="9"/>
        <v>0</v>
      </c>
      <c r="Z32" s="92">
        <v>5389892402</v>
      </c>
      <c r="AA32" s="93">
        <v>3103133363</v>
      </c>
      <c r="AB32" s="93">
        <f t="shared" si="10"/>
        <v>8493025765</v>
      </c>
      <c r="AC32" s="107">
        <f t="shared" si="11"/>
        <v>0.3802146963743501</v>
      </c>
      <c r="AD32" s="92">
        <f>SUM(AD9:AD16,AD18:AD24,AD26:AD30)</f>
        <v>4183716968</v>
      </c>
      <c r="AE32" s="93">
        <f>SUM(AE9:AE16,AE18:AE24,AE26:AE30)</f>
        <v>1159418976</v>
      </c>
      <c r="AF32" s="93">
        <f t="shared" si="12"/>
        <v>5343135944</v>
      </c>
      <c r="AG32" s="93">
        <f>SUM(AG9:AG16,AG18:AG24,AG26:AG30)</f>
        <v>20026174448</v>
      </c>
      <c r="AH32" s="93">
        <f>SUM(AH9:AH16,AH18:AH24,AH26:AH30)</f>
        <v>20026174448</v>
      </c>
      <c r="AI32" s="94">
        <f>SUM(AI9:AI16,AI18:AI24,AI26:AI30)</f>
        <v>5343135944</v>
      </c>
      <c r="AJ32" s="131">
        <f t="shared" si="13"/>
        <v>0.2668076200910961</v>
      </c>
      <c r="AK32" s="132">
        <f t="shared" si="14"/>
        <v>0.589520808381663</v>
      </c>
    </row>
    <row r="33" spans="1:37" ht="12.75">
      <c r="A33" s="71"/>
      <c r="B33" s="71"/>
      <c r="C33" s="71"/>
      <c r="D33" s="95"/>
      <c r="E33" s="95"/>
      <c r="F33" s="95"/>
      <c r="G33" s="95"/>
      <c r="H33" s="95"/>
      <c r="I33" s="95"/>
      <c r="J33" s="95"/>
      <c r="K33" s="95"/>
      <c r="L33" s="95"/>
      <c r="M33" s="108"/>
      <c r="N33" s="95"/>
      <c r="O33" s="95"/>
      <c r="P33" s="95"/>
      <c r="Q33" s="108"/>
      <c r="R33" s="95"/>
      <c r="S33" s="95"/>
      <c r="T33" s="95"/>
      <c r="U33" s="108"/>
      <c r="V33" s="95"/>
      <c r="W33" s="95"/>
      <c r="X33" s="95"/>
      <c r="Y33" s="108"/>
      <c r="Z33" s="95"/>
      <c r="AA33" s="95"/>
      <c r="AB33" s="95"/>
      <c r="AC33" s="108"/>
      <c r="AD33" s="95"/>
      <c r="AE33" s="95"/>
      <c r="AF33" s="95"/>
      <c r="AG33" s="95"/>
      <c r="AH33" s="95"/>
      <c r="AI33" s="95"/>
      <c r="AJ33" s="108"/>
      <c r="AK33" s="108"/>
    </row>
    <row r="34" spans="1:37" ht="12.75">
      <c r="A34" s="71"/>
      <c r="B34" s="71"/>
      <c r="C34" s="71"/>
      <c r="D34" s="95"/>
      <c r="E34" s="95"/>
      <c r="F34" s="95"/>
      <c r="G34" s="95"/>
      <c r="H34" s="95"/>
      <c r="I34" s="95"/>
      <c r="J34" s="95"/>
      <c r="K34" s="95"/>
      <c r="L34" s="95"/>
      <c r="M34" s="108"/>
      <c r="N34" s="95"/>
      <c r="O34" s="95"/>
      <c r="P34" s="95"/>
      <c r="Q34" s="108"/>
      <c r="R34" s="95"/>
      <c r="S34" s="95"/>
      <c r="T34" s="95"/>
      <c r="U34" s="108"/>
      <c r="V34" s="95"/>
      <c r="W34" s="95"/>
      <c r="X34" s="95"/>
      <c r="Y34" s="108"/>
      <c r="Z34" s="95"/>
      <c r="AA34" s="95"/>
      <c r="AB34" s="95"/>
      <c r="AC34" s="108"/>
      <c r="AD34" s="95"/>
      <c r="AE34" s="95"/>
      <c r="AF34" s="95"/>
      <c r="AG34" s="95"/>
      <c r="AH34" s="95"/>
      <c r="AI34" s="95"/>
      <c r="AJ34" s="108"/>
      <c r="AK34" s="108"/>
    </row>
    <row r="35" spans="1:37" ht="12.75">
      <c r="A35" s="71"/>
      <c r="B35" s="71"/>
      <c r="C35" s="71"/>
      <c r="D35" s="95"/>
      <c r="E35" s="95"/>
      <c r="F35" s="95"/>
      <c r="G35" s="95"/>
      <c r="H35" s="95"/>
      <c r="I35" s="95"/>
      <c r="J35" s="95"/>
      <c r="K35" s="95"/>
      <c r="L35" s="95"/>
      <c r="M35" s="108"/>
      <c r="N35" s="95"/>
      <c r="O35" s="95"/>
      <c r="P35" s="95"/>
      <c r="Q35" s="108"/>
      <c r="R35" s="95"/>
      <c r="S35" s="95"/>
      <c r="T35" s="95"/>
      <c r="U35" s="108"/>
      <c r="V35" s="95"/>
      <c r="W35" s="95"/>
      <c r="X35" s="95"/>
      <c r="Y35" s="108"/>
      <c r="Z35" s="95"/>
      <c r="AA35" s="95"/>
      <c r="AB35" s="95"/>
      <c r="AC35" s="108"/>
      <c r="AD35" s="95"/>
      <c r="AE35" s="95"/>
      <c r="AF35" s="95"/>
      <c r="AG35" s="95"/>
      <c r="AH35" s="95"/>
      <c r="AI35" s="95"/>
      <c r="AJ35" s="108"/>
      <c r="AK35" s="108"/>
    </row>
    <row r="36" spans="1:37" ht="12.75">
      <c r="A36" s="71"/>
      <c r="B36" s="71"/>
      <c r="C36" s="71"/>
      <c r="D36" s="95"/>
      <c r="E36" s="95"/>
      <c r="F36" s="95"/>
      <c r="G36" s="95"/>
      <c r="H36" s="95"/>
      <c r="I36" s="95"/>
      <c r="J36" s="95"/>
      <c r="K36" s="95"/>
      <c r="L36" s="95"/>
      <c r="M36" s="108"/>
      <c r="N36" s="95"/>
      <c r="O36" s="95"/>
      <c r="P36" s="95"/>
      <c r="Q36" s="108"/>
      <c r="R36" s="95"/>
      <c r="S36" s="95"/>
      <c r="T36" s="95"/>
      <c r="U36" s="108"/>
      <c r="V36" s="95"/>
      <c r="W36" s="95"/>
      <c r="X36" s="95"/>
      <c r="Y36" s="108"/>
      <c r="Z36" s="95"/>
      <c r="AA36" s="95"/>
      <c r="AB36" s="95"/>
      <c r="AC36" s="108"/>
      <c r="AD36" s="95"/>
      <c r="AE36" s="95"/>
      <c r="AF36" s="95"/>
      <c r="AG36" s="95"/>
      <c r="AH36" s="95"/>
      <c r="AI36" s="95"/>
      <c r="AJ36" s="108"/>
      <c r="AK36" s="108"/>
    </row>
    <row r="37" spans="1:37" ht="12.75">
      <c r="A37" s="71"/>
      <c r="B37" s="71"/>
      <c r="C37" s="71"/>
      <c r="D37" s="95"/>
      <c r="E37" s="95"/>
      <c r="F37" s="95"/>
      <c r="G37" s="95"/>
      <c r="H37" s="95"/>
      <c r="I37" s="95"/>
      <c r="J37" s="95"/>
      <c r="K37" s="95"/>
      <c r="L37" s="95"/>
      <c r="M37" s="108"/>
      <c r="N37" s="95"/>
      <c r="O37" s="95"/>
      <c r="P37" s="95"/>
      <c r="Q37" s="108"/>
      <c r="R37" s="95"/>
      <c r="S37" s="95"/>
      <c r="T37" s="95"/>
      <c r="U37" s="108"/>
      <c r="V37" s="95"/>
      <c r="W37" s="95"/>
      <c r="X37" s="95"/>
      <c r="Y37" s="108"/>
      <c r="Z37" s="95"/>
      <c r="AA37" s="95"/>
      <c r="AB37" s="95"/>
      <c r="AC37" s="108"/>
      <c r="AD37" s="95"/>
      <c r="AE37" s="95"/>
      <c r="AF37" s="95"/>
      <c r="AG37" s="95"/>
      <c r="AH37" s="95"/>
      <c r="AI37" s="95"/>
      <c r="AJ37" s="108"/>
      <c r="AK37" s="108"/>
    </row>
    <row r="38" spans="1:37" ht="12.75">
      <c r="A38" s="71"/>
      <c r="B38" s="71"/>
      <c r="C38" s="71"/>
      <c r="D38" s="95"/>
      <c r="E38" s="95"/>
      <c r="F38" s="95"/>
      <c r="G38" s="95"/>
      <c r="H38" s="95"/>
      <c r="I38" s="95"/>
      <c r="J38" s="95"/>
      <c r="K38" s="95"/>
      <c r="L38" s="95"/>
      <c r="M38" s="108"/>
      <c r="N38" s="95"/>
      <c r="O38" s="95"/>
      <c r="P38" s="95"/>
      <c r="Q38" s="108"/>
      <c r="R38" s="95"/>
      <c r="S38" s="95"/>
      <c r="T38" s="95"/>
      <c r="U38" s="108"/>
      <c r="V38" s="95"/>
      <c r="W38" s="95"/>
      <c r="X38" s="95"/>
      <c r="Y38" s="108"/>
      <c r="Z38" s="95"/>
      <c r="AA38" s="95"/>
      <c r="AB38" s="95"/>
      <c r="AC38" s="108"/>
      <c r="AD38" s="95"/>
      <c r="AE38" s="95"/>
      <c r="AF38" s="95"/>
      <c r="AG38" s="95"/>
      <c r="AH38" s="95"/>
      <c r="AI38" s="95"/>
      <c r="AJ38" s="108"/>
      <c r="AK38" s="108"/>
    </row>
    <row r="39" spans="1:37" ht="12.75">
      <c r="A39" s="71"/>
      <c r="B39" s="71"/>
      <c r="C39" s="71"/>
      <c r="D39" s="95"/>
      <c r="E39" s="95"/>
      <c r="F39" s="95"/>
      <c r="G39" s="95"/>
      <c r="H39" s="95"/>
      <c r="I39" s="95"/>
      <c r="J39" s="95"/>
      <c r="K39" s="95"/>
      <c r="L39" s="95"/>
      <c r="M39" s="108"/>
      <c r="N39" s="95"/>
      <c r="O39" s="95"/>
      <c r="P39" s="95"/>
      <c r="Q39" s="108"/>
      <c r="R39" s="95"/>
      <c r="S39" s="95"/>
      <c r="T39" s="95"/>
      <c r="U39" s="108"/>
      <c r="V39" s="95"/>
      <c r="W39" s="95"/>
      <c r="X39" s="95"/>
      <c r="Y39" s="108"/>
      <c r="Z39" s="95"/>
      <c r="AA39" s="95"/>
      <c r="AB39" s="95"/>
      <c r="AC39" s="108"/>
      <c r="AD39" s="95"/>
      <c r="AE39" s="95"/>
      <c r="AF39" s="95"/>
      <c r="AG39" s="95"/>
      <c r="AH39" s="95"/>
      <c r="AI39" s="95"/>
      <c r="AJ39" s="108"/>
      <c r="AK39" s="108"/>
    </row>
    <row r="40" spans="1:37" ht="12.75">
      <c r="A40" s="71"/>
      <c r="B40" s="71"/>
      <c r="C40" s="71"/>
      <c r="D40" s="95"/>
      <c r="E40" s="95"/>
      <c r="F40" s="95"/>
      <c r="G40" s="95"/>
      <c r="H40" s="95"/>
      <c r="I40" s="95"/>
      <c r="J40" s="95"/>
      <c r="K40" s="95"/>
      <c r="L40" s="95"/>
      <c r="M40" s="108"/>
      <c r="N40" s="95"/>
      <c r="O40" s="95"/>
      <c r="P40" s="95"/>
      <c r="Q40" s="108"/>
      <c r="R40" s="95"/>
      <c r="S40" s="95"/>
      <c r="T40" s="95"/>
      <c r="U40" s="108"/>
      <c r="V40" s="95"/>
      <c r="W40" s="95"/>
      <c r="X40" s="95"/>
      <c r="Y40" s="108"/>
      <c r="Z40" s="95"/>
      <c r="AA40" s="95"/>
      <c r="AB40" s="95"/>
      <c r="AC40" s="108"/>
      <c r="AD40" s="95"/>
      <c r="AE40" s="95"/>
      <c r="AF40" s="95"/>
      <c r="AG40" s="95"/>
      <c r="AH40" s="95"/>
      <c r="AI40" s="95"/>
      <c r="AJ40" s="108"/>
      <c r="AK40" s="108"/>
    </row>
    <row r="41" spans="1:37" ht="12.75">
      <c r="A41" s="71"/>
      <c r="B41" s="71"/>
      <c r="C41" s="71"/>
      <c r="D41" s="95"/>
      <c r="E41" s="95"/>
      <c r="F41" s="95"/>
      <c r="G41" s="95"/>
      <c r="H41" s="95"/>
      <c r="I41" s="95"/>
      <c r="J41" s="95"/>
      <c r="K41" s="95"/>
      <c r="L41" s="95"/>
      <c r="M41" s="108"/>
      <c r="N41" s="95"/>
      <c r="O41" s="95"/>
      <c r="P41" s="95"/>
      <c r="Q41" s="108"/>
      <c r="R41" s="95"/>
      <c r="S41" s="95"/>
      <c r="T41" s="95"/>
      <c r="U41" s="108"/>
      <c r="V41" s="95"/>
      <c r="W41" s="95"/>
      <c r="X41" s="95"/>
      <c r="Y41" s="108"/>
      <c r="Z41" s="95"/>
      <c r="AA41" s="95"/>
      <c r="AB41" s="95"/>
      <c r="AC41" s="108"/>
      <c r="AD41" s="95"/>
      <c r="AE41" s="95"/>
      <c r="AF41" s="95"/>
      <c r="AG41" s="95"/>
      <c r="AH41" s="95"/>
      <c r="AI41" s="95"/>
      <c r="AJ41" s="108"/>
      <c r="AK41" s="108"/>
    </row>
    <row r="42" spans="1:37" ht="12.75">
      <c r="A42" s="71"/>
      <c r="B42" s="71"/>
      <c r="C42" s="71"/>
      <c r="D42" s="95"/>
      <c r="E42" s="95"/>
      <c r="F42" s="95"/>
      <c r="G42" s="95"/>
      <c r="H42" s="95"/>
      <c r="I42" s="95"/>
      <c r="J42" s="95"/>
      <c r="K42" s="95"/>
      <c r="L42" s="95"/>
      <c r="M42" s="108"/>
      <c r="N42" s="95"/>
      <c r="O42" s="95"/>
      <c r="P42" s="95"/>
      <c r="Q42" s="108"/>
      <c r="R42" s="95"/>
      <c r="S42" s="95"/>
      <c r="T42" s="95"/>
      <c r="U42" s="108"/>
      <c r="V42" s="95"/>
      <c r="W42" s="95"/>
      <c r="X42" s="95"/>
      <c r="Y42" s="108"/>
      <c r="Z42" s="95"/>
      <c r="AA42" s="95"/>
      <c r="AB42" s="95"/>
      <c r="AC42" s="108"/>
      <c r="AD42" s="95"/>
      <c r="AE42" s="95"/>
      <c r="AF42" s="95"/>
      <c r="AG42" s="95"/>
      <c r="AH42" s="95"/>
      <c r="AI42" s="95"/>
      <c r="AJ42" s="108"/>
      <c r="AK42" s="108"/>
    </row>
    <row r="43" spans="1:37" ht="12.75">
      <c r="A43" s="71"/>
      <c r="B43" s="71"/>
      <c r="C43" s="71"/>
      <c r="D43" s="95"/>
      <c r="E43" s="95"/>
      <c r="F43" s="95"/>
      <c r="G43" s="95"/>
      <c r="H43" s="95"/>
      <c r="I43" s="95"/>
      <c r="J43" s="95"/>
      <c r="K43" s="95"/>
      <c r="L43" s="95"/>
      <c r="M43" s="108"/>
      <c r="N43" s="95"/>
      <c r="O43" s="95"/>
      <c r="P43" s="95"/>
      <c r="Q43" s="108"/>
      <c r="R43" s="95"/>
      <c r="S43" s="95"/>
      <c r="T43" s="95"/>
      <c r="U43" s="108"/>
      <c r="V43" s="95"/>
      <c r="W43" s="95"/>
      <c r="X43" s="95"/>
      <c r="Y43" s="108"/>
      <c r="Z43" s="95"/>
      <c r="AA43" s="95"/>
      <c r="AB43" s="95"/>
      <c r="AC43" s="108"/>
      <c r="AD43" s="95"/>
      <c r="AE43" s="95"/>
      <c r="AF43" s="95"/>
      <c r="AG43" s="95"/>
      <c r="AH43" s="95"/>
      <c r="AI43" s="95"/>
      <c r="AJ43" s="108"/>
      <c r="AK43" s="108"/>
    </row>
    <row r="44" spans="1:37" ht="12.75">
      <c r="A44" s="71"/>
      <c r="B44" s="71"/>
      <c r="C44" s="71"/>
      <c r="D44" s="95"/>
      <c r="E44" s="95"/>
      <c r="F44" s="95"/>
      <c r="G44" s="95"/>
      <c r="H44" s="95"/>
      <c r="I44" s="95"/>
      <c r="J44" s="95"/>
      <c r="K44" s="95"/>
      <c r="L44" s="95"/>
      <c r="M44" s="108"/>
      <c r="N44" s="95"/>
      <c r="O44" s="95"/>
      <c r="P44" s="95"/>
      <c r="Q44" s="108"/>
      <c r="R44" s="95"/>
      <c r="S44" s="95"/>
      <c r="T44" s="95"/>
      <c r="U44" s="108"/>
      <c r="V44" s="95"/>
      <c r="W44" s="95"/>
      <c r="X44" s="95"/>
      <c r="Y44" s="108"/>
      <c r="Z44" s="95"/>
      <c r="AA44" s="95"/>
      <c r="AB44" s="95"/>
      <c r="AC44" s="108"/>
      <c r="AD44" s="95"/>
      <c r="AE44" s="95"/>
      <c r="AF44" s="95"/>
      <c r="AG44" s="95"/>
      <c r="AH44" s="95"/>
      <c r="AI44" s="95"/>
      <c r="AJ44" s="108"/>
      <c r="AK44" s="108"/>
    </row>
    <row r="45" spans="1:37" ht="12.75">
      <c r="A45" s="71"/>
      <c r="B45" s="71"/>
      <c r="C45" s="71"/>
      <c r="D45" s="95"/>
      <c r="E45" s="95"/>
      <c r="F45" s="95"/>
      <c r="G45" s="95"/>
      <c r="H45" s="95"/>
      <c r="I45" s="95"/>
      <c r="J45" s="95"/>
      <c r="K45" s="95"/>
      <c r="L45" s="95"/>
      <c r="M45" s="108"/>
      <c r="N45" s="95"/>
      <c r="O45" s="95"/>
      <c r="P45" s="95"/>
      <c r="Q45" s="108"/>
      <c r="R45" s="95"/>
      <c r="S45" s="95"/>
      <c r="T45" s="95"/>
      <c r="U45" s="108"/>
      <c r="V45" s="95"/>
      <c r="W45" s="95"/>
      <c r="X45" s="95"/>
      <c r="Y45" s="108"/>
      <c r="Z45" s="95"/>
      <c r="AA45" s="95"/>
      <c r="AB45" s="95"/>
      <c r="AC45" s="108"/>
      <c r="AD45" s="95"/>
      <c r="AE45" s="95"/>
      <c r="AF45" s="95"/>
      <c r="AG45" s="95"/>
      <c r="AH45" s="95"/>
      <c r="AI45" s="95"/>
      <c r="AJ45" s="108"/>
      <c r="AK45" s="108"/>
    </row>
    <row r="46" spans="1:37" ht="12.75">
      <c r="A46" s="71"/>
      <c r="B46" s="71"/>
      <c r="C46" s="71"/>
      <c r="D46" s="95"/>
      <c r="E46" s="95"/>
      <c r="F46" s="95"/>
      <c r="G46" s="95"/>
      <c r="H46" s="95"/>
      <c r="I46" s="95"/>
      <c r="J46" s="95"/>
      <c r="K46" s="95"/>
      <c r="L46" s="95"/>
      <c r="M46" s="108"/>
      <c r="N46" s="95"/>
      <c r="O46" s="95"/>
      <c r="P46" s="95"/>
      <c r="Q46" s="108"/>
      <c r="R46" s="95"/>
      <c r="S46" s="95"/>
      <c r="T46" s="95"/>
      <c r="U46" s="108"/>
      <c r="V46" s="95"/>
      <c r="W46" s="95"/>
      <c r="X46" s="95"/>
      <c r="Y46" s="108"/>
      <c r="Z46" s="95"/>
      <c r="AA46" s="95"/>
      <c r="AB46" s="95"/>
      <c r="AC46" s="108"/>
      <c r="AD46" s="95"/>
      <c r="AE46" s="95"/>
      <c r="AF46" s="95"/>
      <c r="AG46" s="95"/>
      <c r="AH46" s="95"/>
      <c r="AI46" s="95"/>
      <c r="AJ46" s="108"/>
      <c r="AK46" s="108"/>
    </row>
    <row r="47" spans="1:37" ht="12.75">
      <c r="A47" s="71"/>
      <c r="B47" s="71"/>
      <c r="C47" s="71"/>
      <c r="D47" s="95"/>
      <c r="E47" s="95"/>
      <c r="F47" s="95"/>
      <c r="G47" s="95"/>
      <c r="H47" s="95"/>
      <c r="I47" s="95"/>
      <c r="J47" s="95"/>
      <c r="K47" s="95"/>
      <c r="L47" s="95"/>
      <c r="M47" s="108"/>
      <c r="N47" s="95"/>
      <c r="O47" s="95"/>
      <c r="P47" s="95"/>
      <c r="Q47" s="108"/>
      <c r="R47" s="95"/>
      <c r="S47" s="95"/>
      <c r="T47" s="95"/>
      <c r="U47" s="108"/>
      <c r="V47" s="95"/>
      <c r="W47" s="95"/>
      <c r="X47" s="95"/>
      <c r="Y47" s="108"/>
      <c r="Z47" s="95"/>
      <c r="AA47" s="95"/>
      <c r="AB47" s="95"/>
      <c r="AC47" s="108"/>
      <c r="AD47" s="95"/>
      <c r="AE47" s="95"/>
      <c r="AF47" s="95"/>
      <c r="AG47" s="95"/>
      <c r="AH47" s="95"/>
      <c r="AI47" s="95"/>
      <c r="AJ47" s="108"/>
      <c r="AK47" s="108"/>
    </row>
    <row r="48" spans="1:37" ht="12.75">
      <c r="A48" s="71"/>
      <c r="B48" s="71"/>
      <c r="C48" s="71"/>
      <c r="D48" s="95"/>
      <c r="E48" s="95"/>
      <c r="F48" s="95"/>
      <c r="G48" s="95"/>
      <c r="H48" s="95"/>
      <c r="I48" s="95"/>
      <c r="J48" s="95"/>
      <c r="K48" s="95"/>
      <c r="L48" s="95"/>
      <c r="M48" s="108"/>
      <c r="N48" s="95"/>
      <c r="O48" s="95"/>
      <c r="P48" s="95"/>
      <c r="Q48" s="108"/>
      <c r="R48" s="95"/>
      <c r="S48" s="95"/>
      <c r="T48" s="95"/>
      <c r="U48" s="108"/>
      <c r="V48" s="95"/>
      <c r="W48" s="95"/>
      <c r="X48" s="95"/>
      <c r="Y48" s="108"/>
      <c r="Z48" s="95"/>
      <c r="AA48" s="95"/>
      <c r="AB48" s="95"/>
      <c r="AC48" s="108"/>
      <c r="AD48" s="95"/>
      <c r="AE48" s="95"/>
      <c r="AF48" s="95"/>
      <c r="AG48" s="95"/>
      <c r="AH48" s="95"/>
      <c r="AI48" s="95"/>
      <c r="AJ48" s="108"/>
      <c r="AK48" s="108"/>
    </row>
    <row r="49" spans="1:37" ht="12.75">
      <c r="A49" s="71"/>
      <c r="B49" s="71"/>
      <c r="C49" s="71"/>
      <c r="D49" s="95"/>
      <c r="E49" s="95"/>
      <c r="F49" s="95"/>
      <c r="G49" s="95"/>
      <c r="H49" s="95"/>
      <c r="I49" s="95"/>
      <c r="J49" s="95"/>
      <c r="K49" s="95"/>
      <c r="L49" s="95"/>
      <c r="M49" s="108"/>
      <c r="N49" s="95"/>
      <c r="O49" s="95"/>
      <c r="P49" s="95"/>
      <c r="Q49" s="108"/>
      <c r="R49" s="95"/>
      <c r="S49" s="95"/>
      <c r="T49" s="95"/>
      <c r="U49" s="108"/>
      <c r="V49" s="95"/>
      <c r="W49" s="95"/>
      <c r="X49" s="95"/>
      <c r="Y49" s="108"/>
      <c r="Z49" s="95"/>
      <c r="AA49" s="95"/>
      <c r="AB49" s="95"/>
      <c r="AC49" s="108"/>
      <c r="AD49" s="95"/>
      <c r="AE49" s="95"/>
      <c r="AF49" s="95"/>
      <c r="AG49" s="95"/>
      <c r="AH49" s="95"/>
      <c r="AI49" s="95"/>
      <c r="AJ49" s="108"/>
      <c r="AK49" s="108"/>
    </row>
    <row r="50" spans="1:37" ht="12.75">
      <c r="A50" s="71"/>
      <c r="B50" s="71"/>
      <c r="C50" s="71"/>
      <c r="D50" s="95"/>
      <c r="E50" s="95"/>
      <c r="F50" s="95"/>
      <c r="G50" s="95"/>
      <c r="H50" s="95"/>
      <c r="I50" s="95"/>
      <c r="J50" s="95"/>
      <c r="K50" s="95"/>
      <c r="L50" s="95"/>
      <c r="M50" s="108"/>
      <c r="N50" s="95"/>
      <c r="O50" s="95"/>
      <c r="P50" s="95"/>
      <c r="Q50" s="108"/>
      <c r="R50" s="95"/>
      <c r="S50" s="95"/>
      <c r="T50" s="95"/>
      <c r="U50" s="108"/>
      <c r="V50" s="95"/>
      <c r="W50" s="95"/>
      <c r="X50" s="95"/>
      <c r="Y50" s="108"/>
      <c r="Z50" s="95"/>
      <c r="AA50" s="95"/>
      <c r="AB50" s="95"/>
      <c r="AC50" s="108"/>
      <c r="AD50" s="95"/>
      <c r="AE50" s="95"/>
      <c r="AF50" s="95"/>
      <c r="AG50" s="95"/>
      <c r="AH50" s="95"/>
      <c r="AI50" s="95"/>
      <c r="AJ50" s="108"/>
      <c r="AK50" s="108"/>
    </row>
    <row r="51" spans="1:37" ht="12.75">
      <c r="A51" s="71"/>
      <c r="B51" s="71"/>
      <c r="C51" s="71"/>
      <c r="D51" s="95"/>
      <c r="E51" s="95"/>
      <c r="F51" s="95"/>
      <c r="G51" s="95"/>
      <c r="H51" s="95"/>
      <c r="I51" s="95"/>
      <c r="J51" s="95"/>
      <c r="K51" s="95"/>
      <c r="L51" s="95"/>
      <c r="M51" s="108"/>
      <c r="N51" s="95"/>
      <c r="O51" s="95"/>
      <c r="P51" s="95"/>
      <c r="Q51" s="108"/>
      <c r="R51" s="95"/>
      <c r="S51" s="95"/>
      <c r="T51" s="95"/>
      <c r="U51" s="108"/>
      <c r="V51" s="95"/>
      <c r="W51" s="95"/>
      <c r="X51" s="95"/>
      <c r="Y51" s="108"/>
      <c r="Z51" s="95"/>
      <c r="AA51" s="95"/>
      <c r="AB51" s="95"/>
      <c r="AC51" s="108"/>
      <c r="AD51" s="95"/>
      <c r="AE51" s="95"/>
      <c r="AF51" s="95"/>
      <c r="AG51" s="95"/>
      <c r="AH51" s="95"/>
      <c r="AI51" s="95"/>
      <c r="AJ51" s="108"/>
      <c r="AK51" s="108"/>
    </row>
    <row r="52" spans="1:37" ht="12.75">
      <c r="A52" s="71"/>
      <c r="B52" s="71"/>
      <c r="C52" s="71"/>
      <c r="D52" s="95"/>
      <c r="E52" s="95"/>
      <c r="F52" s="95"/>
      <c r="G52" s="95"/>
      <c r="H52" s="95"/>
      <c r="I52" s="95"/>
      <c r="J52" s="95"/>
      <c r="K52" s="95"/>
      <c r="L52" s="95"/>
      <c r="M52" s="108"/>
      <c r="N52" s="95"/>
      <c r="O52" s="95"/>
      <c r="P52" s="95"/>
      <c r="Q52" s="108"/>
      <c r="R52" s="95"/>
      <c r="S52" s="95"/>
      <c r="T52" s="95"/>
      <c r="U52" s="108"/>
      <c r="V52" s="95"/>
      <c r="W52" s="95"/>
      <c r="X52" s="95"/>
      <c r="Y52" s="108"/>
      <c r="Z52" s="95"/>
      <c r="AA52" s="95"/>
      <c r="AB52" s="95"/>
      <c r="AC52" s="108"/>
      <c r="AD52" s="95"/>
      <c r="AE52" s="95"/>
      <c r="AF52" s="95"/>
      <c r="AG52" s="95"/>
      <c r="AH52" s="95"/>
      <c r="AI52" s="95"/>
      <c r="AJ52" s="108"/>
      <c r="AK52" s="108"/>
    </row>
    <row r="53" spans="1:37" ht="12.75">
      <c r="A53" s="71"/>
      <c r="B53" s="71"/>
      <c r="C53" s="71"/>
      <c r="D53" s="95"/>
      <c r="E53" s="95"/>
      <c r="F53" s="95"/>
      <c r="G53" s="95"/>
      <c r="H53" s="95"/>
      <c r="I53" s="95"/>
      <c r="J53" s="95"/>
      <c r="K53" s="95"/>
      <c r="L53" s="95"/>
      <c r="M53" s="108"/>
      <c r="N53" s="95"/>
      <c r="O53" s="95"/>
      <c r="P53" s="95"/>
      <c r="Q53" s="108"/>
      <c r="R53" s="95"/>
      <c r="S53" s="95"/>
      <c r="T53" s="95"/>
      <c r="U53" s="108"/>
      <c r="V53" s="95"/>
      <c r="W53" s="95"/>
      <c r="X53" s="95"/>
      <c r="Y53" s="108"/>
      <c r="Z53" s="95"/>
      <c r="AA53" s="95"/>
      <c r="AB53" s="95"/>
      <c r="AC53" s="108"/>
      <c r="AD53" s="95"/>
      <c r="AE53" s="95"/>
      <c r="AF53" s="95"/>
      <c r="AG53" s="95"/>
      <c r="AH53" s="95"/>
      <c r="AI53" s="95"/>
      <c r="AJ53" s="108"/>
      <c r="AK53" s="108"/>
    </row>
    <row r="54" spans="1:37" ht="12.75">
      <c r="A54" s="71"/>
      <c r="B54" s="71"/>
      <c r="C54" s="71"/>
      <c r="D54" s="95"/>
      <c r="E54" s="95"/>
      <c r="F54" s="95"/>
      <c r="G54" s="95"/>
      <c r="H54" s="95"/>
      <c r="I54" s="95"/>
      <c r="J54" s="95"/>
      <c r="K54" s="95"/>
      <c r="L54" s="95"/>
      <c r="M54" s="108"/>
      <c r="N54" s="95"/>
      <c r="O54" s="95"/>
      <c r="P54" s="95"/>
      <c r="Q54" s="108"/>
      <c r="R54" s="95"/>
      <c r="S54" s="95"/>
      <c r="T54" s="95"/>
      <c r="U54" s="108"/>
      <c r="V54" s="95"/>
      <c r="W54" s="95"/>
      <c r="X54" s="95"/>
      <c r="Y54" s="108"/>
      <c r="Z54" s="95"/>
      <c r="AA54" s="95"/>
      <c r="AB54" s="95"/>
      <c r="AC54" s="108"/>
      <c r="AD54" s="95"/>
      <c r="AE54" s="95"/>
      <c r="AF54" s="95"/>
      <c r="AG54" s="95"/>
      <c r="AH54" s="95"/>
      <c r="AI54" s="95"/>
      <c r="AJ54" s="108"/>
      <c r="AK54" s="108"/>
    </row>
    <row r="55" spans="1:37" ht="12.75">
      <c r="A55" s="71"/>
      <c r="B55" s="71"/>
      <c r="C55" s="71"/>
      <c r="D55" s="95"/>
      <c r="E55" s="95"/>
      <c r="F55" s="95"/>
      <c r="G55" s="95"/>
      <c r="H55" s="95"/>
      <c r="I55" s="95"/>
      <c r="J55" s="95"/>
      <c r="K55" s="95"/>
      <c r="L55" s="95"/>
      <c r="M55" s="108"/>
      <c r="N55" s="95"/>
      <c r="O55" s="95"/>
      <c r="P55" s="95"/>
      <c r="Q55" s="108"/>
      <c r="R55" s="95"/>
      <c r="S55" s="95"/>
      <c r="T55" s="95"/>
      <c r="U55" s="108"/>
      <c r="V55" s="95"/>
      <c r="W55" s="95"/>
      <c r="X55" s="95"/>
      <c r="Y55" s="108"/>
      <c r="Z55" s="95"/>
      <c r="AA55" s="95"/>
      <c r="AB55" s="95"/>
      <c r="AC55" s="108"/>
      <c r="AD55" s="95"/>
      <c r="AE55" s="95"/>
      <c r="AF55" s="95"/>
      <c r="AG55" s="95"/>
      <c r="AH55" s="95"/>
      <c r="AI55" s="95"/>
      <c r="AJ55" s="108"/>
      <c r="AK55" s="108"/>
    </row>
    <row r="56" spans="1:37" ht="12.75">
      <c r="A56" s="71"/>
      <c r="B56" s="71"/>
      <c r="C56" s="71"/>
      <c r="D56" s="95"/>
      <c r="E56" s="95"/>
      <c r="F56" s="95"/>
      <c r="G56" s="95"/>
      <c r="H56" s="95"/>
      <c r="I56" s="95"/>
      <c r="J56" s="95"/>
      <c r="K56" s="95"/>
      <c r="L56" s="95"/>
      <c r="M56" s="108"/>
      <c r="N56" s="95"/>
      <c r="O56" s="95"/>
      <c r="P56" s="95"/>
      <c r="Q56" s="108"/>
      <c r="R56" s="95"/>
      <c r="S56" s="95"/>
      <c r="T56" s="95"/>
      <c r="U56" s="108"/>
      <c r="V56" s="95"/>
      <c r="W56" s="95"/>
      <c r="X56" s="95"/>
      <c r="Y56" s="108"/>
      <c r="Z56" s="95"/>
      <c r="AA56" s="95"/>
      <c r="AB56" s="95"/>
      <c r="AC56" s="108"/>
      <c r="AD56" s="95"/>
      <c r="AE56" s="95"/>
      <c r="AF56" s="95"/>
      <c r="AG56" s="95"/>
      <c r="AH56" s="95"/>
      <c r="AI56" s="95"/>
      <c r="AJ56" s="108"/>
      <c r="AK56" s="108"/>
    </row>
    <row r="57" spans="1:37" ht="12.75">
      <c r="A57" s="71"/>
      <c r="B57" s="71"/>
      <c r="C57" s="71"/>
      <c r="D57" s="95"/>
      <c r="E57" s="95"/>
      <c r="F57" s="95"/>
      <c r="G57" s="95"/>
      <c r="H57" s="95"/>
      <c r="I57" s="95"/>
      <c r="J57" s="95"/>
      <c r="K57" s="95"/>
      <c r="L57" s="95"/>
      <c r="M57" s="108"/>
      <c r="N57" s="95"/>
      <c r="O57" s="95"/>
      <c r="P57" s="95"/>
      <c r="Q57" s="108"/>
      <c r="R57" s="95"/>
      <c r="S57" s="95"/>
      <c r="T57" s="95"/>
      <c r="U57" s="108"/>
      <c r="V57" s="95"/>
      <c r="W57" s="95"/>
      <c r="X57" s="95"/>
      <c r="Y57" s="108"/>
      <c r="Z57" s="95"/>
      <c r="AA57" s="95"/>
      <c r="AB57" s="95"/>
      <c r="AC57" s="108"/>
      <c r="AD57" s="95"/>
      <c r="AE57" s="95"/>
      <c r="AF57" s="95"/>
      <c r="AG57" s="95"/>
      <c r="AH57" s="95"/>
      <c r="AI57" s="95"/>
      <c r="AJ57" s="108"/>
      <c r="AK57" s="108"/>
    </row>
    <row r="58" spans="1:37" ht="12.75">
      <c r="A58" s="71"/>
      <c r="B58" s="71"/>
      <c r="C58" s="71"/>
      <c r="D58" s="95"/>
      <c r="E58" s="95"/>
      <c r="F58" s="95"/>
      <c r="G58" s="95"/>
      <c r="H58" s="95"/>
      <c r="I58" s="95"/>
      <c r="J58" s="95"/>
      <c r="K58" s="95"/>
      <c r="L58" s="95"/>
      <c r="M58" s="108"/>
      <c r="N58" s="95"/>
      <c r="O58" s="95"/>
      <c r="P58" s="95"/>
      <c r="Q58" s="108"/>
      <c r="R58" s="95"/>
      <c r="S58" s="95"/>
      <c r="T58" s="95"/>
      <c r="U58" s="108"/>
      <c r="V58" s="95"/>
      <c r="W58" s="95"/>
      <c r="X58" s="95"/>
      <c r="Y58" s="108"/>
      <c r="Z58" s="95"/>
      <c r="AA58" s="95"/>
      <c r="AB58" s="95"/>
      <c r="AC58" s="108"/>
      <c r="AD58" s="95"/>
      <c r="AE58" s="95"/>
      <c r="AF58" s="95"/>
      <c r="AG58" s="95"/>
      <c r="AH58" s="95"/>
      <c r="AI58" s="95"/>
      <c r="AJ58" s="108"/>
      <c r="AK58" s="108"/>
    </row>
    <row r="59" spans="1:37" ht="12.75">
      <c r="A59" s="71"/>
      <c r="B59" s="71"/>
      <c r="C59" s="71"/>
      <c r="D59" s="95"/>
      <c r="E59" s="95"/>
      <c r="F59" s="95"/>
      <c r="G59" s="95"/>
      <c r="H59" s="95"/>
      <c r="I59" s="95"/>
      <c r="J59" s="95"/>
      <c r="K59" s="95"/>
      <c r="L59" s="95"/>
      <c r="M59" s="108"/>
      <c r="N59" s="95"/>
      <c r="O59" s="95"/>
      <c r="P59" s="95"/>
      <c r="Q59" s="108"/>
      <c r="R59" s="95"/>
      <c r="S59" s="95"/>
      <c r="T59" s="95"/>
      <c r="U59" s="108"/>
      <c r="V59" s="95"/>
      <c r="W59" s="95"/>
      <c r="X59" s="95"/>
      <c r="Y59" s="108"/>
      <c r="Z59" s="95"/>
      <c r="AA59" s="95"/>
      <c r="AB59" s="95"/>
      <c r="AC59" s="108"/>
      <c r="AD59" s="95"/>
      <c r="AE59" s="95"/>
      <c r="AF59" s="95"/>
      <c r="AG59" s="95"/>
      <c r="AH59" s="95"/>
      <c r="AI59" s="95"/>
      <c r="AJ59" s="108"/>
      <c r="AK59" s="108"/>
    </row>
    <row r="60" spans="1:37" ht="12.75">
      <c r="A60" s="71"/>
      <c r="B60" s="71"/>
      <c r="C60" s="71"/>
      <c r="D60" s="95"/>
      <c r="E60" s="95"/>
      <c r="F60" s="95"/>
      <c r="G60" s="95"/>
      <c r="H60" s="95"/>
      <c r="I60" s="95"/>
      <c r="J60" s="95"/>
      <c r="K60" s="95"/>
      <c r="L60" s="95"/>
      <c r="M60" s="108"/>
      <c r="N60" s="95"/>
      <c r="O60" s="95"/>
      <c r="P60" s="95"/>
      <c r="Q60" s="108"/>
      <c r="R60" s="95"/>
      <c r="S60" s="95"/>
      <c r="T60" s="95"/>
      <c r="U60" s="108"/>
      <c r="V60" s="95"/>
      <c r="W60" s="95"/>
      <c r="X60" s="95"/>
      <c r="Y60" s="108"/>
      <c r="Z60" s="95"/>
      <c r="AA60" s="95"/>
      <c r="AB60" s="95"/>
      <c r="AC60" s="108"/>
      <c r="AD60" s="95"/>
      <c r="AE60" s="95"/>
      <c r="AF60" s="95"/>
      <c r="AG60" s="95"/>
      <c r="AH60" s="95"/>
      <c r="AI60" s="95"/>
      <c r="AJ60" s="108"/>
      <c r="AK60" s="108"/>
    </row>
    <row r="61" spans="1:37" ht="12.75">
      <c r="A61" s="71"/>
      <c r="B61" s="71"/>
      <c r="C61" s="71"/>
      <c r="D61" s="95"/>
      <c r="E61" s="95"/>
      <c r="F61" s="95"/>
      <c r="G61" s="95"/>
      <c r="H61" s="95"/>
      <c r="I61" s="95"/>
      <c r="J61" s="95"/>
      <c r="K61" s="95"/>
      <c r="L61" s="95"/>
      <c r="M61" s="108"/>
      <c r="N61" s="95"/>
      <c r="O61" s="95"/>
      <c r="P61" s="95"/>
      <c r="Q61" s="108"/>
      <c r="R61" s="95"/>
      <c r="S61" s="95"/>
      <c r="T61" s="95"/>
      <c r="U61" s="108"/>
      <c r="V61" s="95"/>
      <c r="W61" s="95"/>
      <c r="X61" s="95"/>
      <c r="Y61" s="108"/>
      <c r="Z61" s="95"/>
      <c r="AA61" s="95"/>
      <c r="AB61" s="95"/>
      <c r="AC61" s="108"/>
      <c r="AD61" s="95"/>
      <c r="AE61" s="95"/>
      <c r="AF61" s="95"/>
      <c r="AG61" s="95"/>
      <c r="AH61" s="95"/>
      <c r="AI61" s="95"/>
      <c r="AJ61" s="108"/>
      <c r="AK61" s="108"/>
    </row>
    <row r="62" spans="1:37" ht="12.75">
      <c r="A62" s="71"/>
      <c r="B62" s="71"/>
      <c r="C62" s="71"/>
      <c r="D62" s="95"/>
      <c r="E62" s="95"/>
      <c r="F62" s="95"/>
      <c r="G62" s="95"/>
      <c r="H62" s="95"/>
      <c r="I62" s="95"/>
      <c r="J62" s="95"/>
      <c r="K62" s="95"/>
      <c r="L62" s="95"/>
      <c r="M62" s="108"/>
      <c r="N62" s="95"/>
      <c r="O62" s="95"/>
      <c r="P62" s="95"/>
      <c r="Q62" s="108"/>
      <c r="R62" s="95"/>
      <c r="S62" s="95"/>
      <c r="T62" s="95"/>
      <c r="U62" s="108"/>
      <c r="V62" s="95"/>
      <c r="W62" s="95"/>
      <c r="X62" s="95"/>
      <c r="Y62" s="108"/>
      <c r="Z62" s="95"/>
      <c r="AA62" s="95"/>
      <c r="AB62" s="95"/>
      <c r="AC62" s="108"/>
      <c r="AD62" s="95"/>
      <c r="AE62" s="95"/>
      <c r="AF62" s="95"/>
      <c r="AG62" s="95"/>
      <c r="AH62" s="95"/>
      <c r="AI62" s="95"/>
      <c r="AJ62" s="108"/>
      <c r="AK62" s="108"/>
    </row>
    <row r="63" spans="1:37" ht="12.75">
      <c r="A63" s="71"/>
      <c r="B63" s="71"/>
      <c r="C63" s="71"/>
      <c r="D63" s="95"/>
      <c r="E63" s="95"/>
      <c r="F63" s="95"/>
      <c r="G63" s="95"/>
      <c r="H63" s="95"/>
      <c r="I63" s="95"/>
      <c r="J63" s="95"/>
      <c r="K63" s="95"/>
      <c r="L63" s="95"/>
      <c r="M63" s="108"/>
      <c r="N63" s="95"/>
      <c r="O63" s="95"/>
      <c r="P63" s="95"/>
      <c r="Q63" s="108"/>
      <c r="R63" s="95"/>
      <c r="S63" s="95"/>
      <c r="T63" s="95"/>
      <c r="U63" s="108"/>
      <c r="V63" s="95"/>
      <c r="W63" s="95"/>
      <c r="X63" s="95"/>
      <c r="Y63" s="108"/>
      <c r="Z63" s="95"/>
      <c r="AA63" s="95"/>
      <c r="AB63" s="95"/>
      <c r="AC63" s="108"/>
      <c r="AD63" s="95"/>
      <c r="AE63" s="95"/>
      <c r="AF63" s="95"/>
      <c r="AG63" s="95"/>
      <c r="AH63" s="95"/>
      <c r="AI63" s="95"/>
      <c r="AJ63" s="108"/>
      <c r="AK63" s="108"/>
    </row>
    <row r="64" spans="1:37" ht="12.75">
      <c r="A64" s="71"/>
      <c r="B64" s="71"/>
      <c r="C64" s="71"/>
      <c r="D64" s="95"/>
      <c r="E64" s="95"/>
      <c r="F64" s="95"/>
      <c r="G64" s="95"/>
      <c r="H64" s="95"/>
      <c r="I64" s="95"/>
      <c r="J64" s="95"/>
      <c r="K64" s="95"/>
      <c r="L64" s="95"/>
      <c r="M64" s="108"/>
      <c r="N64" s="95"/>
      <c r="O64" s="95"/>
      <c r="P64" s="95"/>
      <c r="Q64" s="108"/>
      <c r="R64" s="95"/>
      <c r="S64" s="95"/>
      <c r="T64" s="95"/>
      <c r="U64" s="108"/>
      <c r="V64" s="95"/>
      <c r="W64" s="95"/>
      <c r="X64" s="95"/>
      <c r="Y64" s="108"/>
      <c r="Z64" s="95"/>
      <c r="AA64" s="95"/>
      <c r="AB64" s="95"/>
      <c r="AC64" s="108"/>
      <c r="AD64" s="95"/>
      <c r="AE64" s="95"/>
      <c r="AF64" s="95"/>
      <c r="AG64" s="95"/>
      <c r="AH64" s="95"/>
      <c r="AI64" s="95"/>
      <c r="AJ64" s="108"/>
      <c r="AK64" s="108"/>
    </row>
    <row r="65" spans="1:37" ht="12.75">
      <c r="A65" s="71"/>
      <c r="B65" s="71"/>
      <c r="C65" s="71"/>
      <c r="D65" s="95"/>
      <c r="E65" s="95"/>
      <c r="F65" s="95"/>
      <c r="G65" s="95"/>
      <c r="H65" s="95"/>
      <c r="I65" s="95"/>
      <c r="J65" s="95"/>
      <c r="K65" s="95"/>
      <c r="L65" s="95"/>
      <c r="M65" s="108"/>
      <c r="N65" s="95"/>
      <c r="O65" s="95"/>
      <c r="P65" s="95"/>
      <c r="Q65" s="108"/>
      <c r="R65" s="95"/>
      <c r="S65" s="95"/>
      <c r="T65" s="95"/>
      <c r="U65" s="108"/>
      <c r="V65" s="95"/>
      <c r="W65" s="95"/>
      <c r="X65" s="95"/>
      <c r="Y65" s="108"/>
      <c r="Z65" s="95"/>
      <c r="AA65" s="95"/>
      <c r="AB65" s="95"/>
      <c r="AC65" s="108"/>
      <c r="AD65" s="95"/>
      <c r="AE65" s="95"/>
      <c r="AF65" s="95"/>
      <c r="AG65" s="95"/>
      <c r="AH65" s="95"/>
      <c r="AI65" s="95"/>
      <c r="AJ65" s="108"/>
      <c r="AK65" s="108"/>
    </row>
    <row r="66" spans="1:37" ht="12.75">
      <c r="A66" s="71"/>
      <c r="B66" s="71"/>
      <c r="C66" s="71"/>
      <c r="D66" s="95"/>
      <c r="E66" s="95"/>
      <c r="F66" s="95"/>
      <c r="G66" s="95"/>
      <c r="H66" s="95"/>
      <c r="I66" s="95"/>
      <c r="J66" s="95"/>
      <c r="K66" s="95"/>
      <c r="L66" s="95"/>
      <c r="M66" s="108"/>
      <c r="N66" s="95"/>
      <c r="O66" s="95"/>
      <c r="P66" s="95"/>
      <c r="Q66" s="108"/>
      <c r="R66" s="95"/>
      <c r="S66" s="95"/>
      <c r="T66" s="95"/>
      <c r="U66" s="108"/>
      <c r="V66" s="95"/>
      <c r="W66" s="95"/>
      <c r="X66" s="95"/>
      <c r="Y66" s="108"/>
      <c r="Z66" s="95"/>
      <c r="AA66" s="95"/>
      <c r="AB66" s="95"/>
      <c r="AC66" s="108"/>
      <c r="AD66" s="95"/>
      <c r="AE66" s="95"/>
      <c r="AF66" s="95"/>
      <c r="AG66" s="95"/>
      <c r="AH66" s="95"/>
      <c r="AI66" s="95"/>
      <c r="AJ66" s="108"/>
      <c r="AK66" s="108"/>
    </row>
    <row r="67" spans="1:37" ht="12.75">
      <c r="A67" s="71"/>
      <c r="B67" s="71"/>
      <c r="C67" s="71"/>
      <c r="D67" s="95"/>
      <c r="E67" s="95"/>
      <c r="F67" s="95"/>
      <c r="G67" s="95"/>
      <c r="H67" s="95"/>
      <c r="I67" s="95"/>
      <c r="J67" s="95"/>
      <c r="K67" s="95"/>
      <c r="L67" s="95"/>
      <c r="M67" s="108"/>
      <c r="N67" s="95"/>
      <c r="O67" s="95"/>
      <c r="P67" s="95"/>
      <c r="Q67" s="108"/>
      <c r="R67" s="95"/>
      <c r="S67" s="95"/>
      <c r="T67" s="95"/>
      <c r="U67" s="108"/>
      <c r="V67" s="95"/>
      <c r="W67" s="95"/>
      <c r="X67" s="95"/>
      <c r="Y67" s="108"/>
      <c r="Z67" s="95"/>
      <c r="AA67" s="95"/>
      <c r="AB67" s="95"/>
      <c r="AC67" s="108"/>
      <c r="AD67" s="95"/>
      <c r="AE67" s="95"/>
      <c r="AF67" s="95"/>
      <c r="AG67" s="95"/>
      <c r="AH67" s="95"/>
      <c r="AI67" s="95"/>
      <c r="AJ67" s="108"/>
      <c r="AK67" s="108"/>
    </row>
    <row r="68" spans="1:37" ht="12.75">
      <c r="A68" s="71"/>
      <c r="B68" s="71"/>
      <c r="C68" s="71"/>
      <c r="D68" s="95"/>
      <c r="E68" s="95"/>
      <c r="F68" s="95"/>
      <c r="G68" s="95"/>
      <c r="H68" s="95"/>
      <c r="I68" s="95"/>
      <c r="J68" s="95"/>
      <c r="K68" s="95"/>
      <c r="L68" s="95"/>
      <c r="M68" s="108"/>
      <c r="N68" s="95"/>
      <c r="O68" s="95"/>
      <c r="P68" s="95"/>
      <c r="Q68" s="108"/>
      <c r="R68" s="95"/>
      <c r="S68" s="95"/>
      <c r="T68" s="95"/>
      <c r="U68" s="108"/>
      <c r="V68" s="95"/>
      <c r="W68" s="95"/>
      <c r="X68" s="95"/>
      <c r="Y68" s="108"/>
      <c r="Z68" s="95"/>
      <c r="AA68" s="95"/>
      <c r="AB68" s="95"/>
      <c r="AC68" s="108"/>
      <c r="AD68" s="95"/>
      <c r="AE68" s="95"/>
      <c r="AF68" s="95"/>
      <c r="AG68" s="95"/>
      <c r="AH68" s="95"/>
      <c r="AI68" s="95"/>
      <c r="AJ68" s="108"/>
      <c r="AK68" s="108"/>
    </row>
    <row r="69" spans="1:37" ht="12.75">
      <c r="A69" s="71"/>
      <c r="B69" s="71"/>
      <c r="C69" s="71"/>
      <c r="D69" s="95"/>
      <c r="E69" s="95"/>
      <c r="F69" s="95"/>
      <c r="G69" s="95"/>
      <c r="H69" s="95"/>
      <c r="I69" s="95"/>
      <c r="J69" s="95"/>
      <c r="K69" s="95"/>
      <c r="L69" s="95"/>
      <c r="M69" s="108"/>
      <c r="N69" s="95"/>
      <c r="O69" s="95"/>
      <c r="P69" s="95"/>
      <c r="Q69" s="108"/>
      <c r="R69" s="95"/>
      <c r="S69" s="95"/>
      <c r="T69" s="95"/>
      <c r="U69" s="108"/>
      <c r="V69" s="95"/>
      <c r="W69" s="95"/>
      <c r="X69" s="95"/>
      <c r="Y69" s="108"/>
      <c r="Z69" s="95"/>
      <c r="AA69" s="95"/>
      <c r="AB69" s="95"/>
      <c r="AC69" s="108"/>
      <c r="AD69" s="95"/>
      <c r="AE69" s="95"/>
      <c r="AF69" s="95"/>
      <c r="AG69" s="95"/>
      <c r="AH69" s="95"/>
      <c r="AI69" s="95"/>
      <c r="AJ69" s="108"/>
      <c r="AK69" s="108"/>
    </row>
    <row r="70" spans="1:37" ht="12.75">
      <c r="A70" s="71"/>
      <c r="B70" s="71"/>
      <c r="C70" s="71"/>
      <c r="D70" s="95"/>
      <c r="E70" s="95"/>
      <c r="F70" s="95"/>
      <c r="G70" s="95"/>
      <c r="H70" s="95"/>
      <c r="I70" s="95"/>
      <c r="J70" s="95"/>
      <c r="K70" s="95"/>
      <c r="L70" s="95"/>
      <c r="M70" s="108"/>
      <c r="N70" s="95"/>
      <c r="O70" s="95"/>
      <c r="P70" s="95"/>
      <c r="Q70" s="108"/>
      <c r="R70" s="95"/>
      <c r="S70" s="95"/>
      <c r="T70" s="95"/>
      <c r="U70" s="108"/>
      <c r="V70" s="95"/>
      <c r="W70" s="95"/>
      <c r="X70" s="95"/>
      <c r="Y70" s="108"/>
      <c r="Z70" s="95"/>
      <c r="AA70" s="95"/>
      <c r="AB70" s="95"/>
      <c r="AC70" s="108"/>
      <c r="AD70" s="95"/>
      <c r="AE70" s="95"/>
      <c r="AF70" s="95"/>
      <c r="AG70" s="95"/>
      <c r="AH70" s="95"/>
      <c r="AI70" s="95"/>
      <c r="AJ70" s="108"/>
      <c r="AK70" s="108"/>
    </row>
    <row r="71" spans="1:37" ht="12.75">
      <c r="A71" s="71"/>
      <c r="B71" s="71"/>
      <c r="C71" s="71"/>
      <c r="D71" s="95"/>
      <c r="E71" s="95"/>
      <c r="F71" s="95"/>
      <c r="G71" s="95"/>
      <c r="H71" s="95"/>
      <c r="I71" s="95"/>
      <c r="J71" s="95"/>
      <c r="K71" s="95"/>
      <c r="L71" s="95"/>
      <c r="M71" s="108"/>
      <c r="N71" s="95"/>
      <c r="O71" s="95"/>
      <c r="P71" s="95"/>
      <c r="Q71" s="108"/>
      <c r="R71" s="95"/>
      <c r="S71" s="95"/>
      <c r="T71" s="95"/>
      <c r="U71" s="108"/>
      <c r="V71" s="95"/>
      <c r="W71" s="95"/>
      <c r="X71" s="95"/>
      <c r="Y71" s="108"/>
      <c r="Z71" s="95"/>
      <c r="AA71" s="95"/>
      <c r="AB71" s="95"/>
      <c r="AC71" s="108"/>
      <c r="AD71" s="95"/>
      <c r="AE71" s="95"/>
      <c r="AF71" s="95"/>
      <c r="AG71" s="95"/>
      <c r="AH71" s="95"/>
      <c r="AI71" s="95"/>
      <c r="AJ71" s="108"/>
      <c r="AK71" s="108"/>
    </row>
    <row r="72" spans="1:37" ht="12.75">
      <c r="A72" s="71"/>
      <c r="B72" s="71"/>
      <c r="C72" s="71"/>
      <c r="D72" s="95"/>
      <c r="E72" s="95"/>
      <c r="F72" s="95"/>
      <c r="G72" s="95"/>
      <c r="H72" s="95"/>
      <c r="I72" s="95"/>
      <c r="J72" s="95"/>
      <c r="K72" s="95"/>
      <c r="L72" s="95"/>
      <c r="M72" s="108"/>
      <c r="N72" s="95"/>
      <c r="O72" s="95"/>
      <c r="P72" s="95"/>
      <c r="Q72" s="108"/>
      <c r="R72" s="95"/>
      <c r="S72" s="95"/>
      <c r="T72" s="95"/>
      <c r="U72" s="108"/>
      <c r="V72" s="95"/>
      <c r="W72" s="95"/>
      <c r="X72" s="95"/>
      <c r="Y72" s="108"/>
      <c r="Z72" s="95"/>
      <c r="AA72" s="95"/>
      <c r="AB72" s="95"/>
      <c r="AC72" s="108"/>
      <c r="AD72" s="95"/>
      <c r="AE72" s="95"/>
      <c r="AF72" s="95"/>
      <c r="AG72" s="95"/>
      <c r="AH72" s="95"/>
      <c r="AI72" s="95"/>
      <c r="AJ72" s="108"/>
      <c r="AK72" s="108"/>
    </row>
    <row r="73" spans="1:37" ht="12.75">
      <c r="A73" s="71"/>
      <c r="B73" s="71"/>
      <c r="C73" s="71"/>
      <c r="D73" s="95"/>
      <c r="E73" s="95"/>
      <c r="F73" s="95"/>
      <c r="G73" s="95"/>
      <c r="H73" s="95"/>
      <c r="I73" s="95"/>
      <c r="J73" s="95"/>
      <c r="K73" s="95"/>
      <c r="L73" s="95"/>
      <c r="M73" s="108"/>
      <c r="N73" s="95"/>
      <c r="O73" s="95"/>
      <c r="P73" s="95"/>
      <c r="Q73" s="108"/>
      <c r="R73" s="95"/>
      <c r="S73" s="95"/>
      <c r="T73" s="95"/>
      <c r="U73" s="108"/>
      <c r="V73" s="95"/>
      <c r="W73" s="95"/>
      <c r="X73" s="95"/>
      <c r="Y73" s="108"/>
      <c r="Z73" s="95"/>
      <c r="AA73" s="95"/>
      <c r="AB73" s="95"/>
      <c r="AC73" s="108"/>
      <c r="AD73" s="95"/>
      <c r="AE73" s="95"/>
      <c r="AF73" s="95"/>
      <c r="AG73" s="95"/>
      <c r="AH73" s="95"/>
      <c r="AI73" s="95"/>
      <c r="AJ73" s="108"/>
      <c r="AK73" s="108"/>
    </row>
    <row r="74" spans="1:37" ht="12.75">
      <c r="A74" s="71"/>
      <c r="B74" s="71"/>
      <c r="C74" s="71"/>
      <c r="D74" s="95"/>
      <c r="E74" s="95"/>
      <c r="F74" s="95"/>
      <c r="G74" s="95"/>
      <c r="H74" s="95"/>
      <c r="I74" s="95"/>
      <c r="J74" s="95"/>
      <c r="K74" s="95"/>
      <c r="L74" s="95"/>
      <c r="M74" s="108"/>
      <c r="N74" s="95"/>
      <c r="O74" s="95"/>
      <c r="P74" s="95"/>
      <c r="Q74" s="108"/>
      <c r="R74" s="95"/>
      <c r="S74" s="95"/>
      <c r="T74" s="95"/>
      <c r="U74" s="108"/>
      <c r="V74" s="95"/>
      <c r="W74" s="95"/>
      <c r="X74" s="95"/>
      <c r="Y74" s="108"/>
      <c r="Z74" s="95"/>
      <c r="AA74" s="95"/>
      <c r="AB74" s="95"/>
      <c r="AC74" s="108"/>
      <c r="AD74" s="95"/>
      <c r="AE74" s="95"/>
      <c r="AF74" s="95"/>
      <c r="AG74" s="95"/>
      <c r="AH74" s="95"/>
      <c r="AI74" s="95"/>
      <c r="AJ74" s="108"/>
      <c r="AK74" s="108"/>
    </row>
    <row r="75" spans="1:37" ht="12.75">
      <c r="A75" s="71"/>
      <c r="B75" s="71"/>
      <c r="C75" s="71"/>
      <c r="D75" s="95"/>
      <c r="E75" s="95"/>
      <c r="F75" s="95"/>
      <c r="G75" s="95"/>
      <c r="H75" s="95"/>
      <c r="I75" s="95"/>
      <c r="J75" s="95"/>
      <c r="K75" s="95"/>
      <c r="L75" s="95"/>
      <c r="M75" s="108"/>
      <c r="N75" s="95"/>
      <c r="O75" s="95"/>
      <c r="P75" s="95"/>
      <c r="Q75" s="108"/>
      <c r="R75" s="95"/>
      <c r="S75" s="95"/>
      <c r="T75" s="95"/>
      <c r="U75" s="108"/>
      <c r="V75" s="95"/>
      <c r="W75" s="95"/>
      <c r="X75" s="95"/>
      <c r="Y75" s="108"/>
      <c r="Z75" s="95"/>
      <c r="AA75" s="95"/>
      <c r="AB75" s="95"/>
      <c r="AC75" s="108"/>
      <c r="AD75" s="95"/>
      <c r="AE75" s="95"/>
      <c r="AF75" s="95"/>
      <c r="AG75" s="95"/>
      <c r="AH75" s="95"/>
      <c r="AI75" s="95"/>
      <c r="AJ75" s="108"/>
      <c r="AK75" s="108"/>
    </row>
    <row r="76" spans="1:37" ht="12.75">
      <c r="A76" s="71"/>
      <c r="B76" s="71"/>
      <c r="C76" s="71"/>
      <c r="D76" s="95"/>
      <c r="E76" s="95"/>
      <c r="F76" s="95"/>
      <c r="G76" s="95"/>
      <c r="H76" s="95"/>
      <c r="I76" s="95"/>
      <c r="J76" s="95"/>
      <c r="K76" s="95"/>
      <c r="L76" s="95"/>
      <c r="M76" s="108"/>
      <c r="N76" s="95"/>
      <c r="O76" s="95"/>
      <c r="P76" s="95"/>
      <c r="Q76" s="108"/>
      <c r="R76" s="95"/>
      <c r="S76" s="95"/>
      <c r="T76" s="95"/>
      <c r="U76" s="108"/>
      <c r="V76" s="95"/>
      <c r="W76" s="95"/>
      <c r="X76" s="95"/>
      <c r="Y76" s="108"/>
      <c r="Z76" s="95"/>
      <c r="AA76" s="95"/>
      <c r="AB76" s="95"/>
      <c r="AC76" s="108"/>
      <c r="AD76" s="95"/>
      <c r="AE76" s="95"/>
      <c r="AF76" s="95"/>
      <c r="AG76" s="95"/>
      <c r="AH76" s="95"/>
      <c r="AI76" s="95"/>
      <c r="AJ76" s="108"/>
      <c r="AK76" s="108"/>
    </row>
    <row r="77" spans="1:37" ht="12.75">
      <c r="A77" s="71"/>
      <c r="B77" s="71"/>
      <c r="C77" s="71"/>
      <c r="D77" s="95"/>
      <c r="E77" s="95"/>
      <c r="F77" s="95"/>
      <c r="G77" s="95"/>
      <c r="H77" s="95"/>
      <c r="I77" s="95"/>
      <c r="J77" s="95"/>
      <c r="K77" s="95"/>
      <c r="L77" s="95"/>
      <c r="M77" s="108"/>
      <c r="N77" s="95"/>
      <c r="O77" s="95"/>
      <c r="P77" s="95"/>
      <c r="Q77" s="108"/>
      <c r="R77" s="95"/>
      <c r="S77" s="95"/>
      <c r="T77" s="95"/>
      <c r="U77" s="108"/>
      <c r="V77" s="95"/>
      <c r="W77" s="95"/>
      <c r="X77" s="95"/>
      <c r="Y77" s="108"/>
      <c r="Z77" s="95"/>
      <c r="AA77" s="95"/>
      <c r="AB77" s="95"/>
      <c r="AC77" s="108"/>
      <c r="AD77" s="95"/>
      <c r="AE77" s="95"/>
      <c r="AF77" s="95"/>
      <c r="AG77" s="95"/>
      <c r="AH77" s="95"/>
      <c r="AI77" s="95"/>
      <c r="AJ77" s="108"/>
      <c r="AK77" s="108"/>
    </row>
    <row r="78" spans="1:37" ht="12.75">
      <c r="A78" s="71"/>
      <c r="B78" s="71"/>
      <c r="C78" s="71"/>
      <c r="D78" s="95"/>
      <c r="E78" s="95"/>
      <c r="F78" s="95"/>
      <c r="G78" s="95"/>
      <c r="H78" s="95"/>
      <c r="I78" s="95"/>
      <c r="J78" s="95"/>
      <c r="K78" s="95"/>
      <c r="L78" s="95"/>
      <c r="M78" s="108"/>
      <c r="N78" s="95"/>
      <c r="O78" s="95"/>
      <c r="P78" s="95"/>
      <c r="Q78" s="108"/>
      <c r="R78" s="95"/>
      <c r="S78" s="95"/>
      <c r="T78" s="95"/>
      <c r="U78" s="108"/>
      <c r="V78" s="95"/>
      <c r="W78" s="95"/>
      <c r="X78" s="95"/>
      <c r="Y78" s="108"/>
      <c r="Z78" s="95"/>
      <c r="AA78" s="95"/>
      <c r="AB78" s="95"/>
      <c r="AC78" s="108"/>
      <c r="AD78" s="95"/>
      <c r="AE78" s="95"/>
      <c r="AF78" s="95"/>
      <c r="AG78" s="95"/>
      <c r="AH78" s="95"/>
      <c r="AI78" s="95"/>
      <c r="AJ78" s="108"/>
      <c r="AK78" s="108"/>
    </row>
    <row r="79" spans="1:37" ht="12.75">
      <c r="A79" s="71"/>
      <c r="B79" s="71"/>
      <c r="C79" s="71"/>
      <c r="D79" s="95"/>
      <c r="E79" s="95"/>
      <c r="F79" s="95"/>
      <c r="G79" s="95"/>
      <c r="H79" s="95"/>
      <c r="I79" s="95"/>
      <c r="J79" s="95"/>
      <c r="K79" s="95"/>
      <c r="L79" s="95"/>
      <c r="M79" s="108"/>
      <c r="N79" s="95"/>
      <c r="O79" s="95"/>
      <c r="P79" s="95"/>
      <c r="Q79" s="108"/>
      <c r="R79" s="95"/>
      <c r="S79" s="95"/>
      <c r="T79" s="95"/>
      <c r="U79" s="108"/>
      <c r="V79" s="95"/>
      <c r="W79" s="95"/>
      <c r="X79" s="95"/>
      <c r="Y79" s="108"/>
      <c r="Z79" s="95"/>
      <c r="AA79" s="95"/>
      <c r="AB79" s="95"/>
      <c r="AC79" s="108"/>
      <c r="AD79" s="95"/>
      <c r="AE79" s="95"/>
      <c r="AF79" s="95"/>
      <c r="AG79" s="95"/>
      <c r="AH79" s="95"/>
      <c r="AI79" s="95"/>
      <c r="AJ79" s="108"/>
      <c r="AK79" s="108"/>
    </row>
    <row r="80" spans="1:37" ht="12.75">
      <c r="A80" s="71"/>
      <c r="B80" s="71"/>
      <c r="C80" s="71"/>
      <c r="D80" s="95"/>
      <c r="E80" s="95"/>
      <c r="F80" s="95"/>
      <c r="G80" s="95"/>
      <c r="H80" s="95"/>
      <c r="I80" s="95"/>
      <c r="J80" s="95"/>
      <c r="K80" s="95"/>
      <c r="L80" s="95"/>
      <c r="M80" s="108"/>
      <c r="N80" s="95"/>
      <c r="O80" s="95"/>
      <c r="P80" s="95"/>
      <c r="Q80" s="108"/>
      <c r="R80" s="95"/>
      <c r="S80" s="95"/>
      <c r="T80" s="95"/>
      <c r="U80" s="108"/>
      <c r="V80" s="95"/>
      <c r="W80" s="95"/>
      <c r="X80" s="95"/>
      <c r="Y80" s="108"/>
      <c r="Z80" s="95"/>
      <c r="AA80" s="95"/>
      <c r="AB80" s="95"/>
      <c r="AC80" s="108"/>
      <c r="AD80" s="95"/>
      <c r="AE80" s="95"/>
      <c r="AF80" s="95"/>
      <c r="AG80" s="95"/>
      <c r="AH80" s="95"/>
      <c r="AI80" s="95"/>
      <c r="AJ80" s="108"/>
      <c r="AK80" s="108"/>
    </row>
    <row r="81" spans="1:37" ht="12.75">
      <c r="A81" s="71"/>
      <c r="B81" s="71"/>
      <c r="C81" s="71"/>
      <c r="D81" s="95"/>
      <c r="E81" s="95"/>
      <c r="F81" s="95"/>
      <c r="G81" s="95"/>
      <c r="H81" s="95"/>
      <c r="I81" s="95"/>
      <c r="J81" s="95"/>
      <c r="K81" s="95"/>
      <c r="L81" s="95"/>
      <c r="M81" s="108"/>
      <c r="N81" s="95"/>
      <c r="O81" s="95"/>
      <c r="P81" s="95"/>
      <c r="Q81" s="108"/>
      <c r="R81" s="95"/>
      <c r="S81" s="95"/>
      <c r="T81" s="95"/>
      <c r="U81" s="108"/>
      <c r="V81" s="95"/>
      <c r="W81" s="95"/>
      <c r="X81" s="95"/>
      <c r="Y81" s="108"/>
      <c r="Z81" s="95"/>
      <c r="AA81" s="95"/>
      <c r="AB81" s="95"/>
      <c r="AC81" s="108"/>
      <c r="AD81" s="95"/>
      <c r="AE81" s="95"/>
      <c r="AF81" s="95"/>
      <c r="AG81" s="95"/>
      <c r="AH81" s="95"/>
      <c r="AI81" s="95"/>
      <c r="AJ81" s="108"/>
      <c r="AK81" s="108"/>
    </row>
    <row r="82" spans="1:37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</sheetData>
  <sheetProtection password="F954" sheet="1" objects="1" scenarios="1"/>
  <mergeCells count="10">
    <mergeCell ref="B2:AK2"/>
    <mergeCell ref="B3:AK3"/>
    <mergeCell ref="D4:F4"/>
    <mergeCell ref="G4:I4"/>
    <mergeCell ref="J4:M4"/>
    <mergeCell ref="N4:Q4"/>
    <mergeCell ref="R4:U4"/>
    <mergeCell ref="V4:Y4"/>
    <mergeCell ref="Z4:AC4"/>
    <mergeCell ref="AD4:AJ4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cp:lastPrinted>2019-11-26T13:58:35Z</cp:lastPrinted>
  <dcterms:created xsi:type="dcterms:W3CDTF">2019-11-11T07:15:23Z</dcterms:created>
  <dcterms:modified xsi:type="dcterms:W3CDTF">2019-11-26T13:59:03Z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sonal Use">
    <vt:lpwstr>1</vt:lpwstr>
  </property>
</Properties>
</file>