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'EC'!$A$1:$AK$56</definedName>
    <definedName name="_xlnm.Print_Area" localSheetId="4">'FS'!$A$1:$AK$38</definedName>
    <definedName name="_xlnm.Print_Area" localSheetId="5">'GT'!$A$1:$AK$24</definedName>
    <definedName name="_xlnm.Print_Area" localSheetId="6">'KZ'!$A$1:$AK$75</definedName>
    <definedName name="_xlnm.Print_Area" localSheetId="7">'LP'!$A$1:$AK$42</definedName>
    <definedName name="_xlnm.Print_Area" localSheetId="8">'MP'!$A$1:$AK$33</definedName>
    <definedName name="_xlnm.Print_Area" localSheetId="9">'NC'!$A$1:$AK$46</definedName>
    <definedName name="_xlnm.Print_Area" localSheetId="10">'NW'!$A$1:$AK$36</definedName>
    <definedName name="_xlnm.Print_Area" localSheetId="1">'Summary per Metro'!$A$1:$AK$19</definedName>
    <definedName name="_xlnm.Print_Area" localSheetId="0">'Summary per Province'!$A$1:$AK$21</definedName>
    <definedName name="_xlnm.Print_Area" localSheetId="2">'Summary per Top 19'!$A$1:$AK$30</definedName>
    <definedName name="_xlnm.Print_Area" localSheetId="11">'WC'!$A$1:$AK$46</definedName>
  </definedNames>
  <calcPr calcMode="manual" fullCalcOnLoad="1"/>
</workbook>
</file>

<file path=xl/sharedStrings.xml><?xml version="1.0" encoding="utf-8"?>
<sst xmlns="http://schemas.openxmlformats.org/spreadsheetml/2006/main" count="1433" uniqueCount="616">
  <si>
    <t>STATEMENT OF CAPITAL AND OPERATING EXPENDITURE FOR THE 1st Quarter Ended 30 September 2019</t>
  </si>
  <si>
    <t>Figures Finalised as at 2019/11/08</t>
  </si>
  <si>
    <t>Main appropriation</t>
  </si>
  <si>
    <t>Adjusted Budget</t>
  </si>
  <si>
    <t>First Quarter 2019/20</t>
  </si>
  <si>
    <t>Second Quarter 2019/20</t>
  </si>
  <si>
    <t>Third Quarter 2019/20</t>
  </si>
  <si>
    <t>Fourth Quarter 2019/20</t>
  </si>
  <si>
    <t>Year to date: 30 September 2019</t>
  </si>
  <si>
    <t>First Quarter 2018/19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</si>
  <si>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</si>
  <si>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</si>
  <si>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</si>
  <si>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</si>
  <si>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</si>
  <si>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</si>
  <si>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</si>
  <si>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</si>
  <si>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</si>
  <si>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Main app</t>
  </si>
  <si>
    <t>Q1 of 2018/19 to Q1 of 2019/20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</si>
  <si>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</si>
  <si>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</si>
  <si>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</si>
  <si>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</si>
  <si>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</si>
  <si>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</si>
  <si>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</si>
  <si>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</si>
  <si>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</si>
  <si>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</si>
  <si>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</si>
  <si>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</si>
  <si>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</si>
  <si>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</si>
  <si>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</si>
  <si>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</si>
  <si>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</si>
  <si>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</si>
  <si>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</si>
  <si>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</si>
  <si>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</si>
  <si>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</si>
  <si>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</si>
  <si>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</si>
  <si>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</si>
  <si>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</si>
  <si>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</si>
  <si>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</si>
  <si>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</si>
  <si>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</si>
  <si>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</si>
  <si>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</si>
  <si>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</si>
  <si>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</si>
  <si>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</si>
  <si>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</si>
  <si>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</si>
  <si>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</si>
  <si>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</si>
  <si>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</si>
  <si>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</si>
  <si>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</si>
  <si>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</si>
  <si>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</si>
  <si>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</si>
  <si>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</si>
  <si>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</si>
  <si>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</si>
  <si>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</si>
  <si>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</si>
  <si>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</si>
  <si>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</si>
  <si>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</si>
  <si>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</si>
  <si>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</si>
  <si>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</si>
  <si>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</si>
  <si>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</si>
  <si>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</si>
  <si>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</si>
  <si>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</si>
  <si>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</si>
  <si>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</si>
  <si>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</si>
  <si>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</si>
  <si>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</si>
  <si>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</si>
  <si>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</si>
  <si>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</si>
  <si>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</si>
  <si>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</si>
  <si>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</si>
  <si>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</si>
  <si>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</si>
  <si>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</si>
  <si>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</si>
  <si>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</si>
  <si>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</si>
  <si>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</si>
  <si>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</si>
  <si>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</si>
  <si>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</si>
  <si>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</si>
  <si>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</si>
  <si>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</si>
  <si>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</si>
  <si>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</si>
  <si>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</si>
  <si>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</si>
  <si>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</si>
  <si>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</si>
  <si>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</si>
  <si>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</si>
  <si>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</si>
  <si>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</si>
  <si>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</si>
  <si>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</si>
  <si>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</si>
  <si>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</si>
  <si>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</si>
  <si>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</si>
  <si>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</si>
  <si>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</si>
  <si>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</si>
  <si>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</si>
  <si>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</si>
  <si>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</si>
  <si>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</si>
  <si>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</si>
  <si>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</si>
  <si>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</si>
  <si>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</si>
  <si>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</si>
  <si>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</si>
  <si>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</si>
  <si>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</si>
  <si>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</si>
  <si>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</si>
  <si>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</si>
  <si>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</si>
  <si>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</si>
  <si>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</si>
  <si>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</si>
  <si>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</si>
  <si>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</si>
  <si>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</si>
  <si>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</si>
  <si>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</si>
  <si>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</si>
  <si>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</si>
  <si>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</si>
  <si>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</si>
  <si>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</si>
  <si>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</si>
  <si>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</si>
  <si>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</si>
  <si>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</si>
  <si>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</si>
  <si>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</si>
  <si>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</si>
  <si>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</si>
  <si>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</si>
  <si>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</si>
  <si>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</si>
  <si>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</si>
  <si>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</si>
  <si>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</si>
  <si>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</si>
  <si>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</si>
  <si>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</si>
  <si>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</si>
  <si>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</si>
  <si>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</si>
  <si>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</si>
  <si>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</si>
  <si>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</si>
  <si>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</si>
  <si>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</si>
  <si>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</si>
  <si>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</si>
  <si>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</si>
  <si>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</si>
  <si>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</si>
  <si>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</si>
  <si>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</si>
  <si>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</si>
  <si>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</si>
  <si>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</si>
  <si>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</si>
  <si>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</si>
  <si>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</si>
  <si>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</si>
  <si>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</si>
  <si>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</si>
  <si>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</si>
  <si>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</si>
  <si>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</si>
  <si>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</si>
  <si>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</si>
  <si>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</si>
  <si>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</si>
  <si>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</si>
  <si>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</si>
  <si>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</si>
  <si>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</si>
  <si>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</si>
  <si>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</si>
  <si>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</si>
  <si>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</si>
  <si>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</si>
  <si>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</si>
  <si>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</si>
  <si>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</si>
  <si>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</si>
  <si>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</si>
  <si>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</si>
  <si>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</si>
  <si>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</si>
  <si>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</si>
  <si>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</si>
  <si>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</si>
  <si>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</si>
  <si>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</si>
  <si>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</si>
  <si>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</si>
  <si>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</si>
  <si>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</si>
  <si>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</si>
  <si>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</si>
  <si>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</si>
  <si>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</si>
  <si>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</si>
  <si>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</si>
  <si>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</si>
  <si>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</si>
  <si>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</si>
  <si>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</si>
  <si>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</si>
  <si>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</si>
  <si>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</si>
  <si>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</si>
  <si>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</si>
  <si>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</si>
  <si>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</si>
  <si>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</si>
  <si>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</si>
  <si>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</si>
  <si>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</si>
  <si>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</si>
  <si>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</si>
  <si>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</si>
  <si>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</si>
  <si>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</si>
  <si>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</si>
  <si>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</si>
  <si>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</si>
  <si>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</si>
  <si>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</si>
  <si>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</si>
  <si>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</si>
  <si>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</si>
  <si>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</si>
  <si>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</si>
  <si>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</si>
  <si>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</si>
  <si>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</si>
  <si>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</si>
  <si>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</si>
  <si>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</si>
  <si>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</si>
  <si>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</si>
  <si>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</si>
  <si>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</si>
  <si>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</si>
  <si>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</si>
  <si>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</si>
  <si>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</si>
  <si>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</si>
  <si>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</si>
  <si>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</si>
  <si>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</si>
  <si>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</si>
  <si>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</si>
  <si>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</si>
  <si>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</si>
  <si>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</si>
  <si>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</si>
  <si>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</si>
  <si>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</si>
  <si>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</si>
  <si>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</si>
  <si>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</si>
  <si>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</si>
  <si>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</si>
  <si>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</si>
  <si>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</si>
  <si>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</si>
  <si>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</si>
  <si>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</si>
  <si>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</si>
  <si>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</si>
  <si>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</si>
  <si>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</si>
  <si>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</si>
  <si>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</si>
  <si>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</si>
  <si>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</si>
  <si>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</si>
  <si>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</si>
  <si>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</si>
  <si>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</si>
  <si>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</si>
  <si>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</si>
  <si>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</si>
  <si>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</si>
  <si>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</si>
  <si>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</si>
  <si>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</si>
  <si>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</si>
  <si>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</si>
  <si>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</si>
  <si>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</si>
  <si>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</si>
  <si>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</si>
  <si>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</si>
  <si>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</si>
  <si>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</si>
  <si>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</si>
  <si>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</si>
  <si>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</si>
  <si>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</si>
  <si>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</si>
  <si>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</si>
  <si>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</si>
  <si>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</si>
  <si>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</si>
  <si>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</si>
  <si>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</si>
  <si>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</si>
  <si>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</si>
  <si>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</si>
  <si>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</si>
  <si>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</si>
  <si>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</si>
  <si>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</si>
  <si>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</si>
  <si>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</si>
  <si>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</si>
  <si>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</si>
  <si>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</si>
  <si>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</si>
  <si>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</si>
  <si>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</si>
  <si>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</si>
  <si>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</si>
  <si>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</si>
  <si>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</si>
  <si>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</si>
  <si>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</si>
  <si>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</si>
  <si>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</si>
  <si>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</si>
  <si>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</si>
  <si>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</si>
  <si>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</si>
  <si>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</si>
  <si>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</si>
  <si>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</si>
  <si>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</si>
  <si>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</si>
  <si>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</si>
  <si>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</si>
  <si>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</si>
  <si>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</si>
  <si>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</si>
  <si>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</si>
  <si>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</si>
  <si>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</si>
  <si>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</si>
  <si>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</si>
  <si>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</si>
  <si>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</si>
  <si>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</si>
  <si>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</si>
  <si>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</si>
  <si>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</si>
  <si>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</si>
  <si>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</si>
  <si>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</si>
  <si>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</si>
  <si>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</si>
  <si>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</si>
  <si>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</si>
  <si>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</si>
  <si>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</si>
  <si>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</si>
  <si>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</si>
  <si>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</si>
  <si>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</si>
  <si>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</si>
  <si>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</si>
  <si>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</si>
  <si>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</si>
  <si>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</si>
  <si>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</si>
  <si>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</si>
  <si>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</si>
  <si>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</si>
  <si>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</si>
  <si>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</si>
  <si>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</si>
  <si>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</si>
  <si>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</si>
  <si>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</si>
  <si>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</si>
  <si>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</si>
  <si>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</si>
  <si>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</si>
  <si>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</si>
  <si>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</si>
  <si>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</si>
  <si>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</si>
  <si>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</si>
  <si>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</si>
  <si>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</si>
  <si>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</si>
  <si>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</si>
  <si>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</si>
  <si>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</si>
  <si>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</si>
  <si>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</si>
  <si>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</si>
  <si>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</si>
  <si>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</si>
  <si>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</si>
  <si>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</si>
  <si>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</si>
  <si>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</si>
  <si>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</si>
  <si>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</si>
  <si>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</si>
  <si>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</si>
  <si>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</si>
  <si>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</si>
  <si>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</si>
  <si>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</si>
  <si>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</si>
  <si>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</si>
  <si>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</si>
  <si>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</si>
  <si>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</si>
  <si>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</si>
  <si>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</si>
  <si>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</si>
  <si>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</si>
  <si>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</si>
  <si>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</si>
  <si>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</si>
  <si>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</si>
  <si>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</si>
  <si>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</si>
  <si>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</si>
  <si>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</si>
  <si>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</si>
  <si>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</si>
  <si>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</si>
  <si>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</si>
  <si>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</si>
  <si>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</si>
  <si>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</si>
  <si>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</si>
  <si>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</si>
  <si>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</si>
  <si>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</si>
  <si>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</si>
  <si>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</si>
  <si>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</si>
  <si>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</si>
  <si>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</si>
  <si>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</si>
  <si>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</si>
  <si>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</si>
  <si>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</si>
  <si>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</si>
  <si>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</si>
  <si>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</si>
  <si>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</si>
  <si>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</si>
  <si>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</si>
  <si>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</si>
  <si>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</si>
  <si>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</si>
  <si>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</si>
  <si>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</si>
  <si>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</si>
  <si>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</si>
  <si>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</si>
  <si>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</si>
  <si>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</si>
  <si>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</si>
  <si>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</si>
  <si>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</si>
  <si>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</si>
  <si>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</si>
  <si>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</si>
  <si>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</si>
  <si>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</si>
  <si>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</si>
  <si>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</si>
  <si>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</si>
  <si>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</si>
  <si>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</si>
  <si>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</si>
  <si>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</si>
  <si>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</si>
  <si>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</si>
  <si>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</si>
  <si>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</si>
  <si>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</si>
  <si>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</si>
  <si>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</si>
  <si>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</si>
  <si>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</si>
  <si>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</si>
  <si>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</si>
  <si>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</si>
  <si>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</si>
  <si>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</si>
  <si>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</si>
  <si>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</si>
  <si>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</si>
  <si>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</si>
  <si>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</si>
  <si>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</si>
  <si>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</si>
  <si>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</si>
  <si>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</si>
  <si>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</si>
  <si>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</si>
  <si>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</si>
  <si>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</si>
  <si>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</si>
  <si>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</si>
  <si>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</si>
  <si>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</si>
  <si>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</si>
  <si>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</si>
  <si>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</si>
  <si>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</si>
  <si>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</si>
  <si>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</si>
  <si>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</si>
  <si>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</si>
  <si>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</si>
  <si>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</si>
  <si>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</si>
  <si>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</si>
  <si>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</si>
  <si>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</si>
  <si>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</si>
  <si>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</si>
  <si>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</si>
  <si>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</si>
  <si>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</si>
  <si>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</si>
  <si>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</si>
  <si>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</si>
  <si>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</si>
  <si>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</si>
  <si>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</si>
  <si>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</si>
  <si>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</si>
  <si>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</si>
  <si>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</si>
  <si>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</si>
  <si>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</si>
  <si>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</si>
  <si>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</si>
  <si>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</si>
  <si>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</si>
  <si>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</si>
  <si>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</si>
  <si>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</si>
  <si>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</si>
  <si>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</si>
  <si>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</si>
  <si>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</si>
  <si>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</si>
  <si>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</si>
  <si>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</si>
  <si>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</si>
  <si>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</si>
  <si>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</si>
  <si>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</si>
  <si>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</si>
  <si>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</si>
  <si>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</si>
  <si>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</si>
  <si>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</si>
  <si>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</si>
  <si>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</si>
  <si>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</si>
  <si>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</si>
  <si>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</si>
  <si>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</si>
  <si>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</si>
  <si>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</si>
  <si>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</si>
  <si>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</si>
  <si>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</si>
  <si>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</si>
  <si>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</si>
  <si>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</si>
  <si>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</si>
  <si>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Total Top 19</t>
  </si>
</sst>
</file>

<file path=xl/styles.xml><?xml version="1.0" encoding="utf-8"?>
<styleSheet xmlns="http://schemas.openxmlformats.org/spreadsheetml/2006/main">
  <numFmts count="2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"/>
    <numFmt numFmtId="177" formatCode="##,##0_);\(##,##0\);0_)"/>
    <numFmt numFmtId="178" formatCode="#,###.0\%"/>
    <numFmt numFmtId="179" formatCode="_(* #,##0_);_(* \(#,##0\);_(* &quot;- &quot;?_);_(@_)"/>
    <numFmt numFmtId="180" formatCode="0.0%;\(0.0%\);_(* &quot;- &quot;?_);_(@_)"/>
    <numFmt numFmtId="181" formatCode="#,###.0%"/>
    <numFmt numFmtId="182" formatCode="_(* #,##0,_);_(* \(#,##0,\);_(* &quot;- &quot;?_);_(@_)"/>
    <numFmt numFmtId="183" formatCode="0.0%;\(0.0%\);_(* &quot; 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 horizontal="left" indent="2"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7" fillId="0" borderId="20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left" wrapText="1" indent="1"/>
      <protection/>
    </xf>
    <xf numFmtId="0" fontId="48" fillId="0" borderId="20" xfId="0" applyFont="1" applyBorder="1" applyAlignment="1" applyProtection="1">
      <alignment wrapText="1"/>
      <protection/>
    </xf>
    <xf numFmtId="0" fontId="48" fillId="0" borderId="20" xfId="0" applyFont="1" applyBorder="1" applyAlignment="1" applyProtection="1">
      <alignment horizontal="left" wrapText="1" indent="1"/>
      <protection/>
    </xf>
    <xf numFmtId="0" fontId="48" fillId="0" borderId="24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right"/>
      <protection/>
    </xf>
    <xf numFmtId="0" fontId="47" fillId="0" borderId="20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left"/>
      <protection/>
    </xf>
    <xf numFmtId="0" fontId="47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82" fontId="5" fillId="0" borderId="27" xfId="0" applyNumberFormat="1" applyFont="1" applyFill="1" applyBorder="1" applyAlignment="1" applyProtection="1">
      <alignment/>
      <protection/>
    </xf>
    <xf numFmtId="182" fontId="5" fillId="0" borderId="28" xfId="0" applyNumberFormat="1" applyFont="1" applyFill="1" applyBorder="1" applyAlignment="1" applyProtection="1">
      <alignment/>
      <protection/>
    </xf>
    <xf numFmtId="182" fontId="5" fillId="0" borderId="29" xfId="0" applyNumberFormat="1" applyFont="1" applyFill="1" applyBorder="1" applyAlignment="1" applyProtection="1">
      <alignment/>
      <protection/>
    </xf>
    <xf numFmtId="182" fontId="5" fillId="0" borderId="30" xfId="0" applyNumberFormat="1" applyFont="1" applyFill="1" applyBorder="1" applyAlignment="1" applyProtection="1">
      <alignment/>
      <protection/>
    </xf>
    <xf numFmtId="182" fontId="7" fillId="0" borderId="27" xfId="0" applyNumberFormat="1" applyFont="1" applyFill="1" applyBorder="1" applyAlignment="1" applyProtection="1">
      <alignment/>
      <protection/>
    </xf>
    <xf numFmtId="182" fontId="7" fillId="0" borderId="28" xfId="0" applyNumberFormat="1" applyFont="1" applyFill="1" applyBorder="1" applyAlignment="1" applyProtection="1">
      <alignment/>
      <protection/>
    </xf>
    <xf numFmtId="182" fontId="7" fillId="0" borderId="30" xfId="0" applyNumberFormat="1" applyFont="1" applyFill="1" applyBorder="1" applyAlignment="1" applyProtection="1">
      <alignment/>
      <protection/>
    </xf>
    <xf numFmtId="182" fontId="7" fillId="0" borderId="13" xfId="0" applyNumberFormat="1" applyFont="1" applyBorder="1" applyAlignment="1" applyProtection="1">
      <alignment/>
      <protection/>
    </xf>
    <xf numFmtId="182" fontId="7" fillId="0" borderId="31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/>
      <protection/>
    </xf>
    <xf numFmtId="182" fontId="7" fillId="0" borderId="32" xfId="0" applyNumberFormat="1" applyFont="1" applyBorder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48" fillId="0" borderId="27" xfId="0" applyNumberFormat="1" applyFont="1" applyBorder="1" applyAlignment="1" applyProtection="1">
      <alignment horizontal="right" wrapText="1"/>
      <protection/>
    </xf>
    <xf numFmtId="182" fontId="48" fillId="0" borderId="28" xfId="0" applyNumberFormat="1" applyFont="1" applyBorder="1" applyAlignment="1" applyProtection="1">
      <alignment horizontal="right" wrapText="1"/>
      <protection/>
    </xf>
    <xf numFmtId="182" fontId="48" fillId="0" borderId="30" xfId="0" applyNumberFormat="1" applyFont="1" applyBorder="1" applyAlignment="1" applyProtection="1">
      <alignment horizontal="right"/>
      <protection/>
    </xf>
    <xf numFmtId="182" fontId="48" fillId="0" borderId="28" xfId="0" applyNumberFormat="1" applyFont="1" applyBorder="1" applyAlignment="1" applyProtection="1">
      <alignment horizontal="right"/>
      <protection/>
    </xf>
    <xf numFmtId="182" fontId="47" fillId="0" borderId="27" xfId="0" applyNumberFormat="1" applyFont="1" applyBorder="1" applyAlignment="1" applyProtection="1">
      <alignment horizontal="right"/>
      <protection/>
    </xf>
    <xf numFmtId="182" fontId="47" fillId="0" borderId="28" xfId="0" applyNumberFormat="1" applyFont="1" applyBorder="1" applyAlignment="1" applyProtection="1">
      <alignment horizontal="right"/>
      <protection/>
    </xf>
    <xf numFmtId="182" fontId="47" fillId="0" borderId="30" xfId="0" applyNumberFormat="1" applyFont="1" applyBorder="1" applyAlignment="1" applyProtection="1">
      <alignment horizontal="right"/>
      <protection/>
    </xf>
    <xf numFmtId="182" fontId="47" fillId="0" borderId="32" xfId="0" applyNumberFormat="1" applyFont="1" applyBorder="1" applyAlignment="1" applyProtection="1">
      <alignment horizontal="right"/>
      <protection/>
    </xf>
    <xf numFmtId="182" fontId="47" fillId="0" borderId="31" xfId="0" applyNumberFormat="1" applyFont="1" applyBorder="1" applyAlignment="1" applyProtection="1">
      <alignment horizontal="right"/>
      <protection/>
    </xf>
    <xf numFmtId="182" fontId="47" fillId="0" borderId="33" xfId="0" applyNumberFormat="1" applyFont="1" applyBorder="1" applyAlignment="1" applyProtection="1">
      <alignment horizontal="right"/>
      <protection/>
    </xf>
    <xf numFmtId="182" fontId="0" fillId="0" borderId="0" xfId="0" applyNumberFormat="1" applyFont="1" applyAlignment="1" applyProtection="1">
      <alignment/>
      <protection/>
    </xf>
    <xf numFmtId="182" fontId="5" fillId="0" borderId="32" xfId="0" applyNumberFormat="1" applyFont="1" applyFill="1" applyBorder="1" applyAlignment="1" applyProtection="1">
      <alignment/>
      <protection/>
    </xf>
    <xf numFmtId="182" fontId="5" fillId="0" borderId="31" xfId="0" applyNumberFormat="1" applyFont="1" applyFill="1" applyBorder="1" applyAlignment="1" applyProtection="1">
      <alignment/>
      <protection/>
    </xf>
    <xf numFmtId="182" fontId="5" fillId="0" borderId="33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183" fontId="5" fillId="0" borderId="25" xfId="0" applyNumberFormat="1" applyFont="1" applyFill="1" applyBorder="1" applyAlignment="1" applyProtection="1">
      <alignment/>
      <protection/>
    </xf>
    <xf numFmtId="183" fontId="7" fillId="0" borderId="25" xfId="0" applyNumberFormat="1" applyFont="1" applyFill="1" applyBorder="1" applyAlignment="1" applyProtection="1">
      <alignment/>
      <protection/>
    </xf>
    <xf numFmtId="183" fontId="7" fillId="0" borderId="34" xfId="0" applyNumberFormat="1" applyFont="1" applyBorder="1" applyAlignment="1" applyProtection="1">
      <alignment/>
      <protection/>
    </xf>
    <xf numFmtId="183" fontId="5" fillId="0" borderId="0" xfId="0" applyNumberFormat="1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3" fontId="48" fillId="0" borderId="30" xfId="0" applyNumberFormat="1" applyFont="1" applyBorder="1" applyAlignment="1" applyProtection="1">
      <alignment horizontal="right" wrapText="1"/>
      <protection/>
    </xf>
    <xf numFmtId="183" fontId="47" fillId="0" borderId="30" xfId="0" applyNumberFormat="1" applyFont="1" applyBorder="1" applyAlignment="1" applyProtection="1">
      <alignment horizontal="right"/>
      <protection/>
    </xf>
    <xf numFmtId="183" fontId="47" fillId="0" borderId="33" xfId="0" applyNumberFormat="1" applyFont="1" applyBorder="1" applyAlignment="1" applyProtection="1">
      <alignment horizontal="right"/>
      <protection/>
    </xf>
    <xf numFmtId="183" fontId="0" fillId="0" borderId="0" xfId="0" applyNumberFormat="1" applyFont="1" applyAlignment="1" applyProtection="1">
      <alignment/>
      <protection/>
    </xf>
    <xf numFmtId="183" fontId="5" fillId="0" borderId="14" xfId="0" applyNumberFormat="1" applyFont="1" applyFill="1" applyBorder="1" applyAlignment="1" applyProtection="1">
      <alignment/>
      <protection/>
    </xf>
    <xf numFmtId="183" fontId="5" fillId="0" borderId="26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horizontal="right" wrapText="1"/>
      <protection/>
    </xf>
    <xf numFmtId="182" fontId="6" fillId="0" borderId="0" xfId="0" applyNumberFormat="1" applyFont="1" applyAlignment="1" applyProtection="1">
      <alignment horizontal="right" wrapText="1"/>
      <protection/>
    </xf>
    <xf numFmtId="182" fontId="6" fillId="0" borderId="28" xfId="0" applyNumberFormat="1" applyFont="1" applyBorder="1" applyAlignment="1" applyProtection="1">
      <alignment horizontal="right" wrapText="1"/>
      <protection/>
    </xf>
    <xf numFmtId="182" fontId="4" fillId="0" borderId="27" xfId="0" applyNumberFormat="1" applyFont="1" applyBorder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/>
      <protection/>
    </xf>
    <xf numFmtId="182" fontId="4" fillId="0" borderId="28" xfId="0" applyNumberFormat="1" applyFont="1" applyBorder="1" applyAlignment="1" applyProtection="1">
      <alignment horizontal="right"/>
      <protection/>
    </xf>
    <xf numFmtId="182" fontId="4" fillId="0" borderId="27" xfId="0" applyNumberFormat="1" applyFont="1" applyBorder="1" applyAlignment="1" applyProtection="1">
      <alignment horizontal="right" wrapText="1"/>
      <protection/>
    </xf>
    <xf numFmtId="182" fontId="4" fillId="0" borderId="0" xfId="0" applyNumberFormat="1" applyFont="1" applyAlignment="1" applyProtection="1">
      <alignment horizontal="right" wrapText="1"/>
      <protection/>
    </xf>
    <xf numFmtId="182" fontId="4" fillId="0" borderId="28" xfId="0" applyNumberFormat="1" applyFont="1" applyBorder="1" applyAlignment="1" applyProtection="1">
      <alignment horizontal="right" wrapText="1"/>
      <protection/>
    </xf>
    <xf numFmtId="182" fontId="6" fillId="0" borderId="32" xfId="0" applyNumberFormat="1" applyFont="1" applyBorder="1" applyAlignment="1" applyProtection="1">
      <alignment horizontal="right" wrapText="1"/>
      <protection/>
    </xf>
    <xf numFmtId="182" fontId="6" fillId="0" borderId="16" xfId="0" applyNumberFormat="1" applyFont="1" applyBorder="1" applyAlignment="1" applyProtection="1">
      <alignment horizontal="right" wrapText="1"/>
      <protection/>
    </xf>
    <xf numFmtId="182" fontId="6" fillId="0" borderId="31" xfId="0" applyNumberFormat="1" applyFont="1" applyBorder="1" applyAlignment="1" applyProtection="1">
      <alignment horizontal="right" wrapText="1"/>
      <protection/>
    </xf>
    <xf numFmtId="182" fontId="6" fillId="0" borderId="26" xfId="0" applyNumberFormat="1" applyFont="1" applyBorder="1" applyAlignment="1" applyProtection="1">
      <alignment horizontal="right" wrapText="1"/>
      <protection/>
    </xf>
    <xf numFmtId="183" fontId="6" fillId="0" borderId="26" xfId="0" applyNumberFormat="1" applyFont="1" applyBorder="1" applyAlignment="1" applyProtection="1">
      <alignment horizontal="right" wrapText="1"/>
      <protection/>
    </xf>
    <xf numFmtId="182" fontId="48" fillId="0" borderId="27" xfId="0" applyNumberFormat="1" applyFont="1" applyBorder="1" applyAlignment="1" applyProtection="1">
      <alignment horizontal="right"/>
      <protection/>
    </xf>
    <xf numFmtId="182" fontId="48" fillId="0" borderId="30" xfId="0" applyNumberFormat="1" applyFont="1" applyBorder="1" applyAlignment="1" applyProtection="1">
      <alignment horizontal="right" wrapText="1"/>
      <protection/>
    </xf>
    <xf numFmtId="183" fontId="48" fillId="0" borderId="27" xfId="0" applyNumberFormat="1" applyFont="1" applyBorder="1" applyAlignment="1" applyProtection="1">
      <alignment horizontal="right" wrapText="1"/>
      <protection/>
    </xf>
    <xf numFmtId="183" fontId="48" fillId="0" borderId="29" xfId="0" applyNumberFormat="1" applyFont="1" applyBorder="1" applyAlignment="1" applyProtection="1">
      <alignment horizontal="right" wrapText="1"/>
      <protection/>
    </xf>
    <xf numFmtId="183" fontId="47" fillId="0" borderId="27" xfId="0" applyNumberFormat="1" applyFont="1" applyBorder="1" applyAlignment="1" applyProtection="1">
      <alignment horizontal="right"/>
      <protection/>
    </xf>
    <xf numFmtId="183" fontId="47" fillId="0" borderId="29" xfId="0" applyNumberFormat="1" applyFont="1" applyBorder="1" applyAlignment="1" applyProtection="1">
      <alignment horizontal="right"/>
      <protection/>
    </xf>
    <xf numFmtId="183" fontId="47" fillId="0" borderId="32" xfId="0" applyNumberFormat="1" applyFont="1" applyBorder="1" applyAlignment="1" applyProtection="1">
      <alignment horizontal="right"/>
      <protection/>
    </xf>
    <xf numFmtId="183" fontId="47" fillId="0" borderId="34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 t="s">
        <v>614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2"/>
      <c r="AM2" s="2"/>
      <c r="AN2" s="2"/>
      <c r="AO2" s="2"/>
    </row>
    <row r="3" spans="1:41" s="7" customFormat="1" ht="16.5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21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22</v>
      </c>
      <c r="C9" s="39" t="s">
        <v>23</v>
      </c>
      <c r="D9" s="72">
        <v>35468396140</v>
      </c>
      <c r="E9" s="73">
        <v>8643260554</v>
      </c>
      <c r="F9" s="74">
        <f>$D9+$E9</f>
        <v>44111656694</v>
      </c>
      <c r="G9" s="72">
        <v>35475652567</v>
      </c>
      <c r="H9" s="73">
        <v>8900303838</v>
      </c>
      <c r="I9" s="75">
        <f>$G9+$H9</f>
        <v>44375956405</v>
      </c>
      <c r="J9" s="72">
        <v>4556830068</v>
      </c>
      <c r="K9" s="73">
        <v>-192644387</v>
      </c>
      <c r="L9" s="73">
        <f>$J9+$K9</f>
        <v>4364185681</v>
      </c>
      <c r="M9" s="100">
        <f>IF($F9=0,0,$L9/$F9)</f>
        <v>0.09893497565222051</v>
      </c>
      <c r="N9" s="111">
        <v>0</v>
      </c>
      <c r="O9" s="112">
        <v>0</v>
      </c>
      <c r="P9" s="113">
        <f>$N9+$O9</f>
        <v>0</v>
      </c>
      <c r="Q9" s="100">
        <f>IF($F9=0,0,$P9/$F9)</f>
        <v>0</v>
      </c>
      <c r="R9" s="111">
        <v>0</v>
      </c>
      <c r="S9" s="113">
        <v>0</v>
      </c>
      <c r="T9" s="113">
        <f>$R9+$S9</f>
        <v>0</v>
      </c>
      <c r="U9" s="100">
        <f>IF($I9=0,0,$T9/$I9)</f>
        <v>0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v>4556830068</v>
      </c>
      <c r="AA9" s="73">
        <v>-192644387</v>
      </c>
      <c r="AB9" s="73">
        <f>$Z9+$AA9</f>
        <v>4364185681</v>
      </c>
      <c r="AC9" s="100">
        <f>IF($F9=0,0,$AB9/$F9)</f>
        <v>0.09893497565222051</v>
      </c>
      <c r="AD9" s="72">
        <v>6210452681</v>
      </c>
      <c r="AE9" s="73">
        <v>-2924969446</v>
      </c>
      <c r="AF9" s="73">
        <f>$AD9+$AE9</f>
        <v>3285483235</v>
      </c>
      <c r="AG9" s="73">
        <v>36602276087</v>
      </c>
      <c r="AH9" s="73">
        <v>36602276087</v>
      </c>
      <c r="AI9" s="73">
        <v>3285483235</v>
      </c>
      <c r="AJ9" s="100">
        <f>IF($AG9=0,0,$AI9/$AG9)</f>
        <v>0.08976171938572154</v>
      </c>
      <c r="AK9" s="100">
        <f>IF($AF9=0,0,(($L9/$AF9)-1))</f>
        <v>0.3283238320952808</v>
      </c>
      <c r="AL9" s="12"/>
      <c r="AM9" s="12"/>
      <c r="AN9" s="12"/>
      <c r="AO9" s="12"/>
    </row>
    <row r="10" spans="1:41" s="13" customFormat="1" ht="12.75">
      <c r="A10" s="29"/>
      <c r="B10" s="38" t="s">
        <v>24</v>
      </c>
      <c r="C10" s="39" t="s">
        <v>25</v>
      </c>
      <c r="D10" s="72">
        <v>22129048303</v>
      </c>
      <c r="E10" s="73">
        <v>4191428714</v>
      </c>
      <c r="F10" s="75">
        <f aca="true" t="shared" si="0" ref="F10:F18">$D10+$E10</f>
        <v>26320477017</v>
      </c>
      <c r="G10" s="72">
        <v>22147448205</v>
      </c>
      <c r="H10" s="73">
        <v>4191428714</v>
      </c>
      <c r="I10" s="75">
        <f aca="true" t="shared" si="1" ref="I10:I18">$G10+$H10</f>
        <v>26338876919</v>
      </c>
      <c r="J10" s="72">
        <v>3949668008</v>
      </c>
      <c r="K10" s="73">
        <v>2912529702</v>
      </c>
      <c r="L10" s="73">
        <f aca="true" t="shared" si="2" ref="L10:L18">$J10+$K10</f>
        <v>6862197710</v>
      </c>
      <c r="M10" s="100">
        <f aca="true" t="shared" si="3" ref="M10:M18">IF($F10=0,0,$L10/$F10)</f>
        <v>0.2607170723223523</v>
      </c>
      <c r="N10" s="111">
        <v>0</v>
      </c>
      <c r="O10" s="112">
        <v>0</v>
      </c>
      <c r="P10" s="113">
        <f aca="true" t="shared" si="4" ref="P10:P18">$N10+$O10</f>
        <v>0</v>
      </c>
      <c r="Q10" s="100">
        <f aca="true" t="shared" si="5" ref="Q10:Q18">IF($F10=0,0,$P10/$F10)</f>
        <v>0</v>
      </c>
      <c r="R10" s="111">
        <v>0</v>
      </c>
      <c r="S10" s="113">
        <v>0</v>
      </c>
      <c r="T10" s="113">
        <f aca="true" t="shared" si="6" ref="T10:T18">$R10+$S10</f>
        <v>0</v>
      </c>
      <c r="U10" s="100">
        <f aca="true" t="shared" si="7" ref="U10:U18">IF($I10=0,0,$T10/$I10)</f>
        <v>0</v>
      </c>
      <c r="V10" s="111">
        <v>0</v>
      </c>
      <c r="W10" s="113">
        <v>0</v>
      </c>
      <c r="X10" s="113">
        <f aca="true" t="shared" si="8" ref="X10:X18">$V10+$W10</f>
        <v>0</v>
      </c>
      <c r="Y10" s="100">
        <f aca="true" t="shared" si="9" ref="Y10:Y18">IF($I10=0,0,$X10/$I10)</f>
        <v>0</v>
      </c>
      <c r="Z10" s="72">
        <v>3949668008</v>
      </c>
      <c r="AA10" s="73">
        <v>2912529702</v>
      </c>
      <c r="AB10" s="73">
        <f aca="true" t="shared" si="10" ref="AB10:AB18">$Z10+$AA10</f>
        <v>6862197710</v>
      </c>
      <c r="AC10" s="100">
        <f aca="true" t="shared" si="11" ref="AC10:AC18">IF($F10=0,0,$AB10/$F10)</f>
        <v>0.2607170723223523</v>
      </c>
      <c r="AD10" s="72">
        <v>3045405274</v>
      </c>
      <c r="AE10" s="73">
        <v>1434554950</v>
      </c>
      <c r="AF10" s="73">
        <f aca="true" t="shared" si="12" ref="AF10:AF18">$AD10+$AE10</f>
        <v>4479960224</v>
      </c>
      <c r="AG10" s="73">
        <v>22347680488</v>
      </c>
      <c r="AH10" s="73">
        <v>22347680488</v>
      </c>
      <c r="AI10" s="73">
        <v>4479960224</v>
      </c>
      <c r="AJ10" s="100">
        <f aca="true" t="shared" si="13" ref="AJ10:AJ18">IF($AG10=0,0,$AI10/$AG10)</f>
        <v>0.20046645227479412</v>
      </c>
      <c r="AK10" s="100">
        <f aca="true" t="shared" si="14" ref="AK10:AK18">IF($AF10=0,0,(($L10/$AF10)-1))</f>
        <v>0.5317541600565783</v>
      </c>
      <c r="AL10" s="12"/>
      <c r="AM10" s="12"/>
      <c r="AN10" s="12"/>
      <c r="AO10" s="12"/>
    </row>
    <row r="11" spans="1:41" s="13" customFormat="1" ht="12.75">
      <c r="A11" s="29"/>
      <c r="B11" s="38" t="s">
        <v>26</v>
      </c>
      <c r="C11" s="39" t="s">
        <v>27</v>
      </c>
      <c r="D11" s="72">
        <v>146275494916</v>
      </c>
      <c r="E11" s="73">
        <v>25393630657</v>
      </c>
      <c r="F11" s="75">
        <f t="shared" si="0"/>
        <v>171669125573</v>
      </c>
      <c r="G11" s="72">
        <v>146262384138</v>
      </c>
      <c r="H11" s="73">
        <v>25392674420</v>
      </c>
      <c r="I11" s="75">
        <f t="shared" si="1"/>
        <v>171655058558</v>
      </c>
      <c r="J11" s="72">
        <v>35026993872</v>
      </c>
      <c r="K11" s="73">
        <v>2058201970</v>
      </c>
      <c r="L11" s="73">
        <f t="shared" si="2"/>
        <v>37085195842</v>
      </c>
      <c r="M11" s="100">
        <f t="shared" si="3"/>
        <v>0.21602717272669986</v>
      </c>
      <c r="N11" s="111">
        <v>0</v>
      </c>
      <c r="O11" s="112">
        <v>0</v>
      </c>
      <c r="P11" s="113">
        <f t="shared" si="4"/>
        <v>0</v>
      </c>
      <c r="Q11" s="100">
        <f t="shared" si="5"/>
        <v>0</v>
      </c>
      <c r="R11" s="111">
        <v>0</v>
      </c>
      <c r="S11" s="113">
        <v>0</v>
      </c>
      <c r="T11" s="113">
        <f t="shared" si="6"/>
        <v>0</v>
      </c>
      <c r="U11" s="100">
        <f t="shared" si="7"/>
        <v>0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v>35026993872</v>
      </c>
      <c r="AA11" s="73">
        <v>2058201970</v>
      </c>
      <c r="AB11" s="73">
        <f t="shared" si="10"/>
        <v>37085195842</v>
      </c>
      <c r="AC11" s="100">
        <f t="shared" si="11"/>
        <v>0.21602717272669986</v>
      </c>
      <c r="AD11" s="72">
        <v>31008749324</v>
      </c>
      <c r="AE11" s="73">
        <v>1410387662</v>
      </c>
      <c r="AF11" s="73">
        <f t="shared" si="12"/>
        <v>32419136986</v>
      </c>
      <c r="AG11" s="73">
        <v>157615423740</v>
      </c>
      <c r="AH11" s="73">
        <v>157615423740</v>
      </c>
      <c r="AI11" s="73">
        <v>32419136986</v>
      </c>
      <c r="AJ11" s="100">
        <f t="shared" si="13"/>
        <v>0.20568505427158013</v>
      </c>
      <c r="AK11" s="100">
        <f t="shared" si="14"/>
        <v>0.14392915079803048</v>
      </c>
      <c r="AL11" s="12"/>
      <c r="AM11" s="12"/>
      <c r="AN11" s="12"/>
      <c r="AO11" s="12"/>
    </row>
    <row r="12" spans="1:41" s="13" customFormat="1" ht="12.75">
      <c r="A12" s="29"/>
      <c r="B12" s="38" t="s">
        <v>28</v>
      </c>
      <c r="C12" s="39" t="s">
        <v>29</v>
      </c>
      <c r="D12" s="72">
        <v>69600281048</v>
      </c>
      <c r="E12" s="73">
        <v>20874011157</v>
      </c>
      <c r="F12" s="75">
        <f t="shared" si="0"/>
        <v>90474292205</v>
      </c>
      <c r="G12" s="72">
        <v>69583497500</v>
      </c>
      <c r="H12" s="73">
        <v>21815598803</v>
      </c>
      <c r="I12" s="75">
        <f t="shared" si="1"/>
        <v>91399096303</v>
      </c>
      <c r="J12" s="72">
        <v>15754656217</v>
      </c>
      <c r="K12" s="73">
        <v>12919992337</v>
      </c>
      <c r="L12" s="73">
        <f t="shared" si="2"/>
        <v>28674648554</v>
      </c>
      <c r="M12" s="100">
        <f t="shared" si="3"/>
        <v>0.31693697574365015</v>
      </c>
      <c r="N12" s="111">
        <v>0</v>
      </c>
      <c r="O12" s="112">
        <v>0</v>
      </c>
      <c r="P12" s="113">
        <f t="shared" si="4"/>
        <v>0</v>
      </c>
      <c r="Q12" s="100">
        <f t="shared" si="5"/>
        <v>0</v>
      </c>
      <c r="R12" s="111">
        <v>0</v>
      </c>
      <c r="S12" s="113">
        <v>0</v>
      </c>
      <c r="T12" s="113">
        <f t="shared" si="6"/>
        <v>0</v>
      </c>
      <c r="U12" s="100">
        <f t="shared" si="7"/>
        <v>0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v>15754656217</v>
      </c>
      <c r="AA12" s="73">
        <v>12919992337</v>
      </c>
      <c r="AB12" s="73">
        <f t="shared" si="10"/>
        <v>28674648554</v>
      </c>
      <c r="AC12" s="100">
        <f t="shared" si="11"/>
        <v>0.31693697574365015</v>
      </c>
      <c r="AD12" s="72">
        <v>12321629595</v>
      </c>
      <c r="AE12" s="73">
        <v>1988910971</v>
      </c>
      <c r="AF12" s="73">
        <f t="shared" si="12"/>
        <v>14310540566</v>
      </c>
      <c r="AG12" s="73">
        <v>81914495012</v>
      </c>
      <c r="AH12" s="73">
        <v>81914495012</v>
      </c>
      <c r="AI12" s="73">
        <v>14310540566</v>
      </c>
      <c r="AJ12" s="100">
        <f t="shared" si="13"/>
        <v>0.17470095572100625</v>
      </c>
      <c r="AK12" s="100">
        <f t="shared" si="14"/>
        <v>1.0037432144336509</v>
      </c>
      <c r="AL12" s="12"/>
      <c r="AM12" s="12"/>
      <c r="AN12" s="12"/>
      <c r="AO12" s="12"/>
    </row>
    <row r="13" spans="1:41" s="13" customFormat="1" ht="12.75">
      <c r="A13" s="29"/>
      <c r="B13" s="38" t="s">
        <v>30</v>
      </c>
      <c r="C13" s="39" t="s">
        <v>31</v>
      </c>
      <c r="D13" s="72">
        <v>18426453595</v>
      </c>
      <c r="E13" s="73">
        <v>8940342645</v>
      </c>
      <c r="F13" s="75">
        <f t="shared" si="0"/>
        <v>27366796240</v>
      </c>
      <c r="G13" s="72">
        <v>18426453595</v>
      </c>
      <c r="H13" s="73">
        <v>8940342645</v>
      </c>
      <c r="I13" s="75">
        <f t="shared" si="1"/>
        <v>27366796240</v>
      </c>
      <c r="J13" s="72">
        <v>3110036400</v>
      </c>
      <c r="K13" s="73">
        <v>11358677989</v>
      </c>
      <c r="L13" s="73">
        <f t="shared" si="2"/>
        <v>14468714389</v>
      </c>
      <c r="M13" s="100">
        <f t="shared" si="3"/>
        <v>0.5286959519160728</v>
      </c>
      <c r="N13" s="111">
        <v>0</v>
      </c>
      <c r="O13" s="112">
        <v>0</v>
      </c>
      <c r="P13" s="113">
        <f t="shared" si="4"/>
        <v>0</v>
      </c>
      <c r="Q13" s="100">
        <f t="shared" si="5"/>
        <v>0</v>
      </c>
      <c r="R13" s="111">
        <v>0</v>
      </c>
      <c r="S13" s="113">
        <v>0</v>
      </c>
      <c r="T13" s="113">
        <f t="shared" si="6"/>
        <v>0</v>
      </c>
      <c r="U13" s="100">
        <f t="shared" si="7"/>
        <v>0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v>3110036400</v>
      </c>
      <c r="AA13" s="73">
        <v>11358677989</v>
      </c>
      <c r="AB13" s="73">
        <f t="shared" si="10"/>
        <v>14468714389</v>
      </c>
      <c r="AC13" s="100">
        <f t="shared" si="11"/>
        <v>0.5286959519160728</v>
      </c>
      <c r="AD13" s="72">
        <v>2380235145</v>
      </c>
      <c r="AE13" s="73">
        <v>1844450648</v>
      </c>
      <c r="AF13" s="73">
        <f t="shared" si="12"/>
        <v>4224685793</v>
      </c>
      <c r="AG13" s="73">
        <v>21212832023</v>
      </c>
      <c r="AH13" s="73">
        <v>21212832023</v>
      </c>
      <c r="AI13" s="73">
        <v>4224685793</v>
      </c>
      <c r="AJ13" s="100">
        <f t="shared" si="13"/>
        <v>0.19915708512750147</v>
      </c>
      <c r="AK13" s="100">
        <f t="shared" si="14"/>
        <v>2.4248024818729994</v>
      </c>
      <c r="AL13" s="12"/>
      <c r="AM13" s="12"/>
      <c r="AN13" s="12"/>
      <c r="AO13" s="12"/>
    </row>
    <row r="14" spans="1:41" s="13" customFormat="1" ht="12.75">
      <c r="A14" s="29"/>
      <c r="B14" s="38" t="s">
        <v>32</v>
      </c>
      <c r="C14" s="39" t="s">
        <v>33</v>
      </c>
      <c r="D14" s="72">
        <v>20872813455</v>
      </c>
      <c r="E14" s="73">
        <v>5967165017</v>
      </c>
      <c r="F14" s="75">
        <f t="shared" si="0"/>
        <v>26839978472</v>
      </c>
      <c r="G14" s="72">
        <v>20872813455</v>
      </c>
      <c r="H14" s="73">
        <v>5972608409</v>
      </c>
      <c r="I14" s="75">
        <f t="shared" si="1"/>
        <v>26845421864</v>
      </c>
      <c r="J14" s="72">
        <v>3706690392</v>
      </c>
      <c r="K14" s="73">
        <v>3963057174</v>
      </c>
      <c r="L14" s="73">
        <f t="shared" si="2"/>
        <v>7669747566</v>
      </c>
      <c r="M14" s="100">
        <f t="shared" si="3"/>
        <v>0.2857583352386528</v>
      </c>
      <c r="N14" s="111">
        <v>0</v>
      </c>
      <c r="O14" s="112">
        <v>0</v>
      </c>
      <c r="P14" s="113">
        <f t="shared" si="4"/>
        <v>0</v>
      </c>
      <c r="Q14" s="100">
        <f t="shared" si="5"/>
        <v>0</v>
      </c>
      <c r="R14" s="111">
        <v>0</v>
      </c>
      <c r="S14" s="113">
        <v>0</v>
      </c>
      <c r="T14" s="113">
        <f t="shared" si="6"/>
        <v>0</v>
      </c>
      <c r="U14" s="100">
        <f t="shared" si="7"/>
        <v>0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v>3706690392</v>
      </c>
      <c r="AA14" s="73">
        <v>3963057174</v>
      </c>
      <c r="AB14" s="73">
        <f t="shared" si="10"/>
        <v>7669747566</v>
      </c>
      <c r="AC14" s="100">
        <f t="shared" si="11"/>
        <v>0.2857583352386528</v>
      </c>
      <c r="AD14" s="72">
        <v>2691204101</v>
      </c>
      <c r="AE14" s="73">
        <v>1286850677</v>
      </c>
      <c r="AF14" s="73">
        <f t="shared" si="12"/>
        <v>3978054778</v>
      </c>
      <c r="AG14" s="73">
        <v>23886485485</v>
      </c>
      <c r="AH14" s="73">
        <v>23886485485</v>
      </c>
      <c r="AI14" s="73">
        <v>3978054778</v>
      </c>
      <c r="AJ14" s="100">
        <f t="shared" si="13"/>
        <v>0.16653997845342713</v>
      </c>
      <c r="AK14" s="100">
        <f t="shared" si="14"/>
        <v>0.9280145684308623</v>
      </c>
      <c r="AL14" s="12"/>
      <c r="AM14" s="12"/>
      <c r="AN14" s="12"/>
      <c r="AO14" s="12"/>
    </row>
    <row r="15" spans="1:41" s="13" customFormat="1" ht="12.75">
      <c r="A15" s="29"/>
      <c r="B15" s="38" t="s">
        <v>34</v>
      </c>
      <c r="C15" s="39" t="s">
        <v>35</v>
      </c>
      <c r="D15" s="72">
        <v>19896326836</v>
      </c>
      <c r="E15" s="73">
        <v>4289598668</v>
      </c>
      <c r="F15" s="75">
        <f t="shared" si="0"/>
        <v>24185925504</v>
      </c>
      <c r="G15" s="72">
        <v>19892618651</v>
      </c>
      <c r="H15" s="73">
        <v>4318019766</v>
      </c>
      <c r="I15" s="75">
        <f t="shared" si="1"/>
        <v>24210638417</v>
      </c>
      <c r="J15" s="72">
        <v>2721327287</v>
      </c>
      <c r="K15" s="73">
        <v>224702773</v>
      </c>
      <c r="L15" s="73">
        <f t="shared" si="2"/>
        <v>2946030060</v>
      </c>
      <c r="M15" s="100">
        <f t="shared" si="3"/>
        <v>0.12180762152404585</v>
      </c>
      <c r="N15" s="111">
        <v>0</v>
      </c>
      <c r="O15" s="112">
        <v>0</v>
      </c>
      <c r="P15" s="113">
        <f t="shared" si="4"/>
        <v>0</v>
      </c>
      <c r="Q15" s="100">
        <f t="shared" si="5"/>
        <v>0</v>
      </c>
      <c r="R15" s="111">
        <v>0</v>
      </c>
      <c r="S15" s="113">
        <v>0</v>
      </c>
      <c r="T15" s="113">
        <f t="shared" si="6"/>
        <v>0</v>
      </c>
      <c r="U15" s="100">
        <f t="shared" si="7"/>
        <v>0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v>2721327287</v>
      </c>
      <c r="AA15" s="73">
        <v>224702773</v>
      </c>
      <c r="AB15" s="73">
        <f t="shared" si="10"/>
        <v>2946030060</v>
      </c>
      <c r="AC15" s="100">
        <f t="shared" si="11"/>
        <v>0.12180762152404585</v>
      </c>
      <c r="AD15" s="72">
        <v>2684249521</v>
      </c>
      <c r="AE15" s="73">
        <v>530916938</v>
      </c>
      <c r="AF15" s="73">
        <f t="shared" si="12"/>
        <v>3215166459</v>
      </c>
      <c r="AG15" s="73">
        <v>25036580666</v>
      </c>
      <c r="AH15" s="73">
        <v>25036580666</v>
      </c>
      <c r="AI15" s="73">
        <v>3215166459</v>
      </c>
      <c r="AJ15" s="100">
        <f t="shared" si="13"/>
        <v>0.12841875262009073</v>
      </c>
      <c r="AK15" s="100">
        <f t="shared" si="14"/>
        <v>-0.0837083872427894</v>
      </c>
      <c r="AL15" s="12"/>
      <c r="AM15" s="12"/>
      <c r="AN15" s="12"/>
      <c r="AO15" s="12"/>
    </row>
    <row r="16" spans="1:41" s="13" customFormat="1" ht="12.75">
      <c r="A16" s="29"/>
      <c r="B16" s="38" t="s">
        <v>36</v>
      </c>
      <c r="C16" s="39" t="s">
        <v>37</v>
      </c>
      <c r="D16" s="72">
        <v>7717568072</v>
      </c>
      <c r="E16" s="73">
        <v>1358516588</v>
      </c>
      <c r="F16" s="75">
        <f t="shared" si="0"/>
        <v>9076084660</v>
      </c>
      <c r="G16" s="72">
        <v>7712054485</v>
      </c>
      <c r="H16" s="73">
        <v>1356798088</v>
      </c>
      <c r="I16" s="75">
        <f t="shared" si="1"/>
        <v>9068852573</v>
      </c>
      <c r="J16" s="72">
        <v>1024807859</v>
      </c>
      <c r="K16" s="73">
        <v>434328097</v>
      </c>
      <c r="L16" s="73">
        <f t="shared" si="2"/>
        <v>1459135956</v>
      </c>
      <c r="M16" s="100">
        <f t="shared" si="3"/>
        <v>0.16076711607051053</v>
      </c>
      <c r="N16" s="111">
        <v>0</v>
      </c>
      <c r="O16" s="112">
        <v>0</v>
      </c>
      <c r="P16" s="113">
        <f t="shared" si="4"/>
        <v>0</v>
      </c>
      <c r="Q16" s="100">
        <f t="shared" si="5"/>
        <v>0</v>
      </c>
      <c r="R16" s="111">
        <v>0</v>
      </c>
      <c r="S16" s="113">
        <v>0</v>
      </c>
      <c r="T16" s="113">
        <f t="shared" si="6"/>
        <v>0</v>
      </c>
      <c r="U16" s="100">
        <f t="shared" si="7"/>
        <v>0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v>1024807859</v>
      </c>
      <c r="AA16" s="73">
        <v>434328097</v>
      </c>
      <c r="AB16" s="73">
        <f t="shared" si="10"/>
        <v>1459135956</v>
      </c>
      <c r="AC16" s="100">
        <f t="shared" si="11"/>
        <v>0.16076711607051053</v>
      </c>
      <c r="AD16" s="72">
        <v>1412170042</v>
      </c>
      <c r="AE16" s="73">
        <v>1194215588</v>
      </c>
      <c r="AF16" s="73">
        <f t="shared" si="12"/>
        <v>2606385630</v>
      </c>
      <c r="AG16" s="73">
        <v>8735588657</v>
      </c>
      <c r="AH16" s="73">
        <v>8735588657</v>
      </c>
      <c r="AI16" s="73">
        <v>2606385630</v>
      </c>
      <c r="AJ16" s="100">
        <f t="shared" si="13"/>
        <v>0.29836405219371814</v>
      </c>
      <c r="AK16" s="100">
        <f t="shared" si="14"/>
        <v>-0.44016881492705284</v>
      </c>
      <c r="AL16" s="12"/>
      <c r="AM16" s="12"/>
      <c r="AN16" s="12"/>
      <c r="AO16" s="12"/>
    </row>
    <row r="17" spans="1:41" s="13" customFormat="1" ht="12.75">
      <c r="A17" s="29"/>
      <c r="B17" s="40" t="s">
        <v>38</v>
      </c>
      <c r="C17" s="39" t="s">
        <v>39</v>
      </c>
      <c r="D17" s="72">
        <v>62950997391</v>
      </c>
      <c r="E17" s="73">
        <v>13735385503</v>
      </c>
      <c r="F17" s="75">
        <f t="shared" si="0"/>
        <v>76686382894</v>
      </c>
      <c r="G17" s="72">
        <v>63091855046</v>
      </c>
      <c r="H17" s="73">
        <v>14326012905</v>
      </c>
      <c r="I17" s="75">
        <f t="shared" si="1"/>
        <v>77417867951</v>
      </c>
      <c r="J17" s="72">
        <v>12767945780</v>
      </c>
      <c r="K17" s="73">
        <v>1052802078</v>
      </c>
      <c r="L17" s="73">
        <f t="shared" si="2"/>
        <v>13820747858</v>
      </c>
      <c r="M17" s="100">
        <f t="shared" si="3"/>
        <v>0.1802242762851884</v>
      </c>
      <c r="N17" s="111">
        <v>0</v>
      </c>
      <c r="O17" s="112">
        <v>0</v>
      </c>
      <c r="P17" s="113">
        <f t="shared" si="4"/>
        <v>0</v>
      </c>
      <c r="Q17" s="100">
        <f t="shared" si="5"/>
        <v>0</v>
      </c>
      <c r="R17" s="111">
        <v>0</v>
      </c>
      <c r="S17" s="113">
        <v>0</v>
      </c>
      <c r="T17" s="113">
        <f t="shared" si="6"/>
        <v>0</v>
      </c>
      <c r="U17" s="100">
        <f t="shared" si="7"/>
        <v>0</v>
      </c>
      <c r="V17" s="111">
        <v>0</v>
      </c>
      <c r="W17" s="113">
        <v>0</v>
      </c>
      <c r="X17" s="113">
        <f t="shared" si="8"/>
        <v>0</v>
      </c>
      <c r="Y17" s="100">
        <f t="shared" si="9"/>
        <v>0</v>
      </c>
      <c r="Z17" s="72">
        <v>12767945780</v>
      </c>
      <c r="AA17" s="73">
        <v>1052802078</v>
      </c>
      <c r="AB17" s="73">
        <f t="shared" si="10"/>
        <v>13820747858</v>
      </c>
      <c r="AC17" s="100">
        <f t="shared" si="11"/>
        <v>0.1802242762851884</v>
      </c>
      <c r="AD17" s="72">
        <v>11318156691</v>
      </c>
      <c r="AE17" s="73">
        <v>937317869</v>
      </c>
      <c r="AF17" s="73">
        <f t="shared" si="12"/>
        <v>12255474560</v>
      </c>
      <c r="AG17" s="73">
        <v>70657108950</v>
      </c>
      <c r="AH17" s="73">
        <v>70657108950</v>
      </c>
      <c r="AI17" s="73">
        <v>12255474560</v>
      </c>
      <c r="AJ17" s="100">
        <f t="shared" si="13"/>
        <v>0.17344998602578687</v>
      </c>
      <c r="AK17" s="100">
        <f t="shared" si="14"/>
        <v>0.12772033349967638</v>
      </c>
      <c r="AL17" s="12"/>
      <c r="AM17" s="12"/>
      <c r="AN17" s="12"/>
      <c r="AO17" s="12"/>
    </row>
    <row r="18" spans="1:41" s="13" customFormat="1" ht="12.75">
      <c r="A18" s="41"/>
      <c r="B18" s="42" t="s">
        <v>613</v>
      </c>
      <c r="C18" s="41"/>
      <c r="D18" s="76">
        <f>SUM(D9:D17)</f>
        <v>403337379756</v>
      </c>
      <c r="E18" s="77">
        <f>SUM(E9:E17)</f>
        <v>93393339503</v>
      </c>
      <c r="F18" s="78">
        <f t="shared" si="0"/>
        <v>496730719259</v>
      </c>
      <c r="G18" s="76">
        <f>SUM(G9:G17)</f>
        <v>403464777642</v>
      </c>
      <c r="H18" s="77">
        <f>SUM(H9:H17)</f>
        <v>95213787588</v>
      </c>
      <c r="I18" s="78">
        <f t="shared" si="1"/>
        <v>498678565230</v>
      </c>
      <c r="J18" s="76">
        <f>SUM(J9:J17)</f>
        <v>82618955883</v>
      </c>
      <c r="K18" s="77">
        <f>SUM(K9:K17)</f>
        <v>34731647733</v>
      </c>
      <c r="L18" s="77">
        <f t="shared" si="2"/>
        <v>117350603616</v>
      </c>
      <c r="M18" s="101">
        <f t="shared" si="3"/>
        <v>0.23624591567652234</v>
      </c>
      <c r="N18" s="114">
        <f>SUM(N9:N17)</f>
        <v>0</v>
      </c>
      <c r="O18" s="115">
        <f>SUM(O9:O17)</f>
        <v>0</v>
      </c>
      <c r="P18" s="116">
        <f t="shared" si="4"/>
        <v>0</v>
      </c>
      <c r="Q18" s="101">
        <f t="shared" si="5"/>
        <v>0</v>
      </c>
      <c r="R18" s="114">
        <f>SUM(R9:R17)</f>
        <v>0</v>
      </c>
      <c r="S18" s="116">
        <f>SUM(S9:S17)</f>
        <v>0</v>
      </c>
      <c r="T18" s="116">
        <f t="shared" si="6"/>
        <v>0</v>
      </c>
      <c r="U18" s="101">
        <f t="shared" si="7"/>
        <v>0</v>
      </c>
      <c r="V18" s="114">
        <f>SUM(V9:V17)</f>
        <v>0</v>
      </c>
      <c r="W18" s="116">
        <f>SUM(W9:W17)</f>
        <v>0</v>
      </c>
      <c r="X18" s="116">
        <f t="shared" si="8"/>
        <v>0</v>
      </c>
      <c r="Y18" s="101">
        <f t="shared" si="9"/>
        <v>0</v>
      </c>
      <c r="Z18" s="76">
        <v>82618955883</v>
      </c>
      <c r="AA18" s="77">
        <v>34731647733</v>
      </c>
      <c r="AB18" s="77">
        <f t="shared" si="10"/>
        <v>117350603616</v>
      </c>
      <c r="AC18" s="101">
        <f t="shared" si="11"/>
        <v>0.23624591567652234</v>
      </c>
      <c r="AD18" s="76">
        <f>SUM(AD9:AD17)</f>
        <v>73072252374</v>
      </c>
      <c r="AE18" s="77">
        <f>SUM(AE9:AE17)</f>
        <v>7702635857</v>
      </c>
      <c r="AF18" s="77">
        <f t="shared" si="12"/>
        <v>80774888231</v>
      </c>
      <c r="AG18" s="77">
        <f>SUM(AG9:AG17)</f>
        <v>448008471108</v>
      </c>
      <c r="AH18" s="77">
        <f>SUM(AH9:AH17)</f>
        <v>448008471108</v>
      </c>
      <c r="AI18" s="77">
        <f>SUM(AI9:AI17)</f>
        <v>80774888231</v>
      </c>
      <c r="AJ18" s="101">
        <f t="shared" si="13"/>
        <v>0.1802976806024006</v>
      </c>
      <c r="AK18" s="101">
        <f t="shared" si="14"/>
        <v>0.45281047347785597</v>
      </c>
      <c r="AL18" s="12"/>
      <c r="AM18" s="12"/>
      <c r="AN18" s="12"/>
      <c r="AO18" s="12"/>
    </row>
    <row r="19" spans="1:41" s="13" customFormat="1" ht="12.75" customHeight="1">
      <c r="A19" s="43"/>
      <c r="B19" s="44"/>
      <c r="C19" s="45"/>
      <c r="D19" s="79"/>
      <c r="E19" s="80"/>
      <c r="F19" s="81"/>
      <c r="G19" s="79"/>
      <c r="H19" s="80"/>
      <c r="I19" s="81"/>
      <c r="J19" s="82"/>
      <c r="K19" s="80"/>
      <c r="L19" s="81"/>
      <c r="M19" s="102"/>
      <c r="N19" s="82"/>
      <c r="O19" s="81"/>
      <c r="P19" s="80"/>
      <c r="Q19" s="102"/>
      <c r="R19" s="82"/>
      <c r="S19" s="80"/>
      <c r="T19" s="80"/>
      <c r="U19" s="102"/>
      <c r="V19" s="82"/>
      <c r="W19" s="80"/>
      <c r="X19" s="80"/>
      <c r="Y19" s="102"/>
      <c r="Z19" s="82"/>
      <c r="AA19" s="80"/>
      <c r="AB19" s="81"/>
      <c r="AC19" s="102"/>
      <c r="AD19" s="82"/>
      <c r="AE19" s="80"/>
      <c r="AF19" s="80"/>
      <c r="AG19" s="80"/>
      <c r="AH19" s="80"/>
      <c r="AI19" s="80"/>
      <c r="AJ19" s="102"/>
      <c r="AK19" s="102"/>
      <c r="AL19" s="12"/>
      <c r="AM19" s="12"/>
      <c r="AN19" s="12"/>
      <c r="AO19" s="12"/>
    </row>
    <row r="20" spans="1:41" s="13" customFormat="1" ht="12.75">
      <c r="A20" s="12"/>
      <c r="B20" s="46"/>
      <c r="C20" s="12"/>
      <c r="D20" s="83"/>
      <c r="E20" s="83"/>
      <c r="F20" s="83"/>
      <c r="G20" s="83"/>
      <c r="H20" s="83"/>
      <c r="I20" s="83"/>
      <c r="J20" s="83"/>
      <c r="K20" s="83"/>
      <c r="L20" s="83"/>
      <c r="M20" s="103"/>
      <c r="N20" s="83"/>
      <c r="O20" s="83"/>
      <c r="P20" s="83"/>
      <c r="Q20" s="103"/>
      <c r="R20" s="83"/>
      <c r="S20" s="83"/>
      <c r="T20" s="83"/>
      <c r="U20" s="103"/>
      <c r="V20" s="83"/>
      <c r="W20" s="83"/>
      <c r="X20" s="83"/>
      <c r="Y20" s="103"/>
      <c r="Z20" s="83"/>
      <c r="AA20" s="83"/>
      <c r="AB20" s="83"/>
      <c r="AC20" s="103"/>
      <c r="AD20" s="83"/>
      <c r="AE20" s="83"/>
      <c r="AF20" s="83"/>
      <c r="AG20" s="83"/>
      <c r="AH20" s="83"/>
      <c r="AI20" s="83"/>
      <c r="AJ20" s="103"/>
      <c r="AK20" s="103"/>
      <c r="AL20" s="12"/>
      <c r="AM20" s="12"/>
      <c r="AN20" s="12"/>
      <c r="AO20" s="12"/>
    </row>
    <row r="21" spans="1:41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4"/>
      <c r="N21" s="84"/>
      <c r="O21" s="84"/>
      <c r="P21" s="84"/>
      <c r="Q21" s="104"/>
      <c r="R21" s="84"/>
      <c r="S21" s="84"/>
      <c r="T21" s="84"/>
      <c r="U21" s="104"/>
      <c r="V21" s="84"/>
      <c r="W21" s="84"/>
      <c r="X21" s="84"/>
      <c r="Y21" s="104"/>
      <c r="Z21" s="84"/>
      <c r="AA21" s="84"/>
      <c r="AB21" s="84"/>
      <c r="AC21" s="104"/>
      <c r="AD21" s="84"/>
      <c r="AE21" s="84"/>
      <c r="AF21" s="84"/>
      <c r="AG21" s="84"/>
      <c r="AH21" s="84"/>
      <c r="AI21" s="84"/>
      <c r="AJ21" s="104"/>
      <c r="AK21" s="104"/>
      <c r="AL21" s="2"/>
      <c r="AM21" s="2"/>
      <c r="AN21" s="2"/>
      <c r="AO21" s="2"/>
    </row>
    <row r="22" spans="1:41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4"/>
      <c r="N22" s="84"/>
      <c r="O22" s="84"/>
      <c r="P22" s="84"/>
      <c r="Q22" s="104"/>
      <c r="R22" s="84"/>
      <c r="S22" s="84"/>
      <c r="T22" s="84"/>
      <c r="U22" s="104"/>
      <c r="V22" s="84"/>
      <c r="W22" s="84"/>
      <c r="X22" s="84"/>
      <c r="Y22" s="104"/>
      <c r="Z22" s="84"/>
      <c r="AA22" s="84"/>
      <c r="AB22" s="84"/>
      <c r="AC22" s="104"/>
      <c r="AD22" s="84"/>
      <c r="AE22" s="84"/>
      <c r="AF22" s="84"/>
      <c r="AG22" s="84"/>
      <c r="AH22" s="84"/>
      <c r="AI22" s="84"/>
      <c r="AJ22" s="104"/>
      <c r="AK22" s="104"/>
      <c r="AL22" s="2"/>
      <c r="AM22" s="2"/>
      <c r="AN22" s="2"/>
      <c r="AO22" s="2"/>
    </row>
    <row r="23" spans="1:41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4"/>
      <c r="N23" s="84"/>
      <c r="O23" s="84"/>
      <c r="P23" s="84"/>
      <c r="Q23" s="104"/>
      <c r="R23" s="84"/>
      <c r="S23" s="84"/>
      <c r="T23" s="84"/>
      <c r="U23" s="104"/>
      <c r="V23" s="84"/>
      <c r="W23" s="84"/>
      <c r="X23" s="84"/>
      <c r="Y23" s="104"/>
      <c r="Z23" s="84"/>
      <c r="AA23" s="84"/>
      <c r="AB23" s="84"/>
      <c r="AC23" s="104"/>
      <c r="AD23" s="84"/>
      <c r="AE23" s="84"/>
      <c r="AF23" s="84"/>
      <c r="AG23" s="84"/>
      <c r="AH23" s="84"/>
      <c r="AI23" s="84"/>
      <c r="AJ23" s="104"/>
      <c r="AK23" s="104"/>
      <c r="AL23" s="2"/>
      <c r="AM23" s="2"/>
      <c r="AN23" s="2"/>
      <c r="AO23" s="2"/>
    </row>
    <row r="24" spans="1:41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4"/>
      <c r="N24" s="84"/>
      <c r="O24" s="84"/>
      <c r="P24" s="84"/>
      <c r="Q24" s="104"/>
      <c r="R24" s="84"/>
      <c r="S24" s="84"/>
      <c r="T24" s="84"/>
      <c r="U24" s="104"/>
      <c r="V24" s="84"/>
      <c r="W24" s="84"/>
      <c r="X24" s="84"/>
      <c r="Y24" s="104"/>
      <c r="Z24" s="84"/>
      <c r="AA24" s="84"/>
      <c r="AB24" s="84"/>
      <c r="AC24" s="104"/>
      <c r="AD24" s="84"/>
      <c r="AE24" s="84"/>
      <c r="AF24" s="84"/>
      <c r="AG24" s="84"/>
      <c r="AH24" s="84"/>
      <c r="AI24" s="84"/>
      <c r="AJ24" s="104"/>
      <c r="AK24" s="104"/>
      <c r="AL24" s="2"/>
      <c r="AM24" s="2"/>
      <c r="AN24" s="2"/>
      <c r="AO24" s="2"/>
    </row>
    <row r="25" spans="1:41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4"/>
      <c r="N25" s="84"/>
      <c r="O25" s="84"/>
      <c r="P25" s="84"/>
      <c r="Q25" s="104"/>
      <c r="R25" s="84"/>
      <c r="S25" s="84"/>
      <c r="T25" s="84"/>
      <c r="U25" s="104"/>
      <c r="V25" s="84"/>
      <c r="W25" s="84"/>
      <c r="X25" s="84"/>
      <c r="Y25" s="104"/>
      <c r="Z25" s="84"/>
      <c r="AA25" s="84"/>
      <c r="AB25" s="84"/>
      <c r="AC25" s="104"/>
      <c r="AD25" s="84"/>
      <c r="AE25" s="84"/>
      <c r="AF25" s="84"/>
      <c r="AG25" s="84"/>
      <c r="AH25" s="84"/>
      <c r="AI25" s="84"/>
      <c r="AJ25" s="104"/>
      <c r="AK25" s="104"/>
      <c r="AL25" s="2"/>
      <c r="AM25" s="2"/>
      <c r="AN25" s="2"/>
      <c r="AO25" s="2"/>
    </row>
    <row r="26" spans="1:41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4"/>
      <c r="N26" s="84"/>
      <c r="O26" s="84"/>
      <c r="P26" s="84"/>
      <c r="Q26" s="104"/>
      <c r="R26" s="84"/>
      <c r="S26" s="84"/>
      <c r="T26" s="84"/>
      <c r="U26" s="104"/>
      <c r="V26" s="84"/>
      <c r="W26" s="84"/>
      <c r="X26" s="84"/>
      <c r="Y26" s="104"/>
      <c r="Z26" s="84"/>
      <c r="AA26" s="84"/>
      <c r="AB26" s="84"/>
      <c r="AC26" s="104"/>
      <c r="AD26" s="84"/>
      <c r="AE26" s="84"/>
      <c r="AF26" s="84"/>
      <c r="AG26" s="84"/>
      <c r="AH26" s="84"/>
      <c r="AI26" s="84"/>
      <c r="AJ26" s="104"/>
      <c r="AK26" s="104"/>
      <c r="AL26" s="2"/>
      <c r="AM26" s="2"/>
      <c r="AN26" s="2"/>
      <c r="AO26" s="2"/>
    </row>
    <row r="27" spans="1:41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4"/>
      <c r="N27" s="84"/>
      <c r="O27" s="84"/>
      <c r="P27" s="84"/>
      <c r="Q27" s="104"/>
      <c r="R27" s="84"/>
      <c r="S27" s="84"/>
      <c r="T27" s="84"/>
      <c r="U27" s="104"/>
      <c r="V27" s="84"/>
      <c r="W27" s="84"/>
      <c r="X27" s="84"/>
      <c r="Y27" s="104"/>
      <c r="Z27" s="84"/>
      <c r="AA27" s="84"/>
      <c r="AB27" s="84"/>
      <c r="AC27" s="104"/>
      <c r="AD27" s="84"/>
      <c r="AE27" s="84"/>
      <c r="AF27" s="84"/>
      <c r="AG27" s="84"/>
      <c r="AH27" s="84"/>
      <c r="AI27" s="84"/>
      <c r="AJ27" s="104"/>
      <c r="AK27" s="104"/>
      <c r="AL27" s="2"/>
      <c r="AM27" s="2"/>
      <c r="AN27" s="2"/>
      <c r="AO27" s="2"/>
    </row>
    <row r="28" spans="1:41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4"/>
      <c r="N28" s="84"/>
      <c r="O28" s="84"/>
      <c r="P28" s="84"/>
      <c r="Q28" s="104"/>
      <c r="R28" s="84"/>
      <c r="S28" s="84"/>
      <c r="T28" s="84"/>
      <c r="U28" s="104"/>
      <c r="V28" s="84"/>
      <c r="W28" s="84"/>
      <c r="X28" s="84"/>
      <c r="Y28" s="104"/>
      <c r="Z28" s="84"/>
      <c r="AA28" s="84"/>
      <c r="AB28" s="84"/>
      <c r="AC28" s="104"/>
      <c r="AD28" s="84"/>
      <c r="AE28" s="84"/>
      <c r="AF28" s="84"/>
      <c r="AG28" s="84"/>
      <c r="AH28" s="84"/>
      <c r="AI28" s="84"/>
      <c r="AJ28" s="104"/>
      <c r="AK28" s="104"/>
      <c r="AL28" s="2"/>
      <c r="AM28" s="2"/>
      <c r="AN28" s="2"/>
      <c r="AO28" s="2"/>
    </row>
    <row r="29" spans="1:41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4"/>
      <c r="N29" s="84"/>
      <c r="O29" s="84"/>
      <c r="P29" s="84"/>
      <c r="Q29" s="104"/>
      <c r="R29" s="84"/>
      <c r="S29" s="84"/>
      <c r="T29" s="84"/>
      <c r="U29" s="104"/>
      <c r="V29" s="84"/>
      <c r="W29" s="84"/>
      <c r="X29" s="84"/>
      <c r="Y29" s="104"/>
      <c r="Z29" s="84"/>
      <c r="AA29" s="84"/>
      <c r="AB29" s="84"/>
      <c r="AC29" s="104"/>
      <c r="AD29" s="84"/>
      <c r="AE29" s="84"/>
      <c r="AF29" s="84"/>
      <c r="AG29" s="84"/>
      <c r="AH29" s="84"/>
      <c r="AI29" s="84"/>
      <c r="AJ29" s="104"/>
      <c r="AK29" s="104"/>
      <c r="AL29" s="2"/>
      <c r="AM29" s="2"/>
      <c r="AN29" s="2"/>
      <c r="AO29" s="2"/>
    </row>
    <row r="30" spans="1:41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4"/>
      <c r="N30" s="84"/>
      <c r="O30" s="84"/>
      <c r="P30" s="84"/>
      <c r="Q30" s="104"/>
      <c r="R30" s="84"/>
      <c r="S30" s="84"/>
      <c r="T30" s="84"/>
      <c r="U30" s="104"/>
      <c r="V30" s="84"/>
      <c r="W30" s="84"/>
      <c r="X30" s="84"/>
      <c r="Y30" s="104"/>
      <c r="Z30" s="84"/>
      <c r="AA30" s="84"/>
      <c r="AB30" s="84"/>
      <c r="AC30" s="104"/>
      <c r="AD30" s="84"/>
      <c r="AE30" s="84"/>
      <c r="AF30" s="84"/>
      <c r="AG30" s="84"/>
      <c r="AH30" s="84"/>
      <c r="AI30" s="84"/>
      <c r="AJ30" s="104"/>
      <c r="AK30" s="104"/>
      <c r="AL30" s="2"/>
      <c r="AM30" s="2"/>
      <c r="AN30" s="2"/>
      <c r="AO30" s="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36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448</v>
      </c>
      <c r="C9" s="64" t="s">
        <v>449</v>
      </c>
      <c r="D9" s="85">
        <v>209915944</v>
      </c>
      <c r="E9" s="86">
        <v>120350939</v>
      </c>
      <c r="F9" s="87">
        <f>$D9+$E9</f>
        <v>330266883</v>
      </c>
      <c r="G9" s="85">
        <v>209915944</v>
      </c>
      <c r="H9" s="86">
        <v>120350939</v>
      </c>
      <c r="I9" s="87">
        <f>$G9+$H9</f>
        <v>330266883</v>
      </c>
      <c r="J9" s="85">
        <v>0</v>
      </c>
      <c r="K9" s="86">
        <v>0</v>
      </c>
      <c r="L9" s="88">
        <f>$J9+$K9</f>
        <v>0</v>
      </c>
      <c r="M9" s="105">
        <f>IF($F9=0,0,$L9/$F9)</f>
        <v>0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0</v>
      </c>
      <c r="AA9" s="88">
        <v>0</v>
      </c>
      <c r="AB9" s="88">
        <f>$Z9+$AA9</f>
        <v>0</v>
      </c>
      <c r="AC9" s="105">
        <f>IF($F9=0,0,$AB9/$F9)</f>
        <v>0</v>
      </c>
      <c r="AD9" s="85">
        <v>10944185</v>
      </c>
      <c r="AE9" s="86">
        <v>1400694</v>
      </c>
      <c r="AF9" s="88">
        <f>$AD9+$AE9</f>
        <v>12344879</v>
      </c>
      <c r="AG9" s="86">
        <v>299332257</v>
      </c>
      <c r="AH9" s="86">
        <v>299332257</v>
      </c>
      <c r="AI9" s="126">
        <v>12344879</v>
      </c>
      <c r="AJ9" s="127">
        <f>IF($AG9=0,0,$AI9/$AG9)</f>
        <v>0.041241392169772066</v>
      </c>
      <c r="AK9" s="128">
        <f>IF($AF9=0,0,(($L9/$AF9)-1))</f>
        <v>-1</v>
      </c>
    </row>
    <row r="10" spans="1:37" ht="12.75">
      <c r="A10" s="62" t="s">
        <v>98</v>
      </c>
      <c r="B10" s="63" t="s">
        <v>450</v>
      </c>
      <c r="C10" s="64" t="s">
        <v>451</v>
      </c>
      <c r="D10" s="85">
        <v>418034368</v>
      </c>
      <c r="E10" s="86">
        <v>180997928</v>
      </c>
      <c r="F10" s="87">
        <f aca="true" t="shared" si="0" ref="F10:F45">$D10+$E10</f>
        <v>599032296</v>
      </c>
      <c r="G10" s="85">
        <v>418034368</v>
      </c>
      <c r="H10" s="86">
        <v>180997928</v>
      </c>
      <c r="I10" s="87">
        <f aca="true" t="shared" si="1" ref="I10:I45">$G10+$H10</f>
        <v>599032296</v>
      </c>
      <c r="J10" s="85">
        <v>101122624</v>
      </c>
      <c r="K10" s="86">
        <v>353099012</v>
      </c>
      <c r="L10" s="88">
        <f aca="true" t="shared" si="2" ref="L10:L45">$J10+$K10</f>
        <v>454221636</v>
      </c>
      <c r="M10" s="105">
        <f aca="true" t="shared" si="3" ref="M10:M45">IF($F10=0,0,$L10/$F10)</f>
        <v>0.7582590104624343</v>
      </c>
      <c r="N10" s="85">
        <v>0</v>
      </c>
      <c r="O10" s="86">
        <v>0</v>
      </c>
      <c r="P10" s="88">
        <f aca="true" t="shared" si="4" ref="P10:P45">$N10+$O10</f>
        <v>0</v>
      </c>
      <c r="Q10" s="105">
        <f aca="true" t="shared" si="5" ref="Q10:Q45">IF($F10=0,0,$P10/$F10)</f>
        <v>0</v>
      </c>
      <c r="R10" s="85">
        <v>0</v>
      </c>
      <c r="S10" s="86">
        <v>0</v>
      </c>
      <c r="T10" s="88">
        <f aca="true" t="shared" si="6" ref="T10:T45">$R10+$S10</f>
        <v>0</v>
      </c>
      <c r="U10" s="105">
        <f aca="true" t="shared" si="7" ref="U10:U45">IF($I10=0,0,$T10/$I10)</f>
        <v>0</v>
      </c>
      <c r="V10" s="85">
        <v>0</v>
      </c>
      <c r="W10" s="86">
        <v>0</v>
      </c>
      <c r="X10" s="88">
        <f aca="true" t="shared" si="8" ref="X10:X45">$V10+$W10</f>
        <v>0</v>
      </c>
      <c r="Y10" s="105">
        <f aca="true" t="shared" si="9" ref="Y10:Y45">IF($I10=0,0,$X10/$I10)</f>
        <v>0</v>
      </c>
      <c r="Z10" s="125">
        <v>101122624</v>
      </c>
      <c r="AA10" s="88">
        <v>353099012</v>
      </c>
      <c r="AB10" s="88">
        <f aca="true" t="shared" si="10" ref="AB10:AB45">$Z10+$AA10</f>
        <v>454221636</v>
      </c>
      <c r="AC10" s="105">
        <f aca="true" t="shared" si="11" ref="AC10:AC45">IF($F10=0,0,$AB10/$F10)</f>
        <v>0.7582590104624343</v>
      </c>
      <c r="AD10" s="85">
        <v>48533691</v>
      </c>
      <c r="AE10" s="86">
        <v>14097847</v>
      </c>
      <c r="AF10" s="88">
        <f aca="true" t="shared" si="12" ref="AF10:AF45">$AD10+$AE10</f>
        <v>62631538</v>
      </c>
      <c r="AG10" s="86">
        <v>481683232</v>
      </c>
      <c r="AH10" s="86">
        <v>481683232</v>
      </c>
      <c r="AI10" s="126">
        <v>62631538</v>
      </c>
      <c r="AJ10" s="127">
        <f aca="true" t="shared" si="13" ref="AJ10:AJ45">IF($AG10=0,0,$AI10/$AG10)</f>
        <v>0.1300264029120283</v>
      </c>
      <c r="AK10" s="128">
        <f aca="true" t="shared" si="14" ref="AK10:AK45">IF($AF10=0,0,(($L10/$AF10)-1))</f>
        <v>6.252282963257265</v>
      </c>
    </row>
    <row r="11" spans="1:37" ht="12.75">
      <c r="A11" s="62" t="s">
        <v>98</v>
      </c>
      <c r="B11" s="63" t="s">
        <v>452</v>
      </c>
      <c r="C11" s="64" t="s">
        <v>453</v>
      </c>
      <c r="D11" s="85">
        <v>528541576</v>
      </c>
      <c r="E11" s="86">
        <v>130487509</v>
      </c>
      <c r="F11" s="87">
        <f t="shared" si="0"/>
        <v>659029085</v>
      </c>
      <c r="G11" s="85">
        <v>528541576</v>
      </c>
      <c r="H11" s="86">
        <v>130487509</v>
      </c>
      <c r="I11" s="87">
        <f t="shared" si="1"/>
        <v>659029085</v>
      </c>
      <c r="J11" s="85">
        <v>89907764</v>
      </c>
      <c r="K11" s="86">
        <v>7529328</v>
      </c>
      <c r="L11" s="88">
        <f t="shared" si="2"/>
        <v>97437092</v>
      </c>
      <c r="M11" s="105">
        <f t="shared" si="3"/>
        <v>0.1478494564469791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89907764</v>
      </c>
      <c r="AA11" s="88">
        <v>7529328</v>
      </c>
      <c r="AB11" s="88">
        <f t="shared" si="10"/>
        <v>97437092</v>
      </c>
      <c r="AC11" s="105">
        <f t="shared" si="11"/>
        <v>0.1478494564469791</v>
      </c>
      <c r="AD11" s="85">
        <v>57212727</v>
      </c>
      <c r="AE11" s="86">
        <v>13693460</v>
      </c>
      <c r="AF11" s="88">
        <f t="shared" si="12"/>
        <v>70906187</v>
      </c>
      <c r="AG11" s="86">
        <v>569300823</v>
      </c>
      <c r="AH11" s="86">
        <v>569300823</v>
      </c>
      <c r="AI11" s="126">
        <v>70906187</v>
      </c>
      <c r="AJ11" s="127">
        <f t="shared" si="13"/>
        <v>0.12454959510922751</v>
      </c>
      <c r="AK11" s="128">
        <f t="shared" si="14"/>
        <v>0.37416911164606836</v>
      </c>
    </row>
    <row r="12" spans="1:37" ht="12.75">
      <c r="A12" s="62" t="s">
        <v>113</v>
      </c>
      <c r="B12" s="63" t="s">
        <v>454</v>
      </c>
      <c r="C12" s="64" t="s">
        <v>455</v>
      </c>
      <c r="D12" s="85">
        <v>102081059</v>
      </c>
      <c r="E12" s="86">
        <v>1951000</v>
      </c>
      <c r="F12" s="87">
        <f t="shared" si="0"/>
        <v>104032059</v>
      </c>
      <c r="G12" s="85">
        <v>102081059</v>
      </c>
      <c r="H12" s="86">
        <v>1951000</v>
      </c>
      <c r="I12" s="87">
        <f t="shared" si="1"/>
        <v>104032059</v>
      </c>
      <c r="J12" s="85">
        <v>22262309</v>
      </c>
      <c r="K12" s="86">
        <v>196235</v>
      </c>
      <c r="L12" s="88">
        <f t="shared" si="2"/>
        <v>22458544</v>
      </c>
      <c r="M12" s="105">
        <f t="shared" si="3"/>
        <v>0.2158809910702623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22262309</v>
      </c>
      <c r="AA12" s="88">
        <v>196235</v>
      </c>
      <c r="AB12" s="88">
        <f t="shared" si="10"/>
        <v>22458544</v>
      </c>
      <c r="AC12" s="105">
        <f t="shared" si="11"/>
        <v>0.2158809910702623</v>
      </c>
      <c r="AD12" s="85">
        <v>19889946</v>
      </c>
      <c r="AE12" s="86">
        <v>285110</v>
      </c>
      <c r="AF12" s="88">
        <f t="shared" si="12"/>
        <v>20175056</v>
      </c>
      <c r="AG12" s="86">
        <v>100409044</v>
      </c>
      <c r="AH12" s="86">
        <v>100409044</v>
      </c>
      <c r="AI12" s="126">
        <v>20175056</v>
      </c>
      <c r="AJ12" s="127">
        <f t="shared" si="13"/>
        <v>0.2009286733175151</v>
      </c>
      <c r="AK12" s="128">
        <f t="shared" si="14"/>
        <v>0.11318372548755251</v>
      </c>
    </row>
    <row r="13" spans="1:37" ht="16.5">
      <c r="A13" s="65"/>
      <c r="B13" s="66" t="s">
        <v>456</v>
      </c>
      <c r="C13" s="67"/>
      <c r="D13" s="89">
        <f>SUM(D9:D12)</f>
        <v>1258572947</v>
      </c>
      <c r="E13" s="90">
        <f>SUM(E9:E12)</f>
        <v>433787376</v>
      </c>
      <c r="F13" s="91">
        <f t="shared" si="0"/>
        <v>1692360323</v>
      </c>
      <c r="G13" s="89">
        <f>SUM(G9:G12)</f>
        <v>1258572947</v>
      </c>
      <c r="H13" s="90">
        <f>SUM(H9:H12)</f>
        <v>433787376</v>
      </c>
      <c r="I13" s="91">
        <f t="shared" si="1"/>
        <v>1692360323</v>
      </c>
      <c r="J13" s="89">
        <f>SUM(J9:J12)</f>
        <v>213292697</v>
      </c>
      <c r="K13" s="90">
        <f>SUM(K9:K12)</f>
        <v>360824575</v>
      </c>
      <c r="L13" s="90">
        <f t="shared" si="2"/>
        <v>574117272</v>
      </c>
      <c r="M13" s="106">
        <f t="shared" si="3"/>
        <v>0.3392405649065787</v>
      </c>
      <c r="N13" s="89">
        <f>SUM(N9:N12)</f>
        <v>0</v>
      </c>
      <c r="O13" s="90">
        <f>SUM(O9:O12)</f>
        <v>0</v>
      </c>
      <c r="P13" s="90">
        <f t="shared" si="4"/>
        <v>0</v>
      </c>
      <c r="Q13" s="106">
        <f t="shared" si="5"/>
        <v>0</v>
      </c>
      <c r="R13" s="89">
        <f>SUM(R9:R12)</f>
        <v>0</v>
      </c>
      <c r="S13" s="90">
        <f>SUM(S9:S12)</f>
        <v>0</v>
      </c>
      <c r="T13" s="90">
        <f t="shared" si="6"/>
        <v>0</v>
      </c>
      <c r="U13" s="106">
        <f t="shared" si="7"/>
        <v>0</v>
      </c>
      <c r="V13" s="89">
        <f>SUM(V9:V12)</f>
        <v>0</v>
      </c>
      <c r="W13" s="90">
        <f>SUM(W9:W12)</f>
        <v>0</v>
      </c>
      <c r="X13" s="90">
        <f t="shared" si="8"/>
        <v>0</v>
      </c>
      <c r="Y13" s="106">
        <f t="shared" si="9"/>
        <v>0</v>
      </c>
      <c r="Z13" s="89">
        <v>213292697</v>
      </c>
      <c r="AA13" s="90">
        <v>360824575</v>
      </c>
      <c r="AB13" s="90">
        <f t="shared" si="10"/>
        <v>574117272</v>
      </c>
      <c r="AC13" s="106">
        <f t="shared" si="11"/>
        <v>0.3392405649065787</v>
      </c>
      <c r="AD13" s="89">
        <f>SUM(AD9:AD12)</f>
        <v>136580549</v>
      </c>
      <c r="AE13" s="90">
        <f>SUM(AE9:AE12)</f>
        <v>29477111</v>
      </c>
      <c r="AF13" s="90">
        <f t="shared" si="12"/>
        <v>166057660</v>
      </c>
      <c r="AG13" s="90">
        <f>SUM(AG9:AG12)</f>
        <v>1450725356</v>
      </c>
      <c r="AH13" s="90">
        <f>SUM(AH9:AH12)</f>
        <v>1450725356</v>
      </c>
      <c r="AI13" s="91">
        <f>SUM(AI9:AI12)</f>
        <v>166057660</v>
      </c>
      <c r="AJ13" s="129">
        <f t="shared" si="13"/>
        <v>0.11446526340303381</v>
      </c>
      <c r="AK13" s="130">
        <f t="shared" si="14"/>
        <v>2.4573368792502555</v>
      </c>
    </row>
    <row r="14" spans="1:37" ht="12.75">
      <c r="A14" s="62" t="s">
        <v>98</v>
      </c>
      <c r="B14" s="63" t="s">
        <v>457</v>
      </c>
      <c r="C14" s="64" t="s">
        <v>458</v>
      </c>
      <c r="D14" s="85">
        <v>73732689</v>
      </c>
      <c r="E14" s="86">
        <v>8175000</v>
      </c>
      <c r="F14" s="87">
        <f t="shared" si="0"/>
        <v>81907689</v>
      </c>
      <c r="G14" s="85">
        <v>73732689</v>
      </c>
      <c r="H14" s="86">
        <v>8175000</v>
      </c>
      <c r="I14" s="87">
        <f t="shared" si="1"/>
        <v>81907689</v>
      </c>
      <c r="J14" s="85">
        <v>13963961</v>
      </c>
      <c r="K14" s="86">
        <v>2407941</v>
      </c>
      <c r="L14" s="88">
        <f t="shared" si="2"/>
        <v>16371902</v>
      </c>
      <c r="M14" s="105">
        <f t="shared" si="3"/>
        <v>0.19988235780892316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13963961</v>
      </c>
      <c r="AA14" s="88">
        <v>2407941</v>
      </c>
      <c r="AB14" s="88">
        <f t="shared" si="10"/>
        <v>16371902</v>
      </c>
      <c r="AC14" s="105">
        <f t="shared" si="11"/>
        <v>0.19988235780892316</v>
      </c>
      <c r="AD14" s="85">
        <v>13959690</v>
      </c>
      <c r="AE14" s="86">
        <v>-329416</v>
      </c>
      <c r="AF14" s="88">
        <f t="shared" si="12"/>
        <v>13630274</v>
      </c>
      <c r="AG14" s="86">
        <v>97285763</v>
      </c>
      <c r="AH14" s="86">
        <v>97285763</v>
      </c>
      <c r="AI14" s="126">
        <v>13630274</v>
      </c>
      <c r="AJ14" s="127">
        <f t="shared" si="13"/>
        <v>0.14010553630545097</v>
      </c>
      <c r="AK14" s="128">
        <f t="shared" si="14"/>
        <v>0.20114254489674965</v>
      </c>
    </row>
    <row r="15" spans="1:37" ht="12.75">
      <c r="A15" s="62" t="s">
        <v>98</v>
      </c>
      <c r="B15" s="63" t="s">
        <v>459</v>
      </c>
      <c r="C15" s="64" t="s">
        <v>460</v>
      </c>
      <c r="D15" s="85">
        <v>348292672</v>
      </c>
      <c r="E15" s="86">
        <v>29008653</v>
      </c>
      <c r="F15" s="87">
        <f t="shared" si="0"/>
        <v>377301325</v>
      </c>
      <c r="G15" s="85">
        <v>348292672</v>
      </c>
      <c r="H15" s="86">
        <v>29008653</v>
      </c>
      <c r="I15" s="87">
        <f t="shared" si="1"/>
        <v>377301325</v>
      </c>
      <c r="J15" s="85">
        <v>71707087</v>
      </c>
      <c r="K15" s="86">
        <v>1883374</v>
      </c>
      <c r="L15" s="88">
        <f t="shared" si="2"/>
        <v>73590461</v>
      </c>
      <c r="M15" s="105">
        <f t="shared" si="3"/>
        <v>0.19504426866245433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71707087</v>
      </c>
      <c r="AA15" s="88">
        <v>1883374</v>
      </c>
      <c r="AB15" s="88">
        <f t="shared" si="10"/>
        <v>73590461</v>
      </c>
      <c r="AC15" s="105">
        <f t="shared" si="11"/>
        <v>0.19504426866245433</v>
      </c>
      <c r="AD15" s="85">
        <v>47692928</v>
      </c>
      <c r="AE15" s="86">
        <v>4105090</v>
      </c>
      <c r="AF15" s="88">
        <f t="shared" si="12"/>
        <v>51798018</v>
      </c>
      <c r="AG15" s="86">
        <v>348343665</v>
      </c>
      <c r="AH15" s="86">
        <v>348343665</v>
      </c>
      <c r="AI15" s="126">
        <v>51798018</v>
      </c>
      <c r="AJ15" s="127">
        <f t="shared" si="13"/>
        <v>0.14869803359277398</v>
      </c>
      <c r="AK15" s="128">
        <f t="shared" si="14"/>
        <v>0.42071963062370465</v>
      </c>
    </row>
    <row r="16" spans="1:37" ht="12.75">
      <c r="A16" s="62" t="s">
        <v>98</v>
      </c>
      <c r="B16" s="63" t="s">
        <v>461</v>
      </c>
      <c r="C16" s="64" t="s">
        <v>462</v>
      </c>
      <c r="D16" s="85">
        <v>79737473</v>
      </c>
      <c r="E16" s="86">
        <v>7553000</v>
      </c>
      <c r="F16" s="87">
        <f t="shared" si="0"/>
        <v>87290473</v>
      </c>
      <c r="G16" s="85">
        <v>79737473</v>
      </c>
      <c r="H16" s="86">
        <v>7553000</v>
      </c>
      <c r="I16" s="87">
        <f t="shared" si="1"/>
        <v>87290473</v>
      </c>
      <c r="J16" s="85">
        <v>9985279</v>
      </c>
      <c r="K16" s="86">
        <v>3628456</v>
      </c>
      <c r="L16" s="88">
        <f t="shared" si="2"/>
        <v>13613735</v>
      </c>
      <c r="M16" s="105">
        <f t="shared" si="3"/>
        <v>0.15595900139067867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9985279</v>
      </c>
      <c r="AA16" s="88">
        <v>3628456</v>
      </c>
      <c r="AB16" s="88">
        <f t="shared" si="10"/>
        <v>13613735</v>
      </c>
      <c r="AC16" s="105">
        <f t="shared" si="11"/>
        <v>0.15595900139067867</v>
      </c>
      <c r="AD16" s="85">
        <v>8574948</v>
      </c>
      <c r="AE16" s="86">
        <v>329143</v>
      </c>
      <c r="AF16" s="88">
        <f t="shared" si="12"/>
        <v>8904091</v>
      </c>
      <c r="AG16" s="86">
        <v>82432596</v>
      </c>
      <c r="AH16" s="86">
        <v>82432596</v>
      </c>
      <c r="AI16" s="126">
        <v>8904091</v>
      </c>
      <c r="AJ16" s="127">
        <f t="shared" si="13"/>
        <v>0.10801662730602346</v>
      </c>
      <c r="AK16" s="128">
        <f t="shared" si="14"/>
        <v>0.5289303534745995</v>
      </c>
    </row>
    <row r="17" spans="1:37" ht="12.75">
      <c r="A17" s="62" t="s">
        <v>98</v>
      </c>
      <c r="B17" s="63" t="s">
        <v>463</v>
      </c>
      <c r="C17" s="64" t="s">
        <v>464</v>
      </c>
      <c r="D17" s="85">
        <v>121195238</v>
      </c>
      <c r="E17" s="86">
        <v>55436000</v>
      </c>
      <c r="F17" s="87">
        <f t="shared" si="0"/>
        <v>176631238</v>
      </c>
      <c r="G17" s="85">
        <v>121195238</v>
      </c>
      <c r="H17" s="86">
        <v>55436000</v>
      </c>
      <c r="I17" s="87">
        <f t="shared" si="1"/>
        <v>176631238</v>
      </c>
      <c r="J17" s="85">
        <v>17862009</v>
      </c>
      <c r="K17" s="86">
        <v>823511</v>
      </c>
      <c r="L17" s="88">
        <f t="shared" si="2"/>
        <v>18685520</v>
      </c>
      <c r="M17" s="105">
        <f t="shared" si="3"/>
        <v>0.10578830908720688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17862009</v>
      </c>
      <c r="AA17" s="88">
        <v>823511</v>
      </c>
      <c r="AB17" s="88">
        <f t="shared" si="10"/>
        <v>18685520</v>
      </c>
      <c r="AC17" s="105">
        <f t="shared" si="11"/>
        <v>0.10578830908720688</v>
      </c>
      <c r="AD17" s="85">
        <v>19764285</v>
      </c>
      <c r="AE17" s="86">
        <v>4447313</v>
      </c>
      <c r="AF17" s="88">
        <f t="shared" si="12"/>
        <v>24211598</v>
      </c>
      <c r="AG17" s="86">
        <v>175578768</v>
      </c>
      <c r="AH17" s="86">
        <v>175578768</v>
      </c>
      <c r="AI17" s="126">
        <v>24211598</v>
      </c>
      <c r="AJ17" s="127">
        <f t="shared" si="13"/>
        <v>0.1378959328385309</v>
      </c>
      <c r="AK17" s="128">
        <f t="shared" si="14"/>
        <v>-0.2282409446910526</v>
      </c>
    </row>
    <row r="18" spans="1:37" ht="12.75">
      <c r="A18" s="62" t="s">
        <v>98</v>
      </c>
      <c r="B18" s="63" t="s">
        <v>465</v>
      </c>
      <c r="C18" s="64" t="s">
        <v>466</v>
      </c>
      <c r="D18" s="85">
        <v>66125217</v>
      </c>
      <c r="E18" s="86">
        <v>35087008</v>
      </c>
      <c r="F18" s="87">
        <f t="shared" si="0"/>
        <v>101212225</v>
      </c>
      <c r="G18" s="85">
        <v>66125217</v>
      </c>
      <c r="H18" s="86">
        <v>35087008</v>
      </c>
      <c r="I18" s="87">
        <f t="shared" si="1"/>
        <v>101212225</v>
      </c>
      <c r="J18" s="85">
        <v>9598338</v>
      </c>
      <c r="K18" s="86">
        <v>3572301</v>
      </c>
      <c r="L18" s="88">
        <f t="shared" si="2"/>
        <v>13170639</v>
      </c>
      <c r="M18" s="105">
        <f t="shared" si="3"/>
        <v>0.13012893452347282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9598338</v>
      </c>
      <c r="AA18" s="88">
        <v>3572301</v>
      </c>
      <c r="AB18" s="88">
        <f t="shared" si="10"/>
        <v>13170639</v>
      </c>
      <c r="AC18" s="105">
        <f t="shared" si="11"/>
        <v>0.13012893452347282</v>
      </c>
      <c r="AD18" s="85">
        <v>10317201</v>
      </c>
      <c r="AE18" s="86">
        <v>1881214</v>
      </c>
      <c r="AF18" s="88">
        <f t="shared" si="12"/>
        <v>12198415</v>
      </c>
      <c r="AG18" s="86">
        <v>98342980</v>
      </c>
      <c r="AH18" s="86">
        <v>98342980</v>
      </c>
      <c r="AI18" s="126">
        <v>12198415</v>
      </c>
      <c r="AJ18" s="127">
        <f t="shared" si="13"/>
        <v>0.12403950947998525</v>
      </c>
      <c r="AK18" s="128">
        <f t="shared" si="14"/>
        <v>0.07970084638045183</v>
      </c>
    </row>
    <row r="19" spans="1:37" ht="12.75">
      <c r="A19" s="62" t="s">
        <v>98</v>
      </c>
      <c r="B19" s="63" t="s">
        <v>467</v>
      </c>
      <c r="C19" s="64" t="s">
        <v>468</v>
      </c>
      <c r="D19" s="85">
        <v>76271327</v>
      </c>
      <c r="E19" s="86">
        <v>10279131</v>
      </c>
      <c r="F19" s="87">
        <f t="shared" si="0"/>
        <v>86550458</v>
      </c>
      <c r="G19" s="85">
        <v>76271327</v>
      </c>
      <c r="H19" s="86">
        <v>10279131</v>
      </c>
      <c r="I19" s="87">
        <f t="shared" si="1"/>
        <v>86550458</v>
      </c>
      <c r="J19" s="85">
        <v>9740327</v>
      </c>
      <c r="K19" s="86">
        <v>191762</v>
      </c>
      <c r="L19" s="88">
        <f t="shared" si="2"/>
        <v>9932089</v>
      </c>
      <c r="M19" s="105">
        <f t="shared" si="3"/>
        <v>0.11475489823520056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9740327</v>
      </c>
      <c r="AA19" s="88">
        <v>191762</v>
      </c>
      <c r="AB19" s="88">
        <f t="shared" si="10"/>
        <v>9932089</v>
      </c>
      <c r="AC19" s="105">
        <f t="shared" si="11"/>
        <v>0.11475489823520056</v>
      </c>
      <c r="AD19" s="85">
        <v>11309064</v>
      </c>
      <c r="AE19" s="86">
        <v>1811884</v>
      </c>
      <c r="AF19" s="88">
        <f t="shared" si="12"/>
        <v>13120948</v>
      </c>
      <c r="AG19" s="86">
        <v>96590712</v>
      </c>
      <c r="AH19" s="86">
        <v>96590712</v>
      </c>
      <c r="AI19" s="126">
        <v>13120948</v>
      </c>
      <c r="AJ19" s="127">
        <f t="shared" si="13"/>
        <v>0.13584068000244165</v>
      </c>
      <c r="AK19" s="128">
        <f t="shared" si="14"/>
        <v>-0.24303571662657297</v>
      </c>
    </row>
    <row r="20" spans="1:37" ht="12.75">
      <c r="A20" s="62" t="s">
        <v>113</v>
      </c>
      <c r="B20" s="63" t="s">
        <v>469</v>
      </c>
      <c r="C20" s="64" t="s">
        <v>470</v>
      </c>
      <c r="D20" s="85">
        <v>73409408</v>
      </c>
      <c r="E20" s="86">
        <v>359000</v>
      </c>
      <c r="F20" s="87">
        <f t="shared" si="0"/>
        <v>73768408</v>
      </c>
      <c r="G20" s="85">
        <v>73409408</v>
      </c>
      <c r="H20" s="86">
        <v>359000</v>
      </c>
      <c r="I20" s="87">
        <f t="shared" si="1"/>
        <v>73768408</v>
      </c>
      <c r="J20" s="85">
        <v>16441686</v>
      </c>
      <c r="K20" s="86">
        <v>12285</v>
      </c>
      <c r="L20" s="88">
        <f t="shared" si="2"/>
        <v>16453971</v>
      </c>
      <c r="M20" s="105">
        <f t="shared" si="3"/>
        <v>0.22304901849040853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16441686</v>
      </c>
      <c r="AA20" s="88">
        <v>12285</v>
      </c>
      <c r="AB20" s="88">
        <f t="shared" si="10"/>
        <v>16453971</v>
      </c>
      <c r="AC20" s="105">
        <f t="shared" si="11"/>
        <v>0.22304901849040853</v>
      </c>
      <c r="AD20" s="85">
        <v>13930898</v>
      </c>
      <c r="AE20" s="86">
        <v>0</v>
      </c>
      <c r="AF20" s="88">
        <f t="shared" si="12"/>
        <v>13930898</v>
      </c>
      <c r="AG20" s="86">
        <v>72867788</v>
      </c>
      <c r="AH20" s="86">
        <v>72867788</v>
      </c>
      <c r="AI20" s="126">
        <v>13930898</v>
      </c>
      <c r="AJ20" s="127">
        <f t="shared" si="13"/>
        <v>0.19118047058049847</v>
      </c>
      <c r="AK20" s="128">
        <f t="shared" si="14"/>
        <v>0.18111345011642466</v>
      </c>
    </row>
    <row r="21" spans="1:37" ht="16.5">
      <c r="A21" s="65"/>
      <c r="B21" s="66" t="s">
        <v>471</v>
      </c>
      <c r="C21" s="67"/>
      <c r="D21" s="89">
        <f>SUM(D14:D20)</f>
        <v>838764024</v>
      </c>
      <c r="E21" s="90">
        <f>SUM(E14:E20)</f>
        <v>145897792</v>
      </c>
      <c r="F21" s="91">
        <f t="shared" si="0"/>
        <v>984661816</v>
      </c>
      <c r="G21" s="89">
        <f>SUM(G14:G20)</f>
        <v>838764024</v>
      </c>
      <c r="H21" s="90">
        <f>SUM(H14:H20)</f>
        <v>145897792</v>
      </c>
      <c r="I21" s="91">
        <f t="shared" si="1"/>
        <v>984661816</v>
      </c>
      <c r="J21" s="89">
        <f>SUM(J14:J20)</f>
        <v>149298687</v>
      </c>
      <c r="K21" s="90">
        <f>SUM(K14:K20)</f>
        <v>12519630</v>
      </c>
      <c r="L21" s="90">
        <f t="shared" si="2"/>
        <v>161818317</v>
      </c>
      <c r="M21" s="106">
        <f t="shared" si="3"/>
        <v>0.1643389784904587</v>
      </c>
      <c r="N21" s="89">
        <f>SUM(N14:N20)</f>
        <v>0</v>
      </c>
      <c r="O21" s="90">
        <f>SUM(O14:O20)</f>
        <v>0</v>
      </c>
      <c r="P21" s="90">
        <f t="shared" si="4"/>
        <v>0</v>
      </c>
      <c r="Q21" s="106">
        <f t="shared" si="5"/>
        <v>0</v>
      </c>
      <c r="R21" s="89">
        <f>SUM(R14:R20)</f>
        <v>0</v>
      </c>
      <c r="S21" s="90">
        <f>SUM(S14:S20)</f>
        <v>0</v>
      </c>
      <c r="T21" s="90">
        <f t="shared" si="6"/>
        <v>0</v>
      </c>
      <c r="U21" s="106">
        <f t="shared" si="7"/>
        <v>0</v>
      </c>
      <c r="V21" s="89">
        <f>SUM(V14:V20)</f>
        <v>0</v>
      </c>
      <c r="W21" s="90">
        <f>SUM(W14:W20)</f>
        <v>0</v>
      </c>
      <c r="X21" s="90">
        <f t="shared" si="8"/>
        <v>0</v>
      </c>
      <c r="Y21" s="106">
        <f t="shared" si="9"/>
        <v>0</v>
      </c>
      <c r="Z21" s="89">
        <v>149298687</v>
      </c>
      <c r="AA21" s="90">
        <v>12519630</v>
      </c>
      <c r="AB21" s="90">
        <f t="shared" si="10"/>
        <v>161818317</v>
      </c>
      <c r="AC21" s="106">
        <f t="shared" si="11"/>
        <v>0.1643389784904587</v>
      </c>
      <c r="AD21" s="89">
        <f>SUM(AD14:AD20)</f>
        <v>125549014</v>
      </c>
      <c r="AE21" s="90">
        <f>SUM(AE14:AE20)</f>
        <v>12245228</v>
      </c>
      <c r="AF21" s="90">
        <f t="shared" si="12"/>
        <v>137794242</v>
      </c>
      <c r="AG21" s="90">
        <f>SUM(AG14:AG20)</f>
        <v>971442272</v>
      </c>
      <c r="AH21" s="90">
        <f>SUM(AH14:AH20)</f>
        <v>971442272</v>
      </c>
      <c r="AI21" s="91">
        <f>SUM(AI14:AI20)</f>
        <v>137794242</v>
      </c>
      <c r="AJ21" s="129">
        <f t="shared" si="13"/>
        <v>0.1418450133082123</v>
      </c>
      <c r="AK21" s="130">
        <f t="shared" si="14"/>
        <v>0.174347452051008</v>
      </c>
    </row>
    <row r="22" spans="1:37" ht="12.75">
      <c r="A22" s="62" t="s">
        <v>98</v>
      </c>
      <c r="B22" s="63" t="s">
        <v>472</v>
      </c>
      <c r="C22" s="64" t="s">
        <v>473</v>
      </c>
      <c r="D22" s="85">
        <v>154826698</v>
      </c>
      <c r="E22" s="86">
        <v>14975031</v>
      </c>
      <c r="F22" s="87">
        <f t="shared" si="0"/>
        <v>169801729</v>
      </c>
      <c r="G22" s="85">
        <v>154826698</v>
      </c>
      <c r="H22" s="86">
        <v>14975031</v>
      </c>
      <c r="I22" s="87">
        <f t="shared" si="1"/>
        <v>169801729</v>
      </c>
      <c r="J22" s="85">
        <v>13503245</v>
      </c>
      <c r="K22" s="86">
        <v>10426</v>
      </c>
      <c r="L22" s="88">
        <f t="shared" si="2"/>
        <v>13513671</v>
      </c>
      <c r="M22" s="105">
        <f t="shared" si="3"/>
        <v>0.07958500234117169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13503245</v>
      </c>
      <c r="AA22" s="88">
        <v>10426</v>
      </c>
      <c r="AB22" s="88">
        <f t="shared" si="10"/>
        <v>13513671</v>
      </c>
      <c r="AC22" s="105">
        <f t="shared" si="11"/>
        <v>0.07958500234117169</v>
      </c>
      <c r="AD22" s="85">
        <v>33339045</v>
      </c>
      <c r="AE22" s="86">
        <v>141868</v>
      </c>
      <c r="AF22" s="88">
        <f t="shared" si="12"/>
        <v>33480913</v>
      </c>
      <c r="AG22" s="86">
        <v>202767271</v>
      </c>
      <c r="AH22" s="86">
        <v>202767271</v>
      </c>
      <c r="AI22" s="126">
        <v>33480913</v>
      </c>
      <c r="AJ22" s="127">
        <f t="shared" si="13"/>
        <v>0.16511990734441556</v>
      </c>
      <c r="AK22" s="128">
        <f t="shared" si="14"/>
        <v>-0.5963768670227123</v>
      </c>
    </row>
    <row r="23" spans="1:37" ht="12.75">
      <c r="A23" s="62" t="s">
        <v>98</v>
      </c>
      <c r="B23" s="63" t="s">
        <v>474</v>
      </c>
      <c r="C23" s="64" t="s">
        <v>475</v>
      </c>
      <c r="D23" s="85">
        <v>174648967</v>
      </c>
      <c r="E23" s="86">
        <v>39087950</v>
      </c>
      <c r="F23" s="87">
        <f t="shared" si="0"/>
        <v>213736917</v>
      </c>
      <c r="G23" s="85">
        <v>174648967</v>
      </c>
      <c r="H23" s="86">
        <v>39087950</v>
      </c>
      <c r="I23" s="87">
        <f t="shared" si="1"/>
        <v>213736917</v>
      </c>
      <c r="J23" s="85">
        <v>16036933</v>
      </c>
      <c r="K23" s="86">
        <v>1613131</v>
      </c>
      <c r="L23" s="88">
        <f t="shared" si="2"/>
        <v>17650064</v>
      </c>
      <c r="M23" s="105">
        <f t="shared" si="3"/>
        <v>0.0825784532112438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16036933</v>
      </c>
      <c r="AA23" s="88">
        <v>1613131</v>
      </c>
      <c r="AB23" s="88">
        <f t="shared" si="10"/>
        <v>17650064</v>
      </c>
      <c r="AC23" s="105">
        <f t="shared" si="11"/>
        <v>0.0825784532112438</v>
      </c>
      <c r="AD23" s="85">
        <v>15037462</v>
      </c>
      <c r="AE23" s="86">
        <v>1764061</v>
      </c>
      <c r="AF23" s="88">
        <f t="shared" si="12"/>
        <v>16801523</v>
      </c>
      <c r="AG23" s="86">
        <v>179076044</v>
      </c>
      <c r="AH23" s="86">
        <v>179076044</v>
      </c>
      <c r="AI23" s="126">
        <v>16801523</v>
      </c>
      <c r="AJ23" s="127">
        <f t="shared" si="13"/>
        <v>0.0938233982877129</v>
      </c>
      <c r="AK23" s="128">
        <f t="shared" si="14"/>
        <v>0.05050381444586893</v>
      </c>
    </row>
    <row r="24" spans="1:37" ht="12.75">
      <c r="A24" s="62" t="s">
        <v>98</v>
      </c>
      <c r="B24" s="63" t="s">
        <v>476</v>
      </c>
      <c r="C24" s="64" t="s">
        <v>477</v>
      </c>
      <c r="D24" s="85">
        <v>245150237</v>
      </c>
      <c r="E24" s="86">
        <v>48418450</v>
      </c>
      <c r="F24" s="87">
        <f t="shared" si="0"/>
        <v>293568687</v>
      </c>
      <c r="G24" s="85">
        <v>245150237</v>
      </c>
      <c r="H24" s="86">
        <v>48418450</v>
      </c>
      <c r="I24" s="87">
        <f t="shared" si="1"/>
        <v>293568687</v>
      </c>
      <c r="J24" s="85">
        <v>51348680</v>
      </c>
      <c r="K24" s="86">
        <v>822579</v>
      </c>
      <c r="L24" s="88">
        <f t="shared" si="2"/>
        <v>52171259</v>
      </c>
      <c r="M24" s="105">
        <f t="shared" si="3"/>
        <v>0.17771397737661307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51348680</v>
      </c>
      <c r="AA24" s="88">
        <v>822579</v>
      </c>
      <c r="AB24" s="88">
        <f t="shared" si="10"/>
        <v>52171259</v>
      </c>
      <c r="AC24" s="105">
        <f t="shared" si="11"/>
        <v>0.17771397737661307</v>
      </c>
      <c r="AD24" s="85">
        <v>53360763</v>
      </c>
      <c r="AE24" s="86">
        <v>5979154</v>
      </c>
      <c r="AF24" s="88">
        <f t="shared" si="12"/>
        <v>59339917</v>
      </c>
      <c r="AG24" s="86">
        <v>298179783</v>
      </c>
      <c r="AH24" s="86">
        <v>298179783</v>
      </c>
      <c r="AI24" s="126">
        <v>59339917</v>
      </c>
      <c r="AJ24" s="127">
        <f t="shared" si="13"/>
        <v>0.19900717749197638</v>
      </c>
      <c r="AK24" s="128">
        <f t="shared" si="14"/>
        <v>-0.12080667386171096</v>
      </c>
    </row>
    <row r="25" spans="1:37" ht="12.75">
      <c r="A25" s="62" t="s">
        <v>98</v>
      </c>
      <c r="B25" s="63" t="s">
        <v>478</v>
      </c>
      <c r="C25" s="64" t="s">
        <v>479</v>
      </c>
      <c r="D25" s="85">
        <v>67986961</v>
      </c>
      <c r="E25" s="86">
        <v>24392004</v>
      </c>
      <c r="F25" s="87">
        <f t="shared" si="0"/>
        <v>92378965</v>
      </c>
      <c r="G25" s="85">
        <v>67986961</v>
      </c>
      <c r="H25" s="86">
        <v>24392004</v>
      </c>
      <c r="I25" s="87">
        <f t="shared" si="1"/>
        <v>92378965</v>
      </c>
      <c r="J25" s="85">
        <v>17878012</v>
      </c>
      <c r="K25" s="86">
        <v>1613117</v>
      </c>
      <c r="L25" s="88">
        <f t="shared" si="2"/>
        <v>19491129</v>
      </c>
      <c r="M25" s="105">
        <f t="shared" si="3"/>
        <v>0.21099098696332005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17878012</v>
      </c>
      <c r="AA25" s="88">
        <v>1613117</v>
      </c>
      <c r="AB25" s="88">
        <f t="shared" si="10"/>
        <v>19491129</v>
      </c>
      <c r="AC25" s="105">
        <f t="shared" si="11"/>
        <v>0.21099098696332005</v>
      </c>
      <c r="AD25" s="85">
        <v>12537834</v>
      </c>
      <c r="AE25" s="86">
        <v>0</v>
      </c>
      <c r="AF25" s="88">
        <f t="shared" si="12"/>
        <v>12537834</v>
      </c>
      <c r="AG25" s="86">
        <v>140734323</v>
      </c>
      <c r="AH25" s="86">
        <v>140734323</v>
      </c>
      <c r="AI25" s="126">
        <v>12537834</v>
      </c>
      <c r="AJ25" s="127">
        <f t="shared" si="13"/>
        <v>0.08908867242001796</v>
      </c>
      <c r="AK25" s="128">
        <f t="shared" si="14"/>
        <v>0.5545850264088676</v>
      </c>
    </row>
    <row r="26" spans="1:37" ht="12.75">
      <c r="A26" s="62" t="s">
        <v>98</v>
      </c>
      <c r="B26" s="63" t="s">
        <v>480</v>
      </c>
      <c r="C26" s="64" t="s">
        <v>481</v>
      </c>
      <c r="D26" s="85">
        <v>72954086</v>
      </c>
      <c r="E26" s="86">
        <v>12480000</v>
      </c>
      <c r="F26" s="87">
        <f t="shared" si="0"/>
        <v>85434086</v>
      </c>
      <c r="G26" s="85">
        <v>72954086</v>
      </c>
      <c r="H26" s="86">
        <v>12480000</v>
      </c>
      <c r="I26" s="87">
        <f t="shared" si="1"/>
        <v>85434086</v>
      </c>
      <c r="J26" s="85">
        <v>10842313</v>
      </c>
      <c r="K26" s="86">
        <v>3779847</v>
      </c>
      <c r="L26" s="88">
        <f t="shared" si="2"/>
        <v>14622160</v>
      </c>
      <c r="M26" s="105">
        <f t="shared" si="3"/>
        <v>0.17115135989164793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10842313</v>
      </c>
      <c r="AA26" s="88">
        <v>3779847</v>
      </c>
      <c r="AB26" s="88">
        <f t="shared" si="10"/>
        <v>14622160</v>
      </c>
      <c r="AC26" s="105">
        <f t="shared" si="11"/>
        <v>0.17115135989164793</v>
      </c>
      <c r="AD26" s="85">
        <v>13501931</v>
      </c>
      <c r="AE26" s="86">
        <v>1253651</v>
      </c>
      <c r="AF26" s="88">
        <f t="shared" si="12"/>
        <v>14755582</v>
      </c>
      <c r="AG26" s="86">
        <v>80052719</v>
      </c>
      <c r="AH26" s="86">
        <v>80052719</v>
      </c>
      <c r="AI26" s="126">
        <v>14755582</v>
      </c>
      <c r="AJ26" s="127">
        <f t="shared" si="13"/>
        <v>0.1843233082439086</v>
      </c>
      <c r="AK26" s="128">
        <f t="shared" si="14"/>
        <v>-0.00904213740942239</v>
      </c>
    </row>
    <row r="27" spans="1:37" ht="12.75">
      <c r="A27" s="62" t="s">
        <v>98</v>
      </c>
      <c r="B27" s="63" t="s">
        <v>482</v>
      </c>
      <c r="C27" s="64" t="s">
        <v>483</v>
      </c>
      <c r="D27" s="85">
        <v>67010530</v>
      </c>
      <c r="E27" s="86">
        <v>16005000</v>
      </c>
      <c r="F27" s="87">
        <f t="shared" si="0"/>
        <v>83015530</v>
      </c>
      <c r="G27" s="85">
        <v>67010530</v>
      </c>
      <c r="H27" s="86">
        <v>16005000</v>
      </c>
      <c r="I27" s="87">
        <f t="shared" si="1"/>
        <v>83015530</v>
      </c>
      <c r="J27" s="85">
        <v>13827441</v>
      </c>
      <c r="K27" s="86">
        <v>707069</v>
      </c>
      <c r="L27" s="88">
        <f t="shared" si="2"/>
        <v>14534510</v>
      </c>
      <c r="M27" s="105">
        <f t="shared" si="3"/>
        <v>0.17508181902831915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13827441</v>
      </c>
      <c r="AA27" s="88">
        <v>707069</v>
      </c>
      <c r="AB27" s="88">
        <f t="shared" si="10"/>
        <v>14534510</v>
      </c>
      <c r="AC27" s="105">
        <f t="shared" si="11"/>
        <v>0.17508181902831915</v>
      </c>
      <c r="AD27" s="85">
        <v>10995907</v>
      </c>
      <c r="AE27" s="86">
        <v>1480212</v>
      </c>
      <c r="AF27" s="88">
        <f t="shared" si="12"/>
        <v>12476119</v>
      </c>
      <c r="AG27" s="86">
        <v>109599130</v>
      </c>
      <c r="AH27" s="86">
        <v>109599130</v>
      </c>
      <c r="AI27" s="126">
        <v>12476119</v>
      </c>
      <c r="AJ27" s="127">
        <f t="shared" si="13"/>
        <v>0.11383410616489383</v>
      </c>
      <c r="AK27" s="128">
        <f t="shared" si="14"/>
        <v>0.16498648337676158</v>
      </c>
    </row>
    <row r="28" spans="1:37" ht="12.75">
      <c r="A28" s="62" t="s">
        <v>98</v>
      </c>
      <c r="B28" s="63" t="s">
        <v>484</v>
      </c>
      <c r="C28" s="64" t="s">
        <v>485</v>
      </c>
      <c r="D28" s="85">
        <v>103385482</v>
      </c>
      <c r="E28" s="86">
        <v>19889003</v>
      </c>
      <c r="F28" s="87">
        <f t="shared" si="0"/>
        <v>123274485</v>
      </c>
      <c r="G28" s="85">
        <v>103385482</v>
      </c>
      <c r="H28" s="86">
        <v>19889003</v>
      </c>
      <c r="I28" s="87">
        <f t="shared" si="1"/>
        <v>123274485</v>
      </c>
      <c r="J28" s="85">
        <v>12989536</v>
      </c>
      <c r="K28" s="86">
        <v>4071983</v>
      </c>
      <c r="L28" s="88">
        <f t="shared" si="2"/>
        <v>17061519</v>
      </c>
      <c r="M28" s="105">
        <f t="shared" si="3"/>
        <v>0.1384026791918863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12989536</v>
      </c>
      <c r="AA28" s="88">
        <v>4071983</v>
      </c>
      <c r="AB28" s="88">
        <f t="shared" si="10"/>
        <v>17061519</v>
      </c>
      <c r="AC28" s="105">
        <f t="shared" si="11"/>
        <v>0.1384026791918863</v>
      </c>
      <c r="AD28" s="85">
        <v>18364383</v>
      </c>
      <c r="AE28" s="86">
        <v>1246211</v>
      </c>
      <c r="AF28" s="88">
        <f t="shared" si="12"/>
        <v>19610594</v>
      </c>
      <c r="AG28" s="86">
        <v>126874536</v>
      </c>
      <c r="AH28" s="86">
        <v>126874536</v>
      </c>
      <c r="AI28" s="126">
        <v>19610594</v>
      </c>
      <c r="AJ28" s="127">
        <f t="shared" si="13"/>
        <v>0.15456682340103298</v>
      </c>
      <c r="AK28" s="128">
        <f t="shared" si="14"/>
        <v>-0.12998458894207898</v>
      </c>
    </row>
    <row r="29" spans="1:37" ht="12.75">
      <c r="A29" s="62" t="s">
        <v>98</v>
      </c>
      <c r="B29" s="63" t="s">
        <v>486</v>
      </c>
      <c r="C29" s="64" t="s">
        <v>487</v>
      </c>
      <c r="D29" s="85">
        <v>196455720</v>
      </c>
      <c r="E29" s="86">
        <v>43741728</v>
      </c>
      <c r="F29" s="87">
        <f t="shared" si="0"/>
        <v>240197448</v>
      </c>
      <c r="G29" s="85">
        <v>196455720</v>
      </c>
      <c r="H29" s="86">
        <v>43741728</v>
      </c>
      <c r="I29" s="87">
        <f t="shared" si="1"/>
        <v>240197448</v>
      </c>
      <c r="J29" s="85">
        <v>8277392</v>
      </c>
      <c r="K29" s="86">
        <v>3034886</v>
      </c>
      <c r="L29" s="88">
        <f t="shared" si="2"/>
        <v>11312278</v>
      </c>
      <c r="M29" s="105">
        <f t="shared" si="3"/>
        <v>0.0470957459964354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8277392</v>
      </c>
      <c r="AA29" s="88">
        <v>3034886</v>
      </c>
      <c r="AB29" s="88">
        <f t="shared" si="10"/>
        <v>11312278</v>
      </c>
      <c r="AC29" s="105">
        <f t="shared" si="11"/>
        <v>0.0470957459964354</v>
      </c>
      <c r="AD29" s="85">
        <v>23656680</v>
      </c>
      <c r="AE29" s="86">
        <v>3228382</v>
      </c>
      <c r="AF29" s="88">
        <f t="shared" si="12"/>
        <v>26885062</v>
      </c>
      <c r="AG29" s="86">
        <v>237381004</v>
      </c>
      <c r="AH29" s="86">
        <v>237381004</v>
      </c>
      <c r="AI29" s="126">
        <v>26885062</v>
      </c>
      <c r="AJ29" s="127">
        <f t="shared" si="13"/>
        <v>0.11325700686648035</v>
      </c>
      <c r="AK29" s="128">
        <f t="shared" si="14"/>
        <v>-0.5792355621125218</v>
      </c>
    </row>
    <row r="30" spans="1:37" ht="12.75">
      <c r="A30" s="62" t="s">
        <v>113</v>
      </c>
      <c r="B30" s="63" t="s">
        <v>488</v>
      </c>
      <c r="C30" s="64" t="s">
        <v>489</v>
      </c>
      <c r="D30" s="85">
        <v>61246866</v>
      </c>
      <c r="E30" s="86">
        <v>900000</v>
      </c>
      <c r="F30" s="87">
        <f t="shared" si="0"/>
        <v>62146866</v>
      </c>
      <c r="G30" s="85">
        <v>61246866</v>
      </c>
      <c r="H30" s="86">
        <v>900000</v>
      </c>
      <c r="I30" s="87">
        <f t="shared" si="1"/>
        <v>62146866</v>
      </c>
      <c r="J30" s="85">
        <v>13877025</v>
      </c>
      <c r="K30" s="86">
        <v>292028</v>
      </c>
      <c r="L30" s="88">
        <f t="shared" si="2"/>
        <v>14169053</v>
      </c>
      <c r="M30" s="105">
        <f t="shared" si="3"/>
        <v>0.2279930415155609</v>
      </c>
      <c r="N30" s="85">
        <v>0</v>
      </c>
      <c r="O30" s="86">
        <v>0</v>
      </c>
      <c r="P30" s="88">
        <f t="shared" si="4"/>
        <v>0</v>
      </c>
      <c r="Q30" s="105">
        <f t="shared" si="5"/>
        <v>0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v>13877025</v>
      </c>
      <c r="AA30" s="88">
        <v>292028</v>
      </c>
      <c r="AB30" s="88">
        <f t="shared" si="10"/>
        <v>14169053</v>
      </c>
      <c r="AC30" s="105">
        <f t="shared" si="11"/>
        <v>0.2279930415155609</v>
      </c>
      <c r="AD30" s="85">
        <v>13252247</v>
      </c>
      <c r="AE30" s="86">
        <v>58599</v>
      </c>
      <c r="AF30" s="88">
        <f t="shared" si="12"/>
        <v>13310846</v>
      </c>
      <c r="AG30" s="86">
        <v>57422687</v>
      </c>
      <c r="AH30" s="86">
        <v>57422687</v>
      </c>
      <c r="AI30" s="126">
        <v>13310846</v>
      </c>
      <c r="AJ30" s="127">
        <f t="shared" si="13"/>
        <v>0.23180465240158477</v>
      </c>
      <c r="AK30" s="128">
        <f t="shared" si="14"/>
        <v>0.06447426407006729</v>
      </c>
    </row>
    <row r="31" spans="1:37" ht="16.5">
      <c r="A31" s="65"/>
      <c r="B31" s="66" t="s">
        <v>490</v>
      </c>
      <c r="C31" s="67"/>
      <c r="D31" s="89">
        <f>SUM(D22:D30)</f>
        <v>1143665547</v>
      </c>
      <c r="E31" s="90">
        <f>SUM(E22:E30)</f>
        <v>219889166</v>
      </c>
      <c r="F31" s="91">
        <f t="shared" si="0"/>
        <v>1363554713</v>
      </c>
      <c r="G31" s="89">
        <f>SUM(G22:G30)</f>
        <v>1143665547</v>
      </c>
      <c r="H31" s="90">
        <f>SUM(H22:H30)</f>
        <v>219889166</v>
      </c>
      <c r="I31" s="91">
        <f t="shared" si="1"/>
        <v>1363554713</v>
      </c>
      <c r="J31" s="89">
        <f>SUM(J22:J30)</f>
        <v>158580577</v>
      </c>
      <c r="K31" s="90">
        <f>SUM(K22:K30)</f>
        <v>15945066</v>
      </c>
      <c r="L31" s="90">
        <f t="shared" si="2"/>
        <v>174525643</v>
      </c>
      <c r="M31" s="106">
        <f t="shared" si="3"/>
        <v>0.12799313539536716</v>
      </c>
      <c r="N31" s="89">
        <f>SUM(N22:N30)</f>
        <v>0</v>
      </c>
      <c r="O31" s="90">
        <f>SUM(O22:O30)</f>
        <v>0</v>
      </c>
      <c r="P31" s="90">
        <f t="shared" si="4"/>
        <v>0</v>
      </c>
      <c r="Q31" s="106">
        <f t="shared" si="5"/>
        <v>0</v>
      </c>
      <c r="R31" s="89">
        <f>SUM(R22:R30)</f>
        <v>0</v>
      </c>
      <c r="S31" s="90">
        <f>SUM(S22:S30)</f>
        <v>0</v>
      </c>
      <c r="T31" s="90">
        <f t="shared" si="6"/>
        <v>0</v>
      </c>
      <c r="U31" s="106">
        <f t="shared" si="7"/>
        <v>0</v>
      </c>
      <c r="V31" s="89">
        <f>SUM(V22:V30)</f>
        <v>0</v>
      </c>
      <c r="W31" s="90">
        <f>SUM(W22:W30)</f>
        <v>0</v>
      </c>
      <c r="X31" s="90">
        <f t="shared" si="8"/>
        <v>0</v>
      </c>
      <c r="Y31" s="106">
        <f t="shared" si="9"/>
        <v>0</v>
      </c>
      <c r="Z31" s="89">
        <v>158580577</v>
      </c>
      <c r="AA31" s="90">
        <v>15945066</v>
      </c>
      <c r="AB31" s="90">
        <f t="shared" si="10"/>
        <v>174525643</v>
      </c>
      <c r="AC31" s="106">
        <f t="shared" si="11"/>
        <v>0.12799313539536716</v>
      </c>
      <c r="AD31" s="89">
        <f>SUM(AD22:AD30)</f>
        <v>194046252</v>
      </c>
      <c r="AE31" s="90">
        <f>SUM(AE22:AE30)</f>
        <v>15152138</v>
      </c>
      <c r="AF31" s="90">
        <f t="shared" si="12"/>
        <v>209198390</v>
      </c>
      <c r="AG31" s="90">
        <f>SUM(AG22:AG30)</f>
        <v>1432087497</v>
      </c>
      <c r="AH31" s="90">
        <f>SUM(AH22:AH30)</f>
        <v>1432087497</v>
      </c>
      <c r="AI31" s="91">
        <f>SUM(AI22:AI30)</f>
        <v>209198390</v>
      </c>
      <c r="AJ31" s="129">
        <f t="shared" si="13"/>
        <v>0.14607933554216346</v>
      </c>
      <c r="AK31" s="130">
        <f t="shared" si="14"/>
        <v>-0.16574098395307924</v>
      </c>
    </row>
    <row r="32" spans="1:37" ht="12.75">
      <c r="A32" s="62" t="s">
        <v>98</v>
      </c>
      <c r="B32" s="63" t="s">
        <v>491</v>
      </c>
      <c r="C32" s="64" t="s">
        <v>492</v>
      </c>
      <c r="D32" s="85">
        <v>257894513</v>
      </c>
      <c r="E32" s="86">
        <v>34553999</v>
      </c>
      <c r="F32" s="87">
        <f t="shared" si="0"/>
        <v>292448512</v>
      </c>
      <c r="G32" s="85">
        <v>257894513</v>
      </c>
      <c r="H32" s="86">
        <v>34553999</v>
      </c>
      <c r="I32" s="87">
        <f t="shared" si="1"/>
        <v>292448512</v>
      </c>
      <c r="J32" s="85">
        <v>38968994</v>
      </c>
      <c r="K32" s="86">
        <v>4947964</v>
      </c>
      <c r="L32" s="88">
        <f t="shared" si="2"/>
        <v>43916958</v>
      </c>
      <c r="M32" s="105">
        <f t="shared" si="3"/>
        <v>0.1501698801599647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38968994</v>
      </c>
      <c r="AA32" s="88">
        <v>4947964</v>
      </c>
      <c r="AB32" s="88">
        <f t="shared" si="10"/>
        <v>43916958</v>
      </c>
      <c r="AC32" s="105">
        <f t="shared" si="11"/>
        <v>0.1501698801599647</v>
      </c>
      <c r="AD32" s="85">
        <v>43654646</v>
      </c>
      <c r="AE32" s="86">
        <v>6610128</v>
      </c>
      <c r="AF32" s="88">
        <f t="shared" si="12"/>
        <v>50264774</v>
      </c>
      <c r="AG32" s="86">
        <v>256766193</v>
      </c>
      <c r="AH32" s="86">
        <v>256766193</v>
      </c>
      <c r="AI32" s="126">
        <v>50264774</v>
      </c>
      <c r="AJ32" s="127">
        <f t="shared" si="13"/>
        <v>0.19576087261612357</v>
      </c>
      <c r="AK32" s="128">
        <f t="shared" si="14"/>
        <v>-0.12628756671620567</v>
      </c>
    </row>
    <row r="33" spans="1:37" ht="12.75">
      <c r="A33" s="62" t="s">
        <v>98</v>
      </c>
      <c r="B33" s="63" t="s">
        <v>493</v>
      </c>
      <c r="C33" s="64" t="s">
        <v>494</v>
      </c>
      <c r="D33" s="85">
        <v>63361190</v>
      </c>
      <c r="E33" s="86">
        <v>15691000</v>
      </c>
      <c r="F33" s="87">
        <f t="shared" si="0"/>
        <v>79052190</v>
      </c>
      <c r="G33" s="85">
        <v>63361190</v>
      </c>
      <c r="H33" s="86">
        <v>15691000</v>
      </c>
      <c r="I33" s="87">
        <f t="shared" si="1"/>
        <v>79052190</v>
      </c>
      <c r="J33" s="85">
        <v>10243460</v>
      </c>
      <c r="K33" s="86">
        <v>3054002</v>
      </c>
      <c r="L33" s="88">
        <f t="shared" si="2"/>
        <v>13297462</v>
      </c>
      <c r="M33" s="105">
        <f t="shared" si="3"/>
        <v>0.16821117795724572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10243460</v>
      </c>
      <c r="AA33" s="88">
        <v>3054002</v>
      </c>
      <c r="AB33" s="88">
        <f t="shared" si="10"/>
        <v>13297462</v>
      </c>
      <c r="AC33" s="105">
        <f t="shared" si="11"/>
        <v>0.16821117795724572</v>
      </c>
      <c r="AD33" s="85">
        <v>11900213</v>
      </c>
      <c r="AE33" s="86">
        <v>5272493</v>
      </c>
      <c r="AF33" s="88">
        <f t="shared" si="12"/>
        <v>17172706</v>
      </c>
      <c r="AG33" s="86">
        <v>74288941</v>
      </c>
      <c r="AH33" s="86">
        <v>74288941</v>
      </c>
      <c r="AI33" s="126">
        <v>17172706</v>
      </c>
      <c r="AJ33" s="127">
        <f t="shared" si="13"/>
        <v>0.231161001473961</v>
      </c>
      <c r="AK33" s="128">
        <f t="shared" si="14"/>
        <v>-0.22566297938135083</v>
      </c>
    </row>
    <row r="34" spans="1:37" ht="12.75">
      <c r="A34" s="62" t="s">
        <v>98</v>
      </c>
      <c r="B34" s="63" t="s">
        <v>495</v>
      </c>
      <c r="C34" s="64" t="s">
        <v>496</v>
      </c>
      <c r="D34" s="85">
        <v>251377720</v>
      </c>
      <c r="E34" s="86">
        <v>14798640</v>
      </c>
      <c r="F34" s="87">
        <f t="shared" si="0"/>
        <v>266176360</v>
      </c>
      <c r="G34" s="85">
        <v>251377720</v>
      </c>
      <c r="H34" s="86">
        <v>14798640</v>
      </c>
      <c r="I34" s="87">
        <f t="shared" si="1"/>
        <v>266176360</v>
      </c>
      <c r="J34" s="85">
        <v>0</v>
      </c>
      <c r="K34" s="86">
        <v>0</v>
      </c>
      <c r="L34" s="88">
        <f t="shared" si="2"/>
        <v>0</v>
      </c>
      <c r="M34" s="105">
        <f t="shared" si="3"/>
        <v>0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v>0</v>
      </c>
      <c r="AA34" s="88">
        <v>0</v>
      </c>
      <c r="AB34" s="88">
        <f t="shared" si="10"/>
        <v>0</v>
      </c>
      <c r="AC34" s="105">
        <f t="shared" si="11"/>
        <v>0</v>
      </c>
      <c r="AD34" s="85">
        <v>46040692</v>
      </c>
      <c r="AE34" s="86">
        <v>880996</v>
      </c>
      <c r="AF34" s="88">
        <f t="shared" si="12"/>
        <v>46921688</v>
      </c>
      <c r="AG34" s="86">
        <v>247766847</v>
      </c>
      <c r="AH34" s="86">
        <v>247766847</v>
      </c>
      <c r="AI34" s="126">
        <v>46921688</v>
      </c>
      <c r="AJ34" s="127">
        <f t="shared" si="13"/>
        <v>0.1893783957302407</v>
      </c>
      <c r="AK34" s="128">
        <f t="shared" si="14"/>
        <v>-1</v>
      </c>
    </row>
    <row r="35" spans="1:37" ht="12.75">
      <c r="A35" s="62" t="s">
        <v>98</v>
      </c>
      <c r="B35" s="63" t="s">
        <v>497</v>
      </c>
      <c r="C35" s="64" t="s">
        <v>498</v>
      </c>
      <c r="D35" s="85">
        <v>117632271</v>
      </c>
      <c r="E35" s="86">
        <v>28213510</v>
      </c>
      <c r="F35" s="87">
        <f t="shared" si="0"/>
        <v>145845781</v>
      </c>
      <c r="G35" s="85">
        <v>117632271</v>
      </c>
      <c r="H35" s="86">
        <v>28213510</v>
      </c>
      <c r="I35" s="87">
        <f t="shared" si="1"/>
        <v>145845781</v>
      </c>
      <c r="J35" s="85">
        <v>20186547</v>
      </c>
      <c r="K35" s="86">
        <v>3153484</v>
      </c>
      <c r="L35" s="88">
        <f t="shared" si="2"/>
        <v>23340031</v>
      </c>
      <c r="M35" s="105">
        <f t="shared" si="3"/>
        <v>0.16003226723438782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20186547</v>
      </c>
      <c r="AA35" s="88">
        <v>3153484</v>
      </c>
      <c r="AB35" s="88">
        <f t="shared" si="10"/>
        <v>23340031</v>
      </c>
      <c r="AC35" s="105">
        <f t="shared" si="11"/>
        <v>0.16003226723438782</v>
      </c>
      <c r="AD35" s="85">
        <v>19516626</v>
      </c>
      <c r="AE35" s="86">
        <v>3875339</v>
      </c>
      <c r="AF35" s="88">
        <f t="shared" si="12"/>
        <v>23391965</v>
      </c>
      <c r="AG35" s="86">
        <v>97598520</v>
      </c>
      <c r="AH35" s="86">
        <v>97598520</v>
      </c>
      <c r="AI35" s="126">
        <v>23391965</v>
      </c>
      <c r="AJ35" s="127">
        <f t="shared" si="13"/>
        <v>0.23967540696313838</v>
      </c>
      <c r="AK35" s="128">
        <f t="shared" si="14"/>
        <v>-0.0022201640606079875</v>
      </c>
    </row>
    <row r="36" spans="1:37" ht="12.75">
      <c r="A36" s="62" t="s">
        <v>98</v>
      </c>
      <c r="B36" s="63" t="s">
        <v>499</v>
      </c>
      <c r="C36" s="64" t="s">
        <v>500</v>
      </c>
      <c r="D36" s="85">
        <v>753217186</v>
      </c>
      <c r="E36" s="86">
        <v>144420494</v>
      </c>
      <c r="F36" s="87">
        <f t="shared" si="0"/>
        <v>897637680</v>
      </c>
      <c r="G36" s="85">
        <v>753217186</v>
      </c>
      <c r="H36" s="86">
        <v>144420494</v>
      </c>
      <c r="I36" s="87">
        <f t="shared" si="1"/>
        <v>897637680</v>
      </c>
      <c r="J36" s="85">
        <v>0</v>
      </c>
      <c r="K36" s="86">
        <v>0</v>
      </c>
      <c r="L36" s="88">
        <f t="shared" si="2"/>
        <v>0</v>
      </c>
      <c r="M36" s="105">
        <f t="shared" si="3"/>
        <v>0</v>
      </c>
      <c r="N36" s="85">
        <v>0</v>
      </c>
      <c r="O36" s="86">
        <v>0</v>
      </c>
      <c r="P36" s="88">
        <f t="shared" si="4"/>
        <v>0</v>
      </c>
      <c r="Q36" s="105">
        <f t="shared" si="5"/>
        <v>0</v>
      </c>
      <c r="R36" s="85">
        <v>0</v>
      </c>
      <c r="S36" s="86">
        <v>0</v>
      </c>
      <c r="T36" s="88">
        <f t="shared" si="6"/>
        <v>0</v>
      </c>
      <c r="U36" s="105">
        <f t="shared" si="7"/>
        <v>0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v>0</v>
      </c>
      <c r="AA36" s="88">
        <v>0</v>
      </c>
      <c r="AB36" s="88">
        <f t="shared" si="10"/>
        <v>0</v>
      </c>
      <c r="AC36" s="105">
        <f t="shared" si="11"/>
        <v>0</v>
      </c>
      <c r="AD36" s="85">
        <v>130773107</v>
      </c>
      <c r="AE36" s="86">
        <v>1092713591</v>
      </c>
      <c r="AF36" s="88">
        <f t="shared" si="12"/>
        <v>1223486698</v>
      </c>
      <c r="AG36" s="86">
        <v>852521905</v>
      </c>
      <c r="AH36" s="86">
        <v>852521905</v>
      </c>
      <c r="AI36" s="126">
        <v>1223486698</v>
      </c>
      <c r="AJ36" s="127">
        <f t="shared" si="13"/>
        <v>1.4351381364212572</v>
      </c>
      <c r="AK36" s="128">
        <f t="shared" si="14"/>
        <v>-1</v>
      </c>
    </row>
    <row r="37" spans="1:37" ht="12.75">
      <c r="A37" s="62" t="s">
        <v>113</v>
      </c>
      <c r="B37" s="63" t="s">
        <v>501</v>
      </c>
      <c r="C37" s="64" t="s">
        <v>502</v>
      </c>
      <c r="D37" s="85">
        <v>81121935</v>
      </c>
      <c r="E37" s="86">
        <v>2644400</v>
      </c>
      <c r="F37" s="87">
        <f t="shared" si="0"/>
        <v>83766335</v>
      </c>
      <c r="G37" s="85">
        <v>75608348</v>
      </c>
      <c r="H37" s="86">
        <v>925900</v>
      </c>
      <c r="I37" s="87">
        <f t="shared" si="1"/>
        <v>76534248</v>
      </c>
      <c r="J37" s="85">
        <v>13395422</v>
      </c>
      <c r="K37" s="86">
        <v>94127</v>
      </c>
      <c r="L37" s="88">
        <f t="shared" si="2"/>
        <v>13489549</v>
      </c>
      <c r="M37" s="105">
        <f t="shared" si="3"/>
        <v>0.16103783220311596</v>
      </c>
      <c r="N37" s="85">
        <v>0</v>
      </c>
      <c r="O37" s="86">
        <v>0</v>
      </c>
      <c r="P37" s="88">
        <f t="shared" si="4"/>
        <v>0</v>
      </c>
      <c r="Q37" s="105">
        <f t="shared" si="5"/>
        <v>0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v>13395422</v>
      </c>
      <c r="AA37" s="88">
        <v>94127</v>
      </c>
      <c r="AB37" s="88">
        <f t="shared" si="10"/>
        <v>13489549</v>
      </c>
      <c r="AC37" s="105">
        <f t="shared" si="11"/>
        <v>0.16103783220311596</v>
      </c>
      <c r="AD37" s="85">
        <v>15094265</v>
      </c>
      <c r="AE37" s="86">
        <v>11057</v>
      </c>
      <c r="AF37" s="88">
        <f t="shared" si="12"/>
        <v>15105322</v>
      </c>
      <c r="AG37" s="86">
        <v>73163536</v>
      </c>
      <c r="AH37" s="86">
        <v>73163536</v>
      </c>
      <c r="AI37" s="126">
        <v>15105322</v>
      </c>
      <c r="AJ37" s="127">
        <f t="shared" si="13"/>
        <v>0.20645970418925624</v>
      </c>
      <c r="AK37" s="128">
        <f t="shared" si="14"/>
        <v>-0.10696713383534628</v>
      </c>
    </row>
    <row r="38" spans="1:37" ht="16.5">
      <c r="A38" s="65"/>
      <c r="B38" s="66" t="s">
        <v>503</v>
      </c>
      <c r="C38" s="67"/>
      <c r="D38" s="89">
        <f>SUM(D32:D37)</f>
        <v>1524604815</v>
      </c>
      <c r="E38" s="90">
        <f>SUM(E32:E37)</f>
        <v>240322043</v>
      </c>
      <c r="F38" s="91">
        <f t="shared" si="0"/>
        <v>1764926858</v>
      </c>
      <c r="G38" s="89">
        <f>SUM(G32:G37)</f>
        <v>1519091228</v>
      </c>
      <c r="H38" s="90">
        <f>SUM(H32:H37)</f>
        <v>238603543</v>
      </c>
      <c r="I38" s="91">
        <f t="shared" si="1"/>
        <v>1757694771</v>
      </c>
      <c r="J38" s="89">
        <f>SUM(J32:J37)</f>
        <v>82794423</v>
      </c>
      <c r="K38" s="90">
        <f>SUM(K32:K37)</f>
        <v>11249577</v>
      </c>
      <c r="L38" s="90">
        <f t="shared" si="2"/>
        <v>94044000</v>
      </c>
      <c r="M38" s="106">
        <f t="shared" si="3"/>
        <v>0.05328492768622143</v>
      </c>
      <c r="N38" s="89">
        <f>SUM(N32:N37)</f>
        <v>0</v>
      </c>
      <c r="O38" s="90">
        <f>SUM(O32:O37)</f>
        <v>0</v>
      </c>
      <c r="P38" s="90">
        <f t="shared" si="4"/>
        <v>0</v>
      </c>
      <c r="Q38" s="106">
        <f t="shared" si="5"/>
        <v>0</v>
      </c>
      <c r="R38" s="89">
        <f>SUM(R32:R37)</f>
        <v>0</v>
      </c>
      <c r="S38" s="90">
        <f>SUM(S32:S37)</f>
        <v>0</v>
      </c>
      <c r="T38" s="90">
        <f t="shared" si="6"/>
        <v>0</v>
      </c>
      <c r="U38" s="106">
        <f t="shared" si="7"/>
        <v>0</v>
      </c>
      <c r="V38" s="89">
        <f>SUM(V32:V37)</f>
        <v>0</v>
      </c>
      <c r="W38" s="90">
        <f>SUM(W32:W37)</f>
        <v>0</v>
      </c>
      <c r="X38" s="90">
        <f t="shared" si="8"/>
        <v>0</v>
      </c>
      <c r="Y38" s="106">
        <f t="shared" si="9"/>
        <v>0</v>
      </c>
      <c r="Z38" s="89">
        <v>82794423</v>
      </c>
      <c r="AA38" s="90">
        <v>11249577</v>
      </c>
      <c r="AB38" s="90">
        <f t="shared" si="10"/>
        <v>94044000</v>
      </c>
      <c r="AC38" s="106">
        <f t="shared" si="11"/>
        <v>0.05328492768622143</v>
      </c>
      <c r="AD38" s="89">
        <f>SUM(AD32:AD37)</f>
        <v>266979549</v>
      </c>
      <c r="AE38" s="90">
        <f>SUM(AE32:AE37)</f>
        <v>1109363604</v>
      </c>
      <c r="AF38" s="90">
        <f t="shared" si="12"/>
        <v>1376343153</v>
      </c>
      <c r="AG38" s="90">
        <f>SUM(AG32:AG37)</f>
        <v>1602105942</v>
      </c>
      <c r="AH38" s="90">
        <f>SUM(AH32:AH37)</f>
        <v>1602105942</v>
      </c>
      <c r="AI38" s="91">
        <f>SUM(AI32:AI37)</f>
        <v>1376343153</v>
      </c>
      <c r="AJ38" s="129">
        <f t="shared" si="13"/>
        <v>0.8590837328034827</v>
      </c>
      <c r="AK38" s="130">
        <f t="shared" si="14"/>
        <v>-0.9316711099299522</v>
      </c>
    </row>
    <row r="39" spans="1:37" ht="12.75">
      <c r="A39" s="62" t="s">
        <v>98</v>
      </c>
      <c r="B39" s="63" t="s">
        <v>80</v>
      </c>
      <c r="C39" s="64" t="s">
        <v>81</v>
      </c>
      <c r="D39" s="85">
        <v>2194209813</v>
      </c>
      <c r="E39" s="86">
        <v>184285000</v>
      </c>
      <c r="F39" s="87">
        <f t="shared" si="0"/>
        <v>2378494813</v>
      </c>
      <c r="G39" s="85">
        <v>2194209813</v>
      </c>
      <c r="H39" s="86">
        <v>184285000</v>
      </c>
      <c r="I39" s="87">
        <f t="shared" si="1"/>
        <v>2378494813</v>
      </c>
      <c r="J39" s="85">
        <v>331152547</v>
      </c>
      <c r="K39" s="86">
        <v>25967281</v>
      </c>
      <c r="L39" s="88">
        <f t="shared" si="2"/>
        <v>357119828</v>
      </c>
      <c r="M39" s="105">
        <f t="shared" si="3"/>
        <v>0.15014530452120856</v>
      </c>
      <c r="N39" s="85">
        <v>0</v>
      </c>
      <c r="O39" s="86">
        <v>0</v>
      </c>
      <c r="P39" s="88">
        <f t="shared" si="4"/>
        <v>0</v>
      </c>
      <c r="Q39" s="105">
        <f t="shared" si="5"/>
        <v>0</v>
      </c>
      <c r="R39" s="85">
        <v>0</v>
      </c>
      <c r="S39" s="86">
        <v>0</v>
      </c>
      <c r="T39" s="88">
        <f t="shared" si="6"/>
        <v>0</v>
      </c>
      <c r="U39" s="105">
        <f t="shared" si="7"/>
        <v>0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v>331152547</v>
      </c>
      <c r="AA39" s="88">
        <v>25967281</v>
      </c>
      <c r="AB39" s="88">
        <f t="shared" si="10"/>
        <v>357119828</v>
      </c>
      <c r="AC39" s="105">
        <f t="shared" si="11"/>
        <v>0.15014530452120856</v>
      </c>
      <c r="AD39" s="85">
        <v>594259685</v>
      </c>
      <c r="AE39" s="86">
        <v>18999004</v>
      </c>
      <c r="AF39" s="88">
        <f t="shared" si="12"/>
        <v>613258689</v>
      </c>
      <c r="AG39" s="86">
        <v>2380097445</v>
      </c>
      <c r="AH39" s="86">
        <v>2380097445</v>
      </c>
      <c r="AI39" s="126">
        <v>613258689</v>
      </c>
      <c r="AJ39" s="127">
        <f t="shared" si="13"/>
        <v>0.2576611685745497</v>
      </c>
      <c r="AK39" s="128">
        <f t="shared" si="14"/>
        <v>-0.41766853954840577</v>
      </c>
    </row>
    <row r="40" spans="1:37" ht="12.75">
      <c r="A40" s="62" t="s">
        <v>98</v>
      </c>
      <c r="B40" s="63" t="s">
        <v>504</v>
      </c>
      <c r="C40" s="64" t="s">
        <v>505</v>
      </c>
      <c r="D40" s="85">
        <v>196336073</v>
      </c>
      <c r="E40" s="86">
        <v>23194611</v>
      </c>
      <c r="F40" s="87">
        <f t="shared" si="0"/>
        <v>219530684</v>
      </c>
      <c r="G40" s="85">
        <v>196336073</v>
      </c>
      <c r="H40" s="86">
        <v>23194611</v>
      </c>
      <c r="I40" s="87">
        <f t="shared" si="1"/>
        <v>219530684</v>
      </c>
      <c r="J40" s="85">
        <v>20349893</v>
      </c>
      <c r="K40" s="86">
        <v>7580730</v>
      </c>
      <c r="L40" s="88">
        <f t="shared" si="2"/>
        <v>27930623</v>
      </c>
      <c r="M40" s="105">
        <f t="shared" si="3"/>
        <v>0.12722878866445841</v>
      </c>
      <c r="N40" s="85">
        <v>0</v>
      </c>
      <c r="O40" s="86">
        <v>0</v>
      </c>
      <c r="P40" s="88">
        <f t="shared" si="4"/>
        <v>0</v>
      </c>
      <c r="Q40" s="105">
        <f t="shared" si="5"/>
        <v>0</v>
      </c>
      <c r="R40" s="85">
        <v>0</v>
      </c>
      <c r="S40" s="86">
        <v>0</v>
      </c>
      <c r="T40" s="88">
        <f t="shared" si="6"/>
        <v>0</v>
      </c>
      <c r="U40" s="105">
        <f t="shared" si="7"/>
        <v>0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v>20349893</v>
      </c>
      <c r="AA40" s="88">
        <v>7580730</v>
      </c>
      <c r="AB40" s="88">
        <f t="shared" si="10"/>
        <v>27930623</v>
      </c>
      <c r="AC40" s="105">
        <f t="shared" si="11"/>
        <v>0.12722878866445841</v>
      </c>
      <c r="AD40" s="85">
        <v>27501125</v>
      </c>
      <c r="AE40" s="86">
        <v>0</v>
      </c>
      <c r="AF40" s="88">
        <f t="shared" si="12"/>
        <v>27501125</v>
      </c>
      <c r="AG40" s="86">
        <v>225109858</v>
      </c>
      <c r="AH40" s="86">
        <v>225109858</v>
      </c>
      <c r="AI40" s="126">
        <v>27501125</v>
      </c>
      <c r="AJ40" s="127">
        <f t="shared" si="13"/>
        <v>0.12216757295453494</v>
      </c>
      <c r="AK40" s="128">
        <f t="shared" si="14"/>
        <v>0.015617470194401184</v>
      </c>
    </row>
    <row r="41" spans="1:37" ht="12.75">
      <c r="A41" s="62" t="s">
        <v>98</v>
      </c>
      <c r="B41" s="63" t="s">
        <v>506</v>
      </c>
      <c r="C41" s="64" t="s">
        <v>507</v>
      </c>
      <c r="D41" s="85">
        <v>141296468</v>
      </c>
      <c r="E41" s="86">
        <v>29663000</v>
      </c>
      <c r="F41" s="87">
        <f t="shared" si="0"/>
        <v>170959468</v>
      </c>
      <c r="G41" s="85">
        <v>141296468</v>
      </c>
      <c r="H41" s="86">
        <v>29663000</v>
      </c>
      <c r="I41" s="87">
        <f t="shared" si="1"/>
        <v>170959468</v>
      </c>
      <c r="J41" s="85">
        <v>15448007</v>
      </c>
      <c r="K41" s="86">
        <v>216173</v>
      </c>
      <c r="L41" s="88">
        <f t="shared" si="2"/>
        <v>15664180</v>
      </c>
      <c r="M41" s="105">
        <f t="shared" si="3"/>
        <v>0.09162510964294765</v>
      </c>
      <c r="N41" s="85">
        <v>0</v>
      </c>
      <c r="O41" s="86">
        <v>0</v>
      </c>
      <c r="P41" s="88">
        <f t="shared" si="4"/>
        <v>0</v>
      </c>
      <c r="Q41" s="105">
        <f t="shared" si="5"/>
        <v>0</v>
      </c>
      <c r="R41" s="85">
        <v>0</v>
      </c>
      <c r="S41" s="86">
        <v>0</v>
      </c>
      <c r="T41" s="88">
        <f t="shared" si="6"/>
        <v>0</v>
      </c>
      <c r="U41" s="105">
        <f t="shared" si="7"/>
        <v>0</v>
      </c>
      <c r="V41" s="85">
        <v>0</v>
      </c>
      <c r="W41" s="86">
        <v>0</v>
      </c>
      <c r="X41" s="88">
        <f t="shared" si="8"/>
        <v>0</v>
      </c>
      <c r="Y41" s="105">
        <f t="shared" si="9"/>
        <v>0</v>
      </c>
      <c r="Z41" s="125">
        <v>15448007</v>
      </c>
      <c r="AA41" s="88">
        <v>216173</v>
      </c>
      <c r="AB41" s="88">
        <f t="shared" si="10"/>
        <v>15664180</v>
      </c>
      <c r="AC41" s="105">
        <f t="shared" si="11"/>
        <v>0.09162510964294765</v>
      </c>
      <c r="AD41" s="85">
        <v>13165391</v>
      </c>
      <c r="AE41" s="86">
        <v>606261</v>
      </c>
      <c r="AF41" s="88">
        <f t="shared" si="12"/>
        <v>13771652</v>
      </c>
      <c r="AG41" s="86">
        <v>180239452</v>
      </c>
      <c r="AH41" s="86">
        <v>180239452</v>
      </c>
      <c r="AI41" s="126">
        <v>13771652</v>
      </c>
      <c r="AJ41" s="127">
        <f t="shared" si="13"/>
        <v>0.07640753368468964</v>
      </c>
      <c r="AK41" s="128">
        <f t="shared" si="14"/>
        <v>0.1374220028214479</v>
      </c>
    </row>
    <row r="42" spans="1:37" ht="12.75">
      <c r="A42" s="62" t="s">
        <v>98</v>
      </c>
      <c r="B42" s="63" t="s">
        <v>508</v>
      </c>
      <c r="C42" s="64" t="s">
        <v>509</v>
      </c>
      <c r="D42" s="85">
        <v>270847265</v>
      </c>
      <c r="E42" s="86">
        <v>77953000</v>
      </c>
      <c r="F42" s="87">
        <f t="shared" si="0"/>
        <v>348800265</v>
      </c>
      <c r="G42" s="85">
        <v>270847265</v>
      </c>
      <c r="H42" s="86">
        <v>77953000</v>
      </c>
      <c r="I42" s="87">
        <f t="shared" si="1"/>
        <v>348800265</v>
      </c>
      <c r="J42" s="85">
        <v>32152892</v>
      </c>
      <c r="K42" s="86">
        <v>0</v>
      </c>
      <c r="L42" s="88">
        <f t="shared" si="2"/>
        <v>32152892</v>
      </c>
      <c r="M42" s="105">
        <f t="shared" si="3"/>
        <v>0.09218138638742146</v>
      </c>
      <c r="N42" s="85">
        <v>0</v>
      </c>
      <c r="O42" s="86">
        <v>0</v>
      </c>
      <c r="P42" s="88">
        <f t="shared" si="4"/>
        <v>0</v>
      </c>
      <c r="Q42" s="105">
        <f t="shared" si="5"/>
        <v>0</v>
      </c>
      <c r="R42" s="85">
        <v>0</v>
      </c>
      <c r="S42" s="86">
        <v>0</v>
      </c>
      <c r="T42" s="88">
        <f t="shared" si="6"/>
        <v>0</v>
      </c>
      <c r="U42" s="105">
        <f t="shared" si="7"/>
        <v>0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v>32152892</v>
      </c>
      <c r="AA42" s="88">
        <v>0</v>
      </c>
      <c r="AB42" s="88">
        <f t="shared" si="10"/>
        <v>32152892</v>
      </c>
      <c r="AC42" s="105">
        <f t="shared" si="11"/>
        <v>0.09218138638742146</v>
      </c>
      <c r="AD42" s="85">
        <v>35512663</v>
      </c>
      <c r="AE42" s="86">
        <v>4704671</v>
      </c>
      <c r="AF42" s="88">
        <f t="shared" si="12"/>
        <v>40217334</v>
      </c>
      <c r="AG42" s="86">
        <v>357213935</v>
      </c>
      <c r="AH42" s="86">
        <v>357213935</v>
      </c>
      <c r="AI42" s="126">
        <v>40217334</v>
      </c>
      <c r="AJ42" s="127">
        <f t="shared" si="13"/>
        <v>0.11258612853387144</v>
      </c>
      <c r="AK42" s="128">
        <f t="shared" si="14"/>
        <v>-0.20052154625664642</v>
      </c>
    </row>
    <row r="43" spans="1:37" ht="12.75">
      <c r="A43" s="62" t="s">
        <v>113</v>
      </c>
      <c r="B43" s="63" t="s">
        <v>510</v>
      </c>
      <c r="C43" s="64" t="s">
        <v>511</v>
      </c>
      <c r="D43" s="85">
        <v>149271120</v>
      </c>
      <c r="E43" s="86">
        <v>3524600</v>
      </c>
      <c r="F43" s="87">
        <f t="shared" si="0"/>
        <v>152795720</v>
      </c>
      <c r="G43" s="85">
        <v>149271120</v>
      </c>
      <c r="H43" s="86">
        <v>3524600</v>
      </c>
      <c r="I43" s="87">
        <f t="shared" si="1"/>
        <v>152795720</v>
      </c>
      <c r="J43" s="85">
        <v>21738136</v>
      </c>
      <c r="K43" s="86">
        <v>25065</v>
      </c>
      <c r="L43" s="88">
        <f t="shared" si="2"/>
        <v>21763201</v>
      </c>
      <c r="M43" s="105">
        <f t="shared" si="3"/>
        <v>0.14243331554051383</v>
      </c>
      <c r="N43" s="85">
        <v>0</v>
      </c>
      <c r="O43" s="86">
        <v>0</v>
      </c>
      <c r="P43" s="88">
        <f t="shared" si="4"/>
        <v>0</v>
      </c>
      <c r="Q43" s="105">
        <f t="shared" si="5"/>
        <v>0</v>
      </c>
      <c r="R43" s="85">
        <v>0</v>
      </c>
      <c r="S43" s="86">
        <v>0</v>
      </c>
      <c r="T43" s="88">
        <f t="shared" si="6"/>
        <v>0</v>
      </c>
      <c r="U43" s="105">
        <f t="shared" si="7"/>
        <v>0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v>21738136</v>
      </c>
      <c r="AA43" s="88">
        <v>25065</v>
      </c>
      <c r="AB43" s="88">
        <f t="shared" si="10"/>
        <v>21763201</v>
      </c>
      <c r="AC43" s="105">
        <f t="shared" si="11"/>
        <v>0.14243331554051383</v>
      </c>
      <c r="AD43" s="85">
        <v>18575814</v>
      </c>
      <c r="AE43" s="86">
        <v>3667571</v>
      </c>
      <c r="AF43" s="88">
        <f t="shared" si="12"/>
        <v>22243385</v>
      </c>
      <c r="AG43" s="86">
        <v>136566900</v>
      </c>
      <c r="AH43" s="86">
        <v>136566900</v>
      </c>
      <c r="AI43" s="126">
        <v>22243385</v>
      </c>
      <c r="AJ43" s="127">
        <f t="shared" si="13"/>
        <v>0.16287537463323837</v>
      </c>
      <c r="AK43" s="128">
        <f t="shared" si="14"/>
        <v>-0.021587721473148136</v>
      </c>
    </row>
    <row r="44" spans="1:37" ht="16.5">
      <c r="A44" s="65"/>
      <c r="B44" s="66" t="s">
        <v>512</v>
      </c>
      <c r="C44" s="67"/>
      <c r="D44" s="89">
        <f>SUM(D39:D43)</f>
        <v>2951960739</v>
      </c>
      <c r="E44" s="90">
        <f>SUM(E39:E43)</f>
        <v>318620211</v>
      </c>
      <c r="F44" s="91">
        <f t="shared" si="0"/>
        <v>3270580950</v>
      </c>
      <c r="G44" s="89">
        <f>SUM(G39:G43)</f>
        <v>2951960739</v>
      </c>
      <c r="H44" s="90">
        <f>SUM(H39:H43)</f>
        <v>318620211</v>
      </c>
      <c r="I44" s="91">
        <f t="shared" si="1"/>
        <v>3270580950</v>
      </c>
      <c r="J44" s="89">
        <f>SUM(J39:J43)</f>
        <v>420841475</v>
      </c>
      <c r="K44" s="90">
        <f>SUM(K39:K43)</f>
        <v>33789249</v>
      </c>
      <c r="L44" s="90">
        <f t="shared" si="2"/>
        <v>454630724</v>
      </c>
      <c r="M44" s="106">
        <f t="shared" si="3"/>
        <v>0.13900610654507725</v>
      </c>
      <c r="N44" s="89">
        <f>SUM(N39:N43)</f>
        <v>0</v>
      </c>
      <c r="O44" s="90">
        <f>SUM(O39:O43)</f>
        <v>0</v>
      </c>
      <c r="P44" s="90">
        <f t="shared" si="4"/>
        <v>0</v>
      </c>
      <c r="Q44" s="106">
        <f t="shared" si="5"/>
        <v>0</v>
      </c>
      <c r="R44" s="89">
        <f>SUM(R39:R43)</f>
        <v>0</v>
      </c>
      <c r="S44" s="90">
        <f>SUM(S39:S43)</f>
        <v>0</v>
      </c>
      <c r="T44" s="90">
        <f t="shared" si="6"/>
        <v>0</v>
      </c>
      <c r="U44" s="106">
        <f t="shared" si="7"/>
        <v>0</v>
      </c>
      <c r="V44" s="89">
        <f>SUM(V39:V43)</f>
        <v>0</v>
      </c>
      <c r="W44" s="90">
        <f>SUM(W39:W43)</f>
        <v>0</v>
      </c>
      <c r="X44" s="90">
        <f t="shared" si="8"/>
        <v>0</v>
      </c>
      <c r="Y44" s="106">
        <f t="shared" si="9"/>
        <v>0</v>
      </c>
      <c r="Z44" s="89">
        <v>420841475</v>
      </c>
      <c r="AA44" s="90">
        <v>33789249</v>
      </c>
      <c r="AB44" s="90">
        <f t="shared" si="10"/>
        <v>454630724</v>
      </c>
      <c r="AC44" s="106">
        <f t="shared" si="11"/>
        <v>0.13900610654507725</v>
      </c>
      <c r="AD44" s="89">
        <f>SUM(AD39:AD43)</f>
        <v>689014678</v>
      </c>
      <c r="AE44" s="90">
        <f>SUM(AE39:AE43)</f>
        <v>27977507</v>
      </c>
      <c r="AF44" s="90">
        <f t="shared" si="12"/>
        <v>716992185</v>
      </c>
      <c r="AG44" s="90">
        <f>SUM(AG39:AG43)</f>
        <v>3279227590</v>
      </c>
      <c r="AH44" s="90">
        <f>SUM(AH39:AH43)</f>
        <v>3279227590</v>
      </c>
      <c r="AI44" s="91">
        <f>SUM(AI39:AI43)</f>
        <v>716992185</v>
      </c>
      <c r="AJ44" s="129">
        <f t="shared" si="13"/>
        <v>0.21864666764407165</v>
      </c>
      <c r="AK44" s="130">
        <f t="shared" si="14"/>
        <v>-0.3659195546182975</v>
      </c>
    </row>
    <row r="45" spans="1:37" ht="16.5">
      <c r="A45" s="68"/>
      <c r="B45" s="69" t="s">
        <v>513</v>
      </c>
      <c r="C45" s="70"/>
      <c r="D45" s="92">
        <f>SUM(D9:D12,D14:D20,D22:D30,D32:D37,D39:D43)</f>
        <v>7717568072</v>
      </c>
      <c r="E45" s="93">
        <f>SUM(E9:E12,E14:E20,E22:E30,E32:E37,E39:E43)</f>
        <v>1358516588</v>
      </c>
      <c r="F45" s="94">
        <f t="shared" si="0"/>
        <v>9076084660</v>
      </c>
      <c r="G45" s="92">
        <f>SUM(G9:G12,G14:G20,G22:G30,G32:G37,G39:G43)</f>
        <v>7712054485</v>
      </c>
      <c r="H45" s="93">
        <f>SUM(H9:H12,H14:H20,H22:H30,H32:H37,H39:H43)</f>
        <v>1356798088</v>
      </c>
      <c r="I45" s="94">
        <f t="shared" si="1"/>
        <v>9068852573</v>
      </c>
      <c r="J45" s="92">
        <f>SUM(J9:J12,J14:J20,J22:J30,J32:J37,J39:J43)</f>
        <v>1024807859</v>
      </c>
      <c r="K45" s="93">
        <f>SUM(K9:K12,K14:K20,K22:K30,K32:K37,K39:K43)</f>
        <v>434328097</v>
      </c>
      <c r="L45" s="93">
        <f t="shared" si="2"/>
        <v>1459135956</v>
      </c>
      <c r="M45" s="107">
        <f t="shared" si="3"/>
        <v>0.16076711607051053</v>
      </c>
      <c r="N45" s="92">
        <f>SUM(N9:N12,N14:N20,N22:N30,N32:N37,N39:N43)</f>
        <v>0</v>
      </c>
      <c r="O45" s="93">
        <f>SUM(O9:O12,O14:O20,O22:O30,O32:O37,O39:O43)</f>
        <v>0</v>
      </c>
      <c r="P45" s="93">
        <f t="shared" si="4"/>
        <v>0</v>
      </c>
      <c r="Q45" s="107">
        <f t="shared" si="5"/>
        <v>0</v>
      </c>
      <c r="R45" s="92">
        <f>SUM(R9:R12,R14:R20,R22:R30,R32:R37,R39:R43)</f>
        <v>0</v>
      </c>
      <c r="S45" s="93">
        <f>SUM(S9:S12,S14:S20,S22:S30,S32:S37,S39:S43)</f>
        <v>0</v>
      </c>
      <c r="T45" s="93">
        <f t="shared" si="6"/>
        <v>0</v>
      </c>
      <c r="U45" s="107">
        <f t="shared" si="7"/>
        <v>0</v>
      </c>
      <c r="V45" s="92">
        <f>SUM(V9:V12,V14:V20,V22:V30,V32:V37,V39:V43)</f>
        <v>0</v>
      </c>
      <c r="W45" s="93">
        <f>SUM(W9:W12,W14:W20,W22:W30,W32:W37,W39:W43)</f>
        <v>0</v>
      </c>
      <c r="X45" s="93">
        <f t="shared" si="8"/>
        <v>0</v>
      </c>
      <c r="Y45" s="107">
        <f t="shared" si="9"/>
        <v>0</v>
      </c>
      <c r="Z45" s="92">
        <v>1024807859</v>
      </c>
      <c r="AA45" s="93">
        <v>434328097</v>
      </c>
      <c r="AB45" s="93">
        <f t="shared" si="10"/>
        <v>1459135956</v>
      </c>
      <c r="AC45" s="107">
        <f t="shared" si="11"/>
        <v>0.16076711607051053</v>
      </c>
      <c r="AD45" s="92">
        <f>SUM(AD9:AD12,AD14:AD20,AD22:AD30,AD32:AD37,AD39:AD43)</f>
        <v>1412170042</v>
      </c>
      <c r="AE45" s="93">
        <f>SUM(AE9:AE12,AE14:AE20,AE22:AE30,AE32:AE37,AE39:AE43)</f>
        <v>1194215588</v>
      </c>
      <c r="AF45" s="93">
        <f t="shared" si="12"/>
        <v>2606385630</v>
      </c>
      <c r="AG45" s="93">
        <f>SUM(AG9:AG12,AG14:AG20,AG22:AG30,AG32:AG37,AG39:AG43)</f>
        <v>8735588657</v>
      </c>
      <c r="AH45" s="93">
        <f>SUM(AH9:AH12,AH14:AH20,AH22:AH30,AH32:AH37,AH39:AH43)</f>
        <v>8735588657</v>
      </c>
      <c r="AI45" s="94">
        <f>SUM(AI9:AI12,AI14:AI20,AI22:AI30,AI32:AI37,AI39:AI43)</f>
        <v>2606385630</v>
      </c>
      <c r="AJ45" s="131">
        <f t="shared" si="13"/>
        <v>0.29836405219371814</v>
      </c>
      <c r="AK45" s="132">
        <f t="shared" si="14"/>
        <v>-0.44016881492705284</v>
      </c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34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514</v>
      </c>
      <c r="C9" s="64" t="s">
        <v>515</v>
      </c>
      <c r="D9" s="85">
        <v>468777470</v>
      </c>
      <c r="E9" s="86">
        <v>199641000</v>
      </c>
      <c r="F9" s="87">
        <f>$D9+$E9</f>
        <v>668418470</v>
      </c>
      <c r="G9" s="85">
        <v>468777470</v>
      </c>
      <c r="H9" s="86">
        <v>199641000</v>
      </c>
      <c r="I9" s="87">
        <f>$G9+$H9</f>
        <v>668418470</v>
      </c>
      <c r="J9" s="85">
        <v>39015509</v>
      </c>
      <c r="K9" s="86">
        <v>2369841</v>
      </c>
      <c r="L9" s="88">
        <f>$J9+$K9</f>
        <v>41385350</v>
      </c>
      <c r="M9" s="105">
        <f>IF($F9=0,0,$L9/$F9)</f>
        <v>0.06191532977836474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39015509</v>
      </c>
      <c r="AA9" s="88">
        <v>2369841</v>
      </c>
      <c r="AB9" s="88">
        <f>$Z9+$AA9</f>
        <v>41385350</v>
      </c>
      <c r="AC9" s="105">
        <f>IF($F9=0,0,$AB9/$F9)</f>
        <v>0.06191532977836474</v>
      </c>
      <c r="AD9" s="85">
        <v>48669305</v>
      </c>
      <c r="AE9" s="86">
        <v>2826791</v>
      </c>
      <c r="AF9" s="88">
        <f>$AD9+$AE9</f>
        <v>51496096</v>
      </c>
      <c r="AG9" s="86">
        <v>673609387</v>
      </c>
      <c r="AH9" s="86">
        <v>673609387</v>
      </c>
      <c r="AI9" s="126">
        <v>51496096</v>
      </c>
      <c r="AJ9" s="127">
        <f>IF($AG9=0,0,$AI9/$AG9)</f>
        <v>0.07644800828762797</v>
      </c>
      <c r="AK9" s="128">
        <f>IF($AF9=0,0,(($L9/$AF9)-1))</f>
        <v>-0.19634004876796873</v>
      </c>
    </row>
    <row r="10" spans="1:37" ht="12.75">
      <c r="A10" s="62" t="s">
        <v>98</v>
      </c>
      <c r="B10" s="63" t="s">
        <v>82</v>
      </c>
      <c r="C10" s="64" t="s">
        <v>83</v>
      </c>
      <c r="D10" s="85">
        <v>2423737981</v>
      </c>
      <c r="E10" s="86">
        <v>281797000</v>
      </c>
      <c r="F10" s="87">
        <f aca="true" t="shared" si="0" ref="F10:F35">$D10+$E10</f>
        <v>2705534981</v>
      </c>
      <c r="G10" s="85">
        <v>2423737981</v>
      </c>
      <c r="H10" s="86">
        <v>281797000</v>
      </c>
      <c r="I10" s="87">
        <f aca="true" t="shared" si="1" ref="I10:I35">$G10+$H10</f>
        <v>2705534981</v>
      </c>
      <c r="J10" s="85">
        <v>235896710</v>
      </c>
      <c r="K10" s="86">
        <v>4843934</v>
      </c>
      <c r="L10" s="88">
        <f aca="true" t="shared" si="2" ref="L10:L35">$J10+$K10</f>
        <v>240740644</v>
      </c>
      <c r="M10" s="105">
        <f aca="true" t="shared" si="3" ref="M10:M35">IF($F10=0,0,$L10/$F10)</f>
        <v>0.08898079148509816</v>
      </c>
      <c r="N10" s="85">
        <v>0</v>
      </c>
      <c r="O10" s="86">
        <v>0</v>
      </c>
      <c r="P10" s="88">
        <f aca="true" t="shared" si="4" ref="P10:P35">$N10+$O10</f>
        <v>0</v>
      </c>
      <c r="Q10" s="105">
        <f aca="true" t="shared" si="5" ref="Q10:Q35">IF($F10=0,0,$P10/$F10)</f>
        <v>0</v>
      </c>
      <c r="R10" s="85">
        <v>0</v>
      </c>
      <c r="S10" s="86">
        <v>0</v>
      </c>
      <c r="T10" s="88">
        <f aca="true" t="shared" si="6" ref="T10:T35">$R10+$S10</f>
        <v>0</v>
      </c>
      <c r="U10" s="105">
        <f aca="true" t="shared" si="7" ref="U10:U35">IF($I10=0,0,$T10/$I10)</f>
        <v>0</v>
      </c>
      <c r="V10" s="85">
        <v>0</v>
      </c>
      <c r="W10" s="86">
        <v>0</v>
      </c>
      <c r="X10" s="88">
        <f aca="true" t="shared" si="8" ref="X10:X35">$V10+$W10</f>
        <v>0</v>
      </c>
      <c r="Y10" s="105">
        <f aca="true" t="shared" si="9" ref="Y10:Y35">IF($I10=0,0,$X10/$I10)</f>
        <v>0</v>
      </c>
      <c r="Z10" s="125">
        <v>235896710</v>
      </c>
      <c r="AA10" s="88">
        <v>4843934</v>
      </c>
      <c r="AB10" s="88">
        <f aca="true" t="shared" si="10" ref="AB10:AB35">$Z10+$AA10</f>
        <v>240740644</v>
      </c>
      <c r="AC10" s="105">
        <f aca="true" t="shared" si="11" ref="AC10:AC35">IF($F10=0,0,$AB10/$F10)</f>
        <v>0.08898079148509816</v>
      </c>
      <c r="AD10" s="85">
        <v>324644182</v>
      </c>
      <c r="AE10" s="86">
        <v>36279811</v>
      </c>
      <c r="AF10" s="88">
        <f aca="true" t="shared" si="12" ref="AF10:AF35">$AD10+$AE10</f>
        <v>360923993</v>
      </c>
      <c r="AG10" s="86">
        <v>2670622402</v>
      </c>
      <c r="AH10" s="86">
        <v>2670622402</v>
      </c>
      <c r="AI10" s="126">
        <v>360923993</v>
      </c>
      <c r="AJ10" s="127">
        <f aca="true" t="shared" si="13" ref="AJ10:AJ35">IF($AG10=0,0,$AI10/$AG10)</f>
        <v>0.13514602166510248</v>
      </c>
      <c r="AK10" s="128">
        <f aca="true" t="shared" si="14" ref="AK10:AK35">IF($AF10=0,0,(($L10/$AF10)-1))</f>
        <v>-0.332987973454012</v>
      </c>
    </row>
    <row r="11" spans="1:37" ht="12.75">
      <c r="A11" s="62" t="s">
        <v>98</v>
      </c>
      <c r="B11" s="63" t="s">
        <v>84</v>
      </c>
      <c r="C11" s="64" t="s">
        <v>85</v>
      </c>
      <c r="D11" s="85">
        <v>5041218328</v>
      </c>
      <c r="E11" s="86">
        <v>1147366010</v>
      </c>
      <c r="F11" s="87">
        <f t="shared" si="0"/>
        <v>6188584338</v>
      </c>
      <c r="G11" s="85">
        <v>5041218328</v>
      </c>
      <c r="H11" s="86">
        <v>1147366010</v>
      </c>
      <c r="I11" s="87">
        <f t="shared" si="1"/>
        <v>6188584338</v>
      </c>
      <c r="J11" s="85">
        <v>925758991</v>
      </c>
      <c r="K11" s="86">
        <v>5601746</v>
      </c>
      <c r="L11" s="88">
        <f t="shared" si="2"/>
        <v>931360737</v>
      </c>
      <c r="M11" s="105">
        <f t="shared" si="3"/>
        <v>0.15049657338935016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925758991</v>
      </c>
      <c r="AA11" s="88">
        <v>5601746</v>
      </c>
      <c r="AB11" s="88">
        <f t="shared" si="10"/>
        <v>931360737</v>
      </c>
      <c r="AC11" s="105">
        <f t="shared" si="11"/>
        <v>0.15049657338935016</v>
      </c>
      <c r="AD11" s="85">
        <v>1040830354</v>
      </c>
      <c r="AE11" s="86">
        <v>43929687</v>
      </c>
      <c r="AF11" s="88">
        <f t="shared" si="12"/>
        <v>1084760041</v>
      </c>
      <c r="AG11" s="86">
        <v>6509106466</v>
      </c>
      <c r="AH11" s="86">
        <v>6509106466</v>
      </c>
      <c r="AI11" s="126">
        <v>1084760041</v>
      </c>
      <c r="AJ11" s="127">
        <f t="shared" si="13"/>
        <v>0.16665268062001923</v>
      </c>
      <c r="AK11" s="128">
        <f t="shared" si="14"/>
        <v>-0.14141312198279987</v>
      </c>
    </row>
    <row r="12" spans="1:37" ht="12.75">
      <c r="A12" s="62" t="s">
        <v>98</v>
      </c>
      <c r="B12" s="63" t="s">
        <v>516</v>
      </c>
      <c r="C12" s="64" t="s">
        <v>517</v>
      </c>
      <c r="D12" s="85">
        <v>213400896</v>
      </c>
      <c r="E12" s="86">
        <v>24555000</v>
      </c>
      <c r="F12" s="87">
        <f t="shared" si="0"/>
        <v>237955896</v>
      </c>
      <c r="G12" s="85">
        <v>213400896</v>
      </c>
      <c r="H12" s="86">
        <v>24555000</v>
      </c>
      <c r="I12" s="87">
        <f t="shared" si="1"/>
        <v>237955896</v>
      </c>
      <c r="J12" s="85">
        <v>38241587</v>
      </c>
      <c r="K12" s="86">
        <v>0</v>
      </c>
      <c r="L12" s="88">
        <f t="shared" si="2"/>
        <v>38241587</v>
      </c>
      <c r="M12" s="105">
        <f t="shared" si="3"/>
        <v>0.16070871805588713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38241587</v>
      </c>
      <c r="AA12" s="88">
        <v>0</v>
      </c>
      <c r="AB12" s="88">
        <f t="shared" si="10"/>
        <v>38241587</v>
      </c>
      <c r="AC12" s="105">
        <f t="shared" si="11"/>
        <v>0.16070871805588713</v>
      </c>
      <c r="AD12" s="85">
        <v>20502299</v>
      </c>
      <c r="AE12" s="86">
        <v>0</v>
      </c>
      <c r="AF12" s="88">
        <f t="shared" si="12"/>
        <v>20502299</v>
      </c>
      <c r="AG12" s="86">
        <v>281004154</v>
      </c>
      <c r="AH12" s="86">
        <v>281004154</v>
      </c>
      <c r="AI12" s="126">
        <v>20502299</v>
      </c>
      <c r="AJ12" s="127">
        <f t="shared" si="13"/>
        <v>0.07296083957534663</v>
      </c>
      <c r="AK12" s="128">
        <f t="shared" si="14"/>
        <v>0.8652340891136161</v>
      </c>
    </row>
    <row r="13" spans="1:37" ht="12.75">
      <c r="A13" s="62" t="s">
        <v>98</v>
      </c>
      <c r="B13" s="63" t="s">
        <v>518</v>
      </c>
      <c r="C13" s="64" t="s">
        <v>519</v>
      </c>
      <c r="D13" s="85">
        <v>967240322</v>
      </c>
      <c r="E13" s="86">
        <v>204802147</v>
      </c>
      <c r="F13" s="87">
        <f t="shared" si="0"/>
        <v>1172042469</v>
      </c>
      <c r="G13" s="85">
        <v>967240322</v>
      </c>
      <c r="H13" s="86">
        <v>204802147</v>
      </c>
      <c r="I13" s="87">
        <f t="shared" si="1"/>
        <v>1172042469</v>
      </c>
      <c r="J13" s="85">
        <v>160585096</v>
      </c>
      <c r="K13" s="86">
        <v>23494507</v>
      </c>
      <c r="L13" s="88">
        <f t="shared" si="2"/>
        <v>184079603</v>
      </c>
      <c r="M13" s="105">
        <f t="shared" si="3"/>
        <v>0.15705881644123257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160585096</v>
      </c>
      <c r="AA13" s="88">
        <v>23494507</v>
      </c>
      <c r="AB13" s="88">
        <f t="shared" si="10"/>
        <v>184079603</v>
      </c>
      <c r="AC13" s="105">
        <f t="shared" si="11"/>
        <v>0.15705881644123257</v>
      </c>
      <c r="AD13" s="85">
        <v>189399035</v>
      </c>
      <c r="AE13" s="86">
        <v>31045918</v>
      </c>
      <c r="AF13" s="88">
        <f t="shared" si="12"/>
        <v>220444953</v>
      </c>
      <c r="AG13" s="86">
        <v>1100248561</v>
      </c>
      <c r="AH13" s="86">
        <v>1100248561</v>
      </c>
      <c r="AI13" s="126">
        <v>220444953</v>
      </c>
      <c r="AJ13" s="127">
        <f t="shared" si="13"/>
        <v>0.20035922864524428</v>
      </c>
      <c r="AK13" s="128">
        <f t="shared" si="14"/>
        <v>-0.16496340471900028</v>
      </c>
    </row>
    <row r="14" spans="1:37" ht="12.75">
      <c r="A14" s="62" t="s">
        <v>113</v>
      </c>
      <c r="B14" s="63" t="s">
        <v>520</v>
      </c>
      <c r="C14" s="64" t="s">
        <v>521</v>
      </c>
      <c r="D14" s="85">
        <v>318192476</v>
      </c>
      <c r="E14" s="86">
        <v>5000000</v>
      </c>
      <c r="F14" s="87">
        <f t="shared" si="0"/>
        <v>323192476</v>
      </c>
      <c r="G14" s="85">
        <v>318192476</v>
      </c>
      <c r="H14" s="86">
        <v>5000000</v>
      </c>
      <c r="I14" s="87">
        <f t="shared" si="1"/>
        <v>323192476</v>
      </c>
      <c r="J14" s="85">
        <v>39187585</v>
      </c>
      <c r="K14" s="86">
        <v>-30</v>
      </c>
      <c r="L14" s="88">
        <f t="shared" si="2"/>
        <v>39187555</v>
      </c>
      <c r="M14" s="105">
        <f t="shared" si="3"/>
        <v>0.12125144584120826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39187585</v>
      </c>
      <c r="AA14" s="88">
        <v>-30</v>
      </c>
      <c r="AB14" s="88">
        <f t="shared" si="10"/>
        <v>39187555</v>
      </c>
      <c r="AC14" s="105">
        <f t="shared" si="11"/>
        <v>0.12125144584120826</v>
      </c>
      <c r="AD14" s="85">
        <v>15901372</v>
      </c>
      <c r="AE14" s="86">
        <v>55407</v>
      </c>
      <c r="AF14" s="88">
        <f t="shared" si="12"/>
        <v>15956779</v>
      </c>
      <c r="AG14" s="86">
        <v>314846743</v>
      </c>
      <c r="AH14" s="86">
        <v>314846743</v>
      </c>
      <c r="AI14" s="126">
        <v>15956779</v>
      </c>
      <c r="AJ14" s="127">
        <f t="shared" si="13"/>
        <v>0.050681099153056824</v>
      </c>
      <c r="AK14" s="128">
        <f t="shared" si="14"/>
        <v>1.4558562226123457</v>
      </c>
    </row>
    <row r="15" spans="1:37" ht="16.5">
      <c r="A15" s="65"/>
      <c r="B15" s="66" t="s">
        <v>522</v>
      </c>
      <c r="C15" s="67"/>
      <c r="D15" s="89">
        <f>SUM(D9:D14)</f>
        <v>9432567473</v>
      </c>
      <c r="E15" s="90">
        <f>SUM(E9:E14)</f>
        <v>1863161157</v>
      </c>
      <c r="F15" s="91">
        <f t="shared" si="0"/>
        <v>11295728630</v>
      </c>
      <c r="G15" s="89">
        <f>SUM(G9:G14)</f>
        <v>9432567473</v>
      </c>
      <c r="H15" s="90">
        <f>SUM(H9:H14)</f>
        <v>1863161157</v>
      </c>
      <c r="I15" s="91">
        <f t="shared" si="1"/>
        <v>11295728630</v>
      </c>
      <c r="J15" s="89">
        <f>SUM(J9:J14)</f>
        <v>1438685478</v>
      </c>
      <c r="K15" s="90">
        <f>SUM(K9:K14)</f>
        <v>36309998</v>
      </c>
      <c r="L15" s="90">
        <f t="shared" si="2"/>
        <v>1474995476</v>
      </c>
      <c r="M15" s="106">
        <f t="shared" si="3"/>
        <v>0.1305799319649555</v>
      </c>
      <c r="N15" s="89">
        <f>SUM(N9:N14)</f>
        <v>0</v>
      </c>
      <c r="O15" s="90">
        <f>SUM(O9:O14)</f>
        <v>0</v>
      </c>
      <c r="P15" s="90">
        <f t="shared" si="4"/>
        <v>0</v>
      </c>
      <c r="Q15" s="106">
        <f t="shared" si="5"/>
        <v>0</v>
      </c>
      <c r="R15" s="89">
        <f>SUM(R9:R14)</f>
        <v>0</v>
      </c>
      <c r="S15" s="90">
        <f>SUM(S9:S14)</f>
        <v>0</v>
      </c>
      <c r="T15" s="90">
        <f t="shared" si="6"/>
        <v>0</v>
      </c>
      <c r="U15" s="106">
        <f t="shared" si="7"/>
        <v>0</v>
      </c>
      <c r="V15" s="89">
        <f>SUM(V9:V14)</f>
        <v>0</v>
      </c>
      <c r="W15" s="90">
        <f>SUM(W9:W14)</f>
        <v>0</v>
      </c>
      <c r="X15" s="90">
        <f t="shared" si="8"/>
        <v>0</v>
      </c>
      <c r="Y15" s="106">
        <f t="shared" si="9"/>
        <v>0</v>
      </c>
      <c r="Z15" s="89">
        <v>1438685478</v>
      </c>
      <c r="AA15" s="90">
        <v>36309998</v>
      </c>
      <c r="AB15" s="90">
        <f t="shared" si="10"/>
        <v>1474995476</v>
      </c>
      <c r="AC15" s="106">
        <f t="shared" si="11"/>
        <v>0.1305799319649555</v>
      </c>
      <c r="AD15" s="89">
        <f>SUM(AD9:AD14)</f>
        <v>1639946547</v>
      </c>
      <c r="AE15" s="90">
        <f>SUM(AE9:AE14)</f>
        <v>114137614</v>
      </c>
      <c r="AF15" s="90">
        <f t="shared" si="12"/>
        <v>1754084161</v>
      </c>
      <c r="AG15" s="90">
        <f>SUM(AG9:AG14)</f>
        <v>11549437713</v>
      </c>
      <c r="AH15" s="90">
        <f>SUM(AH9:AH14)</f>
        <v>11549437713</v>
      </c>
      <c r="AI15" s="91">
        <f>SUM(AI9:AI14)</f>
        <v>1754084161</v>
      </c>
      <c r="AJ15" s="129">
        <f t="shared" si="13"/>
        <v>0.15187615229316404</v>
      </c>
      <c r="AK15" s="130">
        <f t="shared" si="14"/>
        <v>-0.15910792150411535</v>
      </c>
    </row>
    <row r="16" spans="1:37" ht="12.75">
      <c r="A16" s="62" t="s">
        <v>98</v>
      </c>
      <c r="B16" s="63" t="s">
        <v>523</v>
      </c>
      <c r="C16" s="64" t="s">
        <v>524</v>
      </c>
      <c r="D16" s="85">
        <v>155511345</v>
      </c>
      <c r="E16" s="86">
        <v>5940000</v>
      </c>
      <c r="F16" s="87">
        <f t="shared" si="0"/>
        <v>161451345</v>
      </c>
      <c r="G16" s="85">
        <v>155511345</v>
      </c>
      <c r="H16" s="86">
        <v>5940000</v>
      </c>
      <c r="I16" s="87">
        <f t="shared" si="1"/>
        <v>161451345</v>
      </c>
      <c r="J16" s="85">
        <v>12436014</v>
      </c>
      <c r="K16" s="86">
        <v>1023901</v>
      </c>
      <c r="L16" s="88">
        <f t="shared" si="2"/>
        <v>13459915</v>
      </c>
      <c r="M16" s="105">
        <f t="shared" si="3"/>
        <v>0.08336824323142059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12436014</v>
      </c>
      <c r="AA16" s="88">
        <v>1023901</v>
      </c>
      <c r="AB16" s="88">
        <f t="shared" si="10"/>
        <v>13459915</v>
      </c>
      <c r="AC16" s="105">
        <f t="shared" si="11"/>
        <v>0.08336824323142059</v>
      </c>
      <c r="AD16" s="85">
        <v>10375996</v>
      </c>
      <c r="AE16" s="86">
        <v>9634929</v>
      </c>
      <c r="AF16" s="88">
        <f t="shared" si="12"/>
        <v>20010925</v>
      </c>
      <c r="AG16" s="86">
        <v>181247616</v>
      </c>
      <c r="AH16" s="86">
        <v>181247616</v>
      </c>
      <c r="AI16" s="126">
        <v>20010925</v>
      </c>
      <c r="AJ16" s="127">
        <f t="shared" si="13"/>
        <v>0.11040655563712352</v>
      </c>
      <c r="AK16" s="128">
        <f t="shared" si="14"/>
        <v>-0.3273716732235017</v>
      </c>
    </row>
    <row r="17" spans="1:37" ht="12.75">
      <c r="A17" s="62" t="s">
        <v>98</v>
      </c>
      <c r="B17" s="63" t="s">
        <v>525</v>
      </c>
      <c r="C17" s="64" t="s">
        <v>526</v>
      </c>
      <c r="D17" s="85">
        <v>257939718</v>
      </c>
      <c r="E17" s="86">
        <v>39000000</v>
      </c>
      <c r="F17" s="87">
        <f t="shared" si="0"/>
        <v>296939718</v>
      </c>
      <c r="G17" s="85">
        <v>257939718</v>
      </c>
      <c r="H17" s="86">
        <v>39000000</v>
      </c>
      <c r="I17" s="87">
        <f t="shared" si="1"/>
        <v>296939718</v>
      </c>
      <c r="J17" s="85">
        <v>31489150</v>
      </c>
      <c r="K17" s="86">
        <v>2819611</v>
      </c>
      <c r="L17" s="88">
        <f t="shared" si="2"/>
        <v>34308761</v>
      </c>
      <c r="M17" s="105">
        <f t="shared" si="3"/>
        <v>0.11554116515999385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31489150</v>
      </c>
      <c r="AA17" s="88">
        <v>2819611</v>
      </c>
      <c r="AB17" s="88">
        <f t="shared" si="10"/>
        <v>34308761</v>
      </c>
      <c r="AC17" s="105">
        <f t="shared" si="11"/>
        <v>0.11554116515999385</v>
      </c>
      <c r="AD17" s="85">
        <v>29403534</v>
      </c>
      <c r="AE17" s="86">
        <v>8536073</v>
      </c>
      <c r="AF17" s="88">
        <f t="shared" si="12"/>
        <v>37939607</v>
      </c>
      <c r="AG17" s="86">
        <v>245140426</v>
      </c>
      <c r="AH17" s="86">
        <v>245140426</v>
      </c>
      <c r="AI17" s="126">
        <v>37939607</v>
      </c>
      <c r="AJ17" s="127">
        <f t="shared" si="13"/>
        <v>0.15476683148131593</v>
      </c>
      <c r="AK17" s="128">
        <f t="shared" si="14"/>
        <v>-0.09570067502280666</v>
      </c>
    </row>
    <row r="18" spans="1:37" ht="12.75">
      <c r="A18" s="62" t="s">
        <v>98</v>
      </c>
      <c r="B18" s="63" t="s">
        <v>527</v>
      </c>
      <c r="C18" s="64" t="s">
        <v>528</v>
      </c>
      <c r="D18" s="85">
        <v>900359772</v>
      </c>
      <c r="E18" s="86">
        <v>148043796</v>
      </c>
      <c r="F18" s="87">
        <f t="shared" si="0"/>
        <v>1048403568</v>
      </c>
      <c r="G18" s="85">
        <v>900359772</v>
      </c>
      <c r="H18" s="86">
        <v>148043796</v>
      </c>
      <c r="I18" s="87">
        <f t="shared" si="1"/>
        <v>1048403568</v>
      </c>
      <c r="J18" s="85">
        <v>97621021</v>
      </c>
      <c r="K18" s="86">
        <v>299465899</v>
      </c>
      <c r="L18" s="88">
        <f t="shared" si="2"/>
        <v>397086920</v>
      </c>
      <c r="M18" s="105">
        <f t="shared" si="3"/>
        <v>0.3787538807765675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97621021</v>
      </c>
      <c r="AA18" s="88">
        <v>299465899</v>
      </c>
      <c r="AB18" s="88">
        <f t="shared" si="10"/>
        <v>397086920</v>
      </c>
      <c r="AC18" s="105">
        <f t="shared" si="11"/>
        <v>0.3787538807765675</v>
      </c>
      <c r="AD18" s="85">
        <v>32436854</v>
      </c>
      <c r="AE18" s="86">
        <v>237318686</v>
      </c>
      <c r="AF18" s="88">
        <f t="shared" si="12"/>
        <v>269755540</v>
      </c>
      <c r="AG18" s="86">
        <v>898515895</v>
      </c>
      <c r="AH18" s="86">
        <v>898515895</v>
      </c>
      <c r="AI18" s="126">
        <v>269755540</v>
      </c>
      <c r="AJ18" s="127">
        <f t="shared" si="13"/>
        <v>0.3002234479112915</v>
      </c>
      <c r="AK18" s="128">
        <f t="shared" si="14"/>
        <v>0.4720250787064466</v>
      </c>
    </row>
    <row r="19" spans="1:37" ht="12.75">
      <c r="A19" s="62" t="s">
        <v>98</v>
      </c>
      <c r="B19" s="63" t="s">
        <v>529</v>
      </c>
      <c r="C19" s="64" t="s">
        <v>530</v>
      </c>
      <c r="D19" s="85">
        <v>468528352</v>
      </c>
      <c r="E19" s="86">
        <v>49540000</v>
      </c>
      <c r="F19" s="87">
        <f t="shared" si="0"/>
        <v>518068352</v>
      </c>
      <c r="G19" s="85">
        <v>464820167</v>
      </c>
      <c r="H19" s="86">
        <v>77961098</v>
      </c>
      <c r="I19" s="87">
        <f t="shared" si="1"/>
        <v>542781265</v>
      </c>
      <c r="J19" s="85">
        <v>33304743</v>
      </c>
      <c r="K19" s="86">
        <v>11544660</v>
      </c>
      <c r="L19" s="88">
        <f t="shared" si="2"/>
        <v>44849403</v>
      </c>
      <c r="M19" s="105">
        <f t="shared" si="3"/>
        <v>0.08657043578682065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33304743</v>
      </c>
      <c r="AA19" s="88">
        <v>11544660</v>
      </c>
      <c r="AB19" s="88">
        <f t="shared" si="10"/>
        <v>44849403</v>
      </c>
      <c r="AC19" s="105">
        <f t="shared" si="11"/>
        <v>0.08657043578682065</v>
      </c>
      <c r="AD19" s="85">
        <v>65412030</v>
      </c>
      <c r="AE19" s="86">
        <v>21653934</v>
      </c>
      <c r="AF19" s="88">
        <f t="shared" si="12"/>
        <v>87065964</v>
      </c>
      <c r="AG19" s="86">
        <v>113754425</v>
      </c>
      <c r="AH19" s="86">
        <v>113754425</v>
      </c>
      <c r="AI19" s="126">
        <v>87065964</v>
      </c>
      <c r="AJ19" s="127">
        <f t="shared" si="13"/>
        <v>0.7653852938028565</v>
      </c>
      <c r="AK19" s="128">
        <f t="shared" si="14"/>
        <v>-0.48488018808360056</v>
      </c>
    </row>
    <row r="20" spans="1:37" ht="12.75">
      <c r="A20" s="62" t="s">
        <v>98</v>
      </c>
      <c r="B20" s="63" t="s">
        <v>531</v>
      </c>
      <c r="C20" s="64" t="s">
        <v>532</v>
      </c>
      <c r="D20" s="85">
        <v>382253547</v>
      </c>
      <c r="E20" s="86">
        <v>48493000</v>
      </c>
      <c r="F20" s="87">
        <f t="shared" si="0"/>
        <v>430746547</v>
      </c>
      <c r="G20" s="85">
        <v>382253547</v>
      </c>
      <c r="H20" s="86">
        <v>48493000</v>
      </c>
      <c r="I20" s="87">
        <f t="shared" si="1"/>
        <v>430746547</v>
      </c>
      <c r="J20" s="85">
        <v>62308003</v>
      </c>
      <c r="K20" s="86">
        <v>3988429</v>
      </c>
      <c r="L20" s="88">
        <f t="shared" si="2"/>
        <v>66296432</v>
      </c>
      <c r="M20" s="105">
        <f t="shared" si="3"/>
        <v>0.1539105361650177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62308003</v>
      </c>
      <c r="AA20" s="88">
        <v>3988429</v>
      </c>
      <c r="AB20" s="88">
        <f t="shared" si="10"/>
        <v>66296432</v>
      </c>
      <c r="AC20" s="105">
        <f t="shared" si="11"/>
        <v>0.1539105361650177</v>
      </c>
      <c r="AD20" s="85">
        <v>76557145</v>
      </c>
      <c r="AE20" s="86">
        <v>7964649</v>
      </c>
      <c r="AF20" s="88">
        <f t="shared" si="12"/>
        <v>84521794</v>
      </c>
      <c r="AG20" s="86">
        <v>347111599</v>
      </c>
      <c r="AH20" s="86">
        <v>347111599</v>
      </c>
      <c r="AI20" s="126">
        <v>84521794</v>
      </c>
      <c r="AJ20" s="127">
        <f t="shared" si="13"/>
        <v>0.24350034468309426</v>
      </c>
      <c r="AK20" s="128">
        <f t="shared" si="14"/>
        <v>-0.2156291429403403</v>
      </c>
    </row>
    <row r="21" spans="1:37" ht="12.75">
      <c r="A21" s="62" t="s">
        <v>113</v>
      </c>
      <c r="B21" s="63" t="s">
        <v>533</v>
      </c>
      <c r="C21" s="64" t="s">
        <v>534</v>
      </c>
      <c r="D21" s="85">
        <v>847719952</v>
      </c>
      <c r="E21" s="86">
        <v>351094340</v>
      </c>
      <c r="F21" s="87">
        <f t="shared" si="0"/>
        <v>1198814292</v>
      </c>
      <c r="G21" s="85">
        <v>847719952</v>
      </c>
      <c r="H21" s="86">
        <v>351094340</v>
      </c>
      <c r="I21" s="87">
        <f t="shared" si="1"/>
        <v>1198814292</v>
      </c>
      <c r="J21" s="85">
        <v>84599037</v>
      </c>
      <c r="K21" s="86">
        <v>33039375</v>
      </c>
      <c r="L21" s="88">
        <f t="shared" si="2"/>
        <v>117638412</v>
      </c>
      <c r="M21" s="105">
        <f t="shared" si="3"/>
        <v>0.09812897025421849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84599037</v>
      </c>
      <c r="AA21" s="88">
        <v>33039375</v>
      </c>
      <c r="AB21" s="88">
        <f t="shared" si="10"/>
        <v>117638412</v>
      </c>
      <c r="AC21" s="105">
        <f t="shared" si="11"/>
        <v>0.09812897025421849</v>
      </c>
      <c r="AD21" s="85">
        <v>87192322</v>
      </c>
      <c r="AE21" s="86">
        <v>24842415</v>
      </c>
      <c r="AF21" s="88">
        <f t="shared" si="12"/>
        <v>112034737</v>
      </c>
      <c r="AG21" s="86">
        <v>3412411159</v>
      </c>
      <c r="AH21" s="86">
        <v>3412411159</v>
      </c>
      <c r="AI21" s="126">
        <v>112034737</v>
      </c>
      <c r="AJ21" s="127">
        <f t="shared" si="13"/>
        <v>0.03283154689742356</v>
      </c>
      <c r="AK21" s="128">
        <f t="shared" si="14"/>
        <v>0.05001729954522949</v>
      </c>
    </row>
    <row r="22" spans="1:37" ht="16.5">
      <c r="A22" s="65"/>
      <c r="B22" s="66" t="s">
        <v>535</v>
      </c>
      <c r="C22" s="67"/>
      <c r="D22" s="89">
        <f>SUM(D16:D21)</f>
        <v>3012312686</v>
      </c>
      <c r="E22" s="90">
        <f>SUM(E16:E21)</f>
        <v>642111136</v>
      </c>
      <c r="F22" s="91">
        <f t="shared" si="0"/>
        <v>3654423822</v>
      </c>
      <c r="G22" s="89">
        <f>SUM(G16:G21)</f>
        <v>3008604501</v>
      </c>
      <c r="H22" s="90">
        <f>SUM(H16:H21)</f>
        <v>670532234</v>
      </c>
      <c r="I22" s="91">
        <f t="shared" si="1"/>
        <v>3679136735</v>
      </c>
      <c r="J22" s="89">
        <f>SUM(J16:J21)</f>
        <v>321757968</v>
      </c>
      <c r="K22" s="90">
        <f>SUM(K16:K21)</f>
        <v>351881875</v>
      </c>
      <c r="L22" s="90">
        <f t="shared" si="2"/>
        <v>673639843</v>
      </c>
      <c r="M22" s="106">
        <f t="shared" si="3"/>
        <v>0.18433544542497238</v>
      </c>
      <c r="N22" s="89">
        <f>SUM(N16:N21)</f>
        <v>0</v>
      </c>
      <c r="O22" s="90">
        <f>SUM(O16:O21)</f>
        <v>0</v>
      </c>
      <c r="P22" s="90">
        <f t="shared" si="4"/>
        <v>0</v>
      </c>
      <c r="Q22" s="106">
        <f t="shared" si="5"/>
        <v>0</v>
      </c>
      <c r="R22" s="89">
        <f>SUM(R16:R21)</f>
        <v>0</v>
      </c>
      <c r="S22" s="90">
        <f>SUM(S16:S21)</f>
        <v>0</v>
      </c>
      <c r="T22" s="90">
        <f t="shared" si="6"/>
        <v>0</v>
      </c>
      <c r="U22" s="106">
        <f t="shared" si="7"/>
        <v>0</v>
      </c>
      <c r="V22" s="89">
        <f>SUM(V16:V21)</f>
        <v>0</v>
      </c>
      <c r="W22" s="90">
        <f>SUM(W16:W21)</f>
        <v>0</v>
      </c>
      <c r="X22" s="90">
        <f t="shared" si="8"/>
        <v>0</v>
      </c>
      <c r="Y22" s="106">
        <f t="shared" si="9"/>
        <v>0</v>
      </c>
      <c r="Z22" s="89">
        <v>321757968</v>
      </c>
      <c r="AA22" s="90">
        <v>351881875</v>
      </c>
      <c r="AB22" s="90">
        <f t="shared" si="10"/>
        <v>673639843</v>
      </c>
      <c r="AC22" s="106">
        <f t="shared" si="11"/>
        <v>0.18433544542497238</v>
      </c>
      <c r="AD22" s="89">
        <f>SUM(AD16:AD21)</f>
        <v>301377881</v>
      </c>
      <c r="AE22" s="90">
        <f>SUM(AE16:AE21)</f>
        <v>309950686</v>
      </c>
      <c r="AF22" s="90">
        <f t="shared" si="12"/>
        <v>611328567</v>
      </c>
      <c r="AG22" s="90">
        <f>SUM(AG16:AG21)</f>
        <v>5198181120</v>
      </c>
      <c r="AH22" s="90">
        <f>SUM(AH16:AH21)</f>
        <v>5198181120</v>
      </c>
      <c r="AI22" s="91">
        <f>SUM(AI16:AI21)</f>
        <v>611328567</v>
      </c>
      <c r="AJ22" s="129">
        <f t="shared" si="13"/>
        <v>0.11760432214412721</v>
      </c>
      <c r="AK22" s="130">
        <f t="shared" si="14"/>
        <v>0.10192763656667125</v>
      </c>
    </row>
    <row r="23" spans="1:37" ht="12.75">
      <c r="A23" s="62" t="s">
        <v>98</v>
      </c>
      <c r="B23" s="63" t="s">
        <v>536</v>
      </c>
      <c r="C23" s="64" t="s">
        <v>537</v>
      </c>
      <c r="D23" s="85">
        <v>417386017</v>
      </c>
      <c r="E23" s="86">
        <v>49698815</v>
      </c>
      <c r="F23" s="87">
        <f t="shared" si="0"/>
        <v>467084832</v>
      </c>
      <c r="G23" s="85">
        <v>417386017</v>
      </c>
      <c r="H23" s="86">
        <v>49698815</v>
      </c>
      <c r="I23" s="87">
        <f t="shared" si="1"/>
        <v>467084832</v>
      </c>
      <c r="J23" s="85">
        <v>79557080</v>
      </c>
      <c r="K23" s="86">
        <v>176593</v>
      </c>
      <c r="L23" s="88">
        <f t="shared" si="2"/>
        <v>79733673</v>
      </c>
      <c r="M23" s="105">
        <f t="shared" si="3"/>
        <v>0.17070490741176542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79557080</v>
      </c>
      <c r="AA23" s="88">
        <v>176593</v>
      </c>
      <c r="AB23" s="88">
        <f t="shared" si="10"/>
        <v>79733673</v>
      </c>
      <c r="AC23" s="105">
        <f t="shared" si="11"/>
        <v>0.17070490741176542</v>
      </c>
      <c r="AD23" s="85">
        <v>20650823</v>
      </c>
      <c r="AE23" s="86">
        <v>3740027</v>
      </c>
      <c r="AF23" s="88">
        <f t="shared" si="12"/>
        <v>24390850</v>
      </c>
      <c r="AG23" s="86">
        <v>408919525</v>
      </c>
      <c r="AH23" s="86">
        <v>408919525</v>
      </c>
      <c r="AI23" s="126">
        <v>24390850</v>
      </c>
      <c r="AJ23" s="127">
        <f t="shared" si="13"/>
        <v>0.059647066253439476</v>
      </c>
      <c r="AK23" s="128">
        <f t="shared" si="14"/>
        <v>2.2689993583659445</v>
      </c>
    </row>
    <row r="24" spans="1:37" ht="12.75">
      <c r="A24" s="62" t="s">
        <v>98</v>
      </c>
      <c r="B24" s="63" t="s">
        <v>538</v>
      </c>
      <c r="C24" s="64" t="s">
        <v>539</v>
      </c>
      <c r="D24" s="85">
        <v>199886904</v>
      </c>
      <c r="E24" s="86">
        <v>42613200</v>
      </c>
      <c r="F24" s="87">
        <f t="shared" si="0"/>
        <v>242500104</v>
      </c>
      <c r="G24" s="85">
        <v>199886904</v>
      </c>
      <c r="H24" s="86">
        <v>42613200</v>
      </c>
      <c r="I24" s="87">
        <f t="shared" si="1"/>
        <v>242500104</v>
      </c>
      <c r="J24" s="85">
        <v>11016867</v>
      </c>
      <c r="K24" s="86">
        <v>-14252613</v>
      </c>
      <c r="L24" s="88">
        <f t="shared" si="2"/>
        <v>-3235746</v>
      </c>
      <c r="M24" s="105">
        <f t="shared" si="3"/>
        <v>-0.013343276751749351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11016867</v>
      </c>
      <c r="AA24" s="88">
        <v>-14252613</v>
      </c>
      <c r="AB24" s="88">
        <f t="shared" si="10"/>
        <v>-3235746</v>
      </c>
      <c r="AC24" s="105">
        <f t="shared" si="11"/>
        <v>-0.013343276751749351</v>
      </c>
      <c r="AD24" s="85">
        <v>33269758</v>
      </c>
      <c r="AE24" s="86">
        <v>12674034</v>
      </c>
      <c r="AF24" s="88">
        <f t="shared" si="12"/>
        <v>45943792</v>
      </c>
      <c r="AG24" s="86">
        <v>205233084</v>
      </c>
      <c r="AH24" s="86">
        <v>205233084</v>
      </c>
      <c r="AI24" s="126">
        <v>45943792</v>
      </c>
      <c r="AJ24" s="127">
        <f t="shared" si="13"/>
        <v>0.2238615290700402</v>
      </c>
      <c r="AK24" s="128">
        <f t="shared" si="14"/>
        <v>-1.0704283616815957</v>
      </c>
    </row>
    <row r="25" spans="1:37" ht="12.75">
      <c r="A25" s="62" t="s">
        <v>98</v>
      </c>
      <c r="B25" s="63" t="s">
        <v>540</v>
      </c>
      <c r="C25" s="64" t="s">
        <v>541</v>
      </c>
      <c r="D25" s="85">
        <v>284209078</v>
      </c>
      <c r="E25" s="86">
        <v>140539801</v>
      </c>
      <c r="F25" s="87">
        <f t="shared" si="0"/>
        <v>424748879</v>
      </c>
      <c r="G25" s="85">
        <v>284209078</v>
      </c>
      <c r="H25" s="86">
        <v>140539801</v>
      </c>
      <c r="I25" s="87">
        <f t="shared" si="1"/>
        <v>424748879</v>
      </c>
      <c r="J25" s="85">
        <v>34426513</v>
      </c>
      <c r="K25" s="86">
        <v>26601412</v>
      </c>
      <c r="L25" s="88">
        <f t="shared" si="2"/>
        <v>61027925</v>
      </c>
      <c r="M25" s="105">
        <f t="shared" si="3"/>
        <v>0.14368001427968455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34426513</v>
      </c>
      <c r="AA25" s="88">
        <v>26601412</v>
      </c>
      <c r="AB25" s="88">
        <f t="shared" si="10"/>
        <v>61027925</v>
      </c>
      <c r="AC25" s="105">
        <f t="shared" si="11"/>
        <v>0.14368001427968455</v>
      </c>
      <c r="AD25" s="85">
        <v>56707124</v>
      </c>
      <c r="AE25" s="86">
        <v>15076494</v>
      </c>
      <c r="AF25" s="88">
        <f t="shared" si="12"/>
        <v>71783618</v>
      </c>
      <c r="AG25" s="86">
        <v>113754425</v>
      </c>
      <c r="AH25" s="86">
        <v>113754425</v>
      </c>
      <c r="AI25" s="126">
        <v>71783618</v>
      </c>
      <c r="AJ25" s="127">
        <f t="shared" si="13"/>
        <v>0.6310402254681521</v>
      </c>
      <c r="AK25" s="128">
        <f t="shared" si="14"/>
        <v>-0.14983492473171245</v>
      </c>
    </row>
    <row r="26" spans="1:37" ht="12.75">
      <c r="A26" s="62" t="s">
        <v>98</v>
      </c>
      <c r="B26" s="63" t="s">
        <v>542</v>
      </c>
      <c r="C26" s="64" t="s">
        <v>543</v>
      </c>
      <c r="D26" s="85">
        <v>345923294</v>
      </c>
      <c r="E26" s="86">
        <v>864170378</v>
      </c>
      <c r="F26" s="87">
        <f t="shared" si="0"/>
        <v>1210093672</v>
      </c>
      <c r="G26" s="85">
        <v>345923294</v>
      </c>
      <c r="H26" s="86">
        <v>864170378</v>
      </c>
      <c r="I26" s="87">
        <f t="shared" si="1"/>
        <v>1210093672</v>
      </c>
      <c r="J26" s="85">
        <v>40090197</v>
      </c>
      <c r="K26" s="86">
        <v>5760185</v>
      </c>
      <c r="L26" s="88">
        <f t="shared" si="2"/>
        <v>45850382</v>
      </c>
      <c r="M26" s="105">
        <f t="shared" si="3"/>
        <v>0.03788994444059864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40090197</v>
      </c>
      <c r="AA26" s="88">
        <v>5760185</v>
      </c>
      <c r="AB26" s="88">
        <f t="shared" si="10"/>
        <v>45850382</v>
      </c>
      <c r="AC26" s="105">
        <f t="shared" si="11"/>
        <v>0.03788994444059864</v>
      </c>
      <c r="AD26" s="85">
        <v>35596916</v>
      </c>
      <c r="AE26" s="86">
        <v>4462477</v>
      </c>
      <c r="AF26" s="88">
        <f t="shared" si="12"/>
        <v>40059393</v>
      </c>
      <c r="AG26" s="86">
        <v>676182157</v>
      </c>
      <c r="AH26" s="86">
        <v>676182157</v>
      </c>
      <c r="AI26" s="126">
        <v>40059393</v>
      </c>
      <c r="AJ26" s="127">
        <f t="shared" si="13"/>
        <v>0.05924349317013995</v>
      </c>
      <c r="AK26" s="128">
        <f t="shared" si="14"/>
        <v>0.14456007858132058</v>
      </c>
    </row>
    <row r="27" spans="1:37" ht="12.75">
      <c r="A27" s="62" t="s">
        <v>98</v>
      </c>
      <c r="B27" s="63" t="s">
        <v>544</v>
      </c>
      <c r="C27" s="64" t="s">
        <v>545</v>
      </c>
      <c r="D27" s="85">
        <v>198897806</v>
      </c>
      <c r="E27" s="86">
        <v>79208217</v>
      </c>
      <c r="F27" s="87">
        <f t="shared" si="0"/>
        <v>278106023</v>
      </c>
      <c r="G27" s="85">
        <v>198897806</v>
      </c>
      <c r="H27" s="86">
        <v>79208217</v>
      </c>
      <c r="I27" s="87">
        <f t="shared" si="1"/>
        <v>278106023</v>
      </c>
      <c r="J27" s="85">
        <v>36676031</v>
      </c>
      <c r="K27" s="86">
        <v>19475539</v>
      </c>
      <c r="L27" s="88">
        <f t="shared" si="2"/>
        <v>56151570</v>
      </c>
      <c r="M27" s="105">
        <f t="shared" si="3"/>
        <v>0.2019070618977569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36676031</v>
      </c>
      <c r="AA27" s="88">
        <v>19475539</v>
      </c>
      <c r="AB27" s="88">
        <f t="shared" si="10"/>
        <v>56151570</v>
      </c>
      <c r="AC27" s="105">
        <f t="shared" si="11"/>
        <v>0.2019070618977569</v>
      </c>
      <c r="AD27" s="85">
        <v>24857236</v>
      </c>
      <c r="AE27" s="86">
        <v>15500</v>
      </c>
      <c r="AF27" s="88">
        <f t="shared" si="12"/>
        <v>24872736</v>
      </c>
      <c r="AG27" s="86">
        <v>236238718</v>
      </c>
      <c r="AH27" s="86">
        <v>236238718</v>
      </c>
      <c r="AI27" s="126">
        <v>24872736</v>
      </c>
      <c r="AJ27" s="127">
        <f t="shared" si="13"/>
        <v>0.10528645012372612</v>
      </c>
      <c r="AK27" s="128">
        <f t="shared" si="14"/>
        <v>1.2575550192789406</v>
      </c>
    </row>
    <row r="28" spans="1:37" ht="12.75">
      <c r="A28" s="62" t="s">
        <v>113</v>
      </c>
      <c r="B28" s="63" t="s">
        <v>546</v>
      </c>
      <c r="C28" s="64" t="s">
        <v>547</v>
      </c>
      <c r="D28" s="85">
        <v>341193618</v>
      </c>
      <c r="E28" s="86">
        <v>367856000</v>
      </c>
      <c r="F28" s="87">
        <f t="shared" si="0"/>
        <v>709049618</v>
      </c>
      <c r="G28" s="85">
        <v>341193618</v>
      </c>
      <c r="H28" s="86">
        <v>367856000</v>
      </c>
      <c r="I28" s="87">
        <f t="shared" si="1"/>
        <v>709049618</v>
      </c>
      <c r="J28" s="85">
        <v>74863857</v>
      </c>
      <c r="K28" s="86">
        <v>49369908</v>
      </c>
      <c r="L28" s="88">
        <f t="shared" si="2"/>
        <v>124233765</v>
      </c>
      <c r="M28" s="105">
        <f t="shared" si="3"/>
        <v>0.17521166621656653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74863857</v>
      </c>
      <c r="AA28" s="88">
        <v>49369908</v>
      </c>
      <c r="AB28" s="88">
        <f t="shared" si="10"/>
        <v>124233765</v>
      </c>
      <c r="AC28" s="105">
        <f t="shared" si="11"/>
        <v>0.17521166621656653</v>
      </c>
      <c r="AD28" s="85">
        <v>56599541</v>
      </c>
      <c r="AE28" s="86">
        <v>39469642</v>
      </c>
      <c r="AF28" s="88">
        <f t="shared" si="12"/>
        <v>96069183</v>
      </c>
      <c r="AG28" s="86">
        <v>714966001</v>
      </c>
      <c r="AH28" s="86">
        <v>714966001</v>
      </c>
      <c r="AI28" s="126">
        <v>96069183</v>
      </c>
      <c r="AJ28" s="127">
        <f t="shared" si="13"/>
        <v>0.1343688830876309</v>
      </c>
      <c r="AK28" s="128">
        <f t="shared" si="14"/>
        <v>0.2931697878600674</v>
      </c>
    </row>
    <row r="29" spans="1:37" ht="16.5">
      <c r="A29" s="65"/>
      <c r="B29" s="66" t="s">
        <v>548</v>
      </c>
      <c r="C29" s="67"/>
      <c r="D29" s="89">
        <f>SUM(D23:D28)</f>
        <v>1787496717</v>
      </c>
      <c r="E29" s="90">
        <f>SUM(E23:E28)</f>
        <v>1544086411</v>
      </c>
      <c r="F29" s="91">
        <f t="shared" si="0"/>
        <v>3331583128</v>
      </c>
      <c r="G29" s="89">
        <f>SUM(G23:G28)</f>
        <v>1787496717</v>
      </c>
      <c r="H29" s="90">
        <f>SUM(H23:H28)</f>
        <v>1544086411</v>
      </c>
      <c r="I29" s="91">
        <f t="shared" si="1"/>
        <v>3331583128</v>
      </c>
      <c r="J29" s="89">
        <f>SUM(J23:J28)</f>
        <v>276630545</v>
      </c>
      <c r="K29" s="90">
        <f>SUM(K23:K28)</f>
        <v>87131024</v>
      </c>
      <c r="L29" s="90">
        <f t="shared" si="2"/>
        <v>363761569</v>
      </c>
      <c r="M29" s="106">
        <f t="shared" si="3"/>
        <v>0.10918579997082996</v>
      </c>
      <c r="N29" s="89">
        <f>SUM(N23:N28)</f>
        <v>0</v>
      </c>
      <c r="O29" s="90">
        <f>SUM(O23:O28)</f>
        <v>0</v>
      </c>
      <c r="P29" s="90">
        <f t="shared" si="4"/>
        <v>0</v>
      </c>
      <c r="Q29" s="106">
        <f t="shared" si="5"/>
        <v>0</v>
      </c>
      <c r="R29" s="89">
        <f>SUM(R23:R28)</f>
        <v>0</v>
      </c>
      <c r="S29" s="90">
        <f>SUM(S23:S28)</f>
        <v>0</v>
      </c>
      <c r="T29" s="90">
        <f t="shared" si="6"/>
        <v>0</v>
      </c>
      <c r="U29" s="106">
        <f t="shared" si="7"/>
        <v>0</v>
      </c>
      <c r="V29" s="89">
        <f>SUM(V23:V28)</f>
        <v>0</v>
      </c>
      <c r="W29" s="90">
        <f>SUM(W23:W28)</f>
        <v>0</v>
      </c>
      <c r="X29" s="90">
        <f t="shared" si="8"/>
        <v>0</v>
      </c>
      <c r="Y29" s="106">
        <f t="shared" si="9"/>
        <v>0</v>
      </c>
      <c r="Z29" s="89">
        <v>276630545</v>
      </c>
      <c r="AA29" s="90">
        <v>87131024</v>
      </c>
      <c r="AB29" s="90">
        <f t="shared" si="10"/>
        <v>363761569</v>
      </c>
      <c r="AC29" s="106">
        <f t="shared" si="11"/>
        <v>0.10918579997082996</v>
      </c>
      <c r="AD29" s="89">
        <f>SUM(AD23:AD28)</f>
        <v>227681398</v>
      </c>
      <c r="AE29" s="90">
        <f>SUM(AE23:AE28)</f>
        <v>75438174</v>
      </c>
      <c r="AF29" s="90">
        <f t="shared" si="12"/>
        <v>303119572</v>
      </c>
      <c r="AG29" s="90">
        <f>SUM(AG23:AG28)</f>
        <v>2355293910</v>
      </c>
      <c r="AH29" s="90">
        <f>SUM(AH23:AH28)</f>
        <v>2355293910</v>
      </c>
      <c r="AI29" s="91">
        <f>SUM(AI23:AI28)</f>
        <v>303119572</v>
      </c>
      <c r="AJ29" s="129">
        <f t="shared" si="13"/>
        <v>0.12869713232519672</v>
      </c>
      <c r="AK29" s="130">
        <f t="shared" si="14"/>
        <v>0.2000596550063749</v>
      </c>
    </row>
    <row r="30" spans="1:37" ht="12.75">
      <c r="A30" s="62" t="s">
        <v>98</v>
      </c>
      <c r="B30" s="63" t="s">
        <v>86</v>
      </c>
      <c r="C30" s="64" t="s">
        <v>87</v>
      </c>
      <c r="D30" s="85">
        <v>3217211823</v>
      </c>
      <c r="E30" s="86">
        <v>164114549</v>
      </c>
      <c r="F30" s="87">
        <f t="shared" si="0"/>
        <v>3381326372</v>
      </c>
      <c r="G30" s="85">
        <v>3217211823</v>
      </c>
      <c r="H30" s="86">
        <v>164114549</v>
      </c>
      <c r="I30" s="87">
        <f t="shared" si="1"/>
        <v>3381326372</v>
      </c>
      <c r="J30" s="85">
        <v>397635410</v>
      </c>
      <c r="K30" s="86">
        <v>12689246</v>
      </c>
      <c r="L30" s="88">
        <f t="shared" si="2"/>
        <v>410324656</v>
      </c>
      <c r="M30" s="105">
        <f t="shared" si="3"/>
        <v>0.12135020724346689</v>
      </c>
      <c r="N30" s="85">
        <v>0</v>
      </c>
      <c r="O30" s="86">
        <v>0</v>
      </c>
      <c r="P30" s="88">
        <f t="shared" si="4"/>
        <v>0</v>
      </c>
      <c r="Q30" s="105">
        <f t="shared" si="5"/>
        <v>0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v>397635410</v>
      </c>
      <c r="AA30" s="88">
        <v>12689246</v>
      </c>
      <c r="AB30" s="88">
        <f t="shared" si="10"/>
        <v>410324656</v>
      </c>
      <c r="AC30" s="105">
        <f t="shared" si="11"/>
        <v>0.12135020724346689</v>
      </c>
      <c r="AD30" s="85">
        <v>238333127</v>
      </c>
      <c r="AE30" s="86">
        <v>12861210</v>
      </c>
      <c r="AF30" s="88">
        <f t="shared" si="12"/>
        <v>251194337</v>
      </c>
      <c r="AG30" s="86">
        <v>3339467873</v>
      </c>
      <c r="AH30" s="86">
        <v>3339467873</v>
      </c>
      <c r="AI30" s="126">
        <v>251194337</v>
      </c>
      <c r="AJ30" s="127">
        <f t="shared" si="13"/>
        <v>0.07521986931838347</v>
      </c>
      <c r="AK30" s="128">
        <f t="shared" si="14"/>
        <v>0.6334948506422737</v>
      </c>
    </row>
    <row r="31" spans="1:37" ht="12.75">
      <c r="A31" s="62" t="s">
        <v>98</v>
      </c>
      <c r="B31" s="63" t="s">
        <v>549</v>
      </c>
      <c r="C31" s="64" t="s">
        <v>550</v>
      </c>
      <c r="D31" s="85">
        <v>431157789</v>
      </c>
      <c r="E31" s="86">
        <v>30228458</v>
      </c>
      <c r="F31" s="87">
        <f t="shared" si="0"/>
        <v>461386247</v>
      </c>
      <c r="G31" s="85">
        <v>431157789</v>
      </c>
      <c r="H31" s="86">
        <v>30228458</v>
      </c>
      <c r="I31" s="87">
        <f t="shared" si="1"/>
        <v>461386247</v>
      </c>
      <c r="J31" s="85">
        <v>34846504</v>
      </c>
      <c r="K31" s="86">
        <v>5479899</v>
      </c>
      <c r="L31" s="88">
        <f t="shared" si="2"/>
        <v>40326403</v>
      </c>
      <c r="M31" s="105">
        <f t="shared" si="3"/>
        <v>0.08740269841636611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34846504</v>
      </c>
      <c r="AA31" s="88">
        <v>5479899</v>
      </c>
      <c r="AB31" s="88">
        <f t="shared" si="10"/>
        <v>40326403</v>
      </c>
      <c r="AC31" s="105">
        <f t="shared" si="11"/>
        <v>0.08740269841636611</v>
      </c>
      <c r="AD31" s="85">
        <v>54350840</v>
      </c>
      <c r="AE31" s="86">
        <v>6412908</v>
      </c>
      <c r="AF31" s="88">
        <f t="shared" si="12"/>
        <v>60763748</v>
      </c>
      <c r="AG31" s="86">
        <v>466343898</v>
      </c>
      <c r="AH31" s="86">
        <v>466343898</v>
      </c>
      <c r="AI31" s="126">
        <v>60763748</v>
      </c>
      <c r="AJ31" s="127">
        <f t="shared" si="13"/>
        <v>0.13029815177296478</v>
      </c>
      <c r="AK31" s="128">
        <f t="shared" si="14"/>
        <v>-0.3363410861357663</v>
      </c>
    </row>
    <row r="32" spans="1:37" ht="12.75">
      <c r="A32" s="62" t="s">
        <v>98</v>
      </c>
      <c r="B32" s="63" t="s">
        <v>88</v>
      </c>
      <c r="C32" s="64" t="s">
        <v>89</v>
      </c>
      <c r="D32" s="85">
        <v>1818848430</v>
      </c>
      <c r="E32" s="86">
        <v>42886957</v>
      </c>
      <c r="F32" s="87">
        <f t="shared" si="0"/>
        <v>1861735387</v>
      </c>
      <c r="G32" s="85">
        <v>1818848430</v>
      </c>
      <c r="H32" s="86">
        <v>42886957</v>
      </c>
      <c r="I32" s="87">
        <f t="shared" si="1"/>
        <v>1861735387</v>
      </c>
      <c r="J32" s="85">
        <v>215789152</v>
      </c>
      <c r="K32" s="86">
        <v>-269139567</v>
      </c>
      <c r="L32" s="88">
        <f t="shared" si="2"/>
        <v>-53350415</v>
      </c>
      <c r="M32" s="105">
        <f t="shared" si="3"/>
        <v>-0.028656282397880855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215789152</v>
      </c>
      <c r="AA32" s="88">
        <v>-269139567</v>
      </c>
      <c r="AB32" s="88">
        <f t="shared" si="10"/>
        <v>-53350415</v>
      </c>
      <c r="AC32" s="105">
        <f t="shared" si="11"/>
        <v>-0.028656282397880855</v>
      </c>
      <c r="AD32" s="85">
        <v>185057912</v>
      </c>
      <c r="AE32" s="86">
        <v>11902964</v>
      </c>
      <c r="AF32" s="88">
        <f t="shared" si="12"/>
        <v>196960876</v>
      </c>
      <c r="AG32" s="86">
        <v>1936721020</v>
      </c>
      <c r="AH32" s="86">
        <v>1936721020</v>
      </c>
      <c r="AI32" s="126">
        <v>196960876</v>
      </c>
      <c r="AJ32" s="127">
        <f t="shared" si="13"/>
        <v>0.10169811447598168</v>
      </c>
      <c r="AK32" s="128">
        <f t="shared" si="14"/>
        <v>-1.270868083466485</v>
      </c>
    </row>
    <row r="33" spans="1:37" ht="12.75">
      <c r="A33" s="62" t="s">
        <v>113</v>
      </c>
      <c r="B33" s="63" t="s">
        <v>551</v>
      </c>
      <c r="C33" s="64" t="s">
        <v>552</v>
      </c>
      <c r="D33" s="85">
        <v>196731918</v>
      </c>
      <c r="E33" s="86">
        <v>3010000</v>
      </c>
      <c r="F33" s="87">
        <f t="shared" si="0"/>
        <v>199741918</v>
      </c>
      <c r="G33" s="85">
        <v>196731918</v>
      </c>
      <c r="H33" s="86">
        <v>3010000</v>
      </c>
      <c r="I33" s="87">
        <f t="shared" si="1"/>
        <v>199741918</v>
      </c>
      <c r="J33" s="85">
        <v>35982230</v>
      </c>
      <c r="K33" s="86">
        <v>350298</v>
      </c>
      <c r="L33" s="88">
        <f t="shared" si="2"/>
        <v>36332528</v>
      </c>
      <c r="M33" s="105">
        <f t="shared" si="3"/>
        <v>0.1818973621751244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35982230</v>
      </c>
      <c r="AA33" s="88">
        <v>350298</v>
      </c>
      <c r="AB33" s="88">
        <f t="shared" si="10"/>
        <v>36332528</v>
      </c>
      <c r="AC33" s="105">
        <f t="shared" si="11"/>
        <v>0.1818973621751244</v>
      </c>
      <c r="AD33" s="85">
        <v>37501816</v>
      </c>
      <c r="AE33" s="86">
        <v>213382</v>
      </c>
      <c r="AF33" s="88">
        <f t="shared" si="12"/>
        <v>37715198</v>
      </c>
      <c r="AG33" s="86">
        <v>191135132</v>
      </c>
      <c r="AH33" s="86">
        <v>191135132</v>
      </c>
      <c r="AI33" s="126">
        <v>37715198</v>
      </c>
      <c r="AJ33" s="127">
        <f t="shared" si="13"/>
        <v>0.19732216471851968</v>
      </c>
      <c r="AK33" s="128">
        <f t="shared" si="14"/>
        <v>-0.03666081774249208</v>
      </c>
    </row>
    <row r="34" spans="1:37" ht="16.5">
      <c r="A34" s="65"/>
      <c r="B34" s="66" t="s">
        <v>553</v>
      </c>
      <c r="C34" s="67"/>
      <c r="D34" s="89">
        <f>SUM(D30:D33)</f>
        <v>5663949960</v>
      </c>
      <c r="E34" s="90">
        <f>SUM(E30:E33)</f>
        <v>240239964</v>
      </c>
      <c r="F34" s="91">
        <f t="shared" si="0"/>
        <v>5904189924</v>
      </c>
      <c r="G34" s="89">
        <f>SUM(G30:G33)</f>
        <v>5663949960</v>
      </c>
      <c r="H34" s="90">
        <f>SUM(H30:H33)</f>
        <v>240239964</v>
      </c>
      <c r="I34" s="91">
        <f t="shared" si="1"/>
        <v>5904189924</v>
      </c>
      <c r="J34" s="89">
        <f>SUM(J30:J33)</f>
        <v>684253296</v>
      </c>
      <c r="K34" s="90">
        <f>SUM(K30:K33)</f>
        <v>-250620124</v>
      </c>
      <c r="L34" s="90">
        <f t="shared" si="2"/>
        <v>433633172</v>
      </c>
      <c r="M34" s="106">
        <f t="shared" si="3"/>
        <v>0.07344499035122841</v>
      </c>
      <c r="N34" s="89">
        <f>SUM(N30:N33)</f>
        <v>0</v>
      </c>
      <c r="O34" s="90">
        <f>SUM(O30:O33)</f>
        <v>0</v>
      </c>
      <c r="P34" s="90">
        <f t="shared" si="4"/>
        <v>0</v>
      </c>
      <c r="Q34" s="106">
        <f t="shared" si="5"/>
        <v>0</v>
      </c>
      <c r="R34" s="89">
        <f>SUM(R30:R33)</f>
        <v>0</v>
      </c>
      <c r="S34" s="90">
        <f>SUM(S30:S33)</f>
        <v>0</v>
      </c>
      <c r="T34" s="90">
        <f t="shared" si="6"/>
        <v>0</v>
      </c>
      <c r="U34" s="106">
        <f t="shared" si="7"/>
        <v>0</v>
      </c>
      <c r="V34" s="89">
        <f>SUM(V30:V33)</f>
        <v>0</v>
      </c>
      <c r="W34" s="90">
        <f>SUM(W30:W33)</f>
        <v>0</v>
      </c>
      <c r="X34" s="90">
        <f t="shared" si="8"/>
        <v>0</v>
      </c>
      <c r="Y34" s="106">
        <f t="shared" si="9"/>
        <v>0</v>
      </c>
      <c r="Z34" s="89">
        <v>684253296</v>
      </c>
      <c r="AA34" s="90">
        <v>-250620124</v>
      </c>
      <c r="AB34" s="90">
        <f t="shared" si="10"/>
        <v>433633172</v>
      </c>
      <c r="AC34" s="106">
        <f t="shared" si="11"/>
        <v>0.07344499035122841</v>
      </c>
      <c r="AD34" s="89">
        <f>SUM(AD30:AD33)</f>
        <v>515243695</v>
      </c>
      <c r="AE34" s="90">
        <f>SUM(AE30:AE33)</f>
        <v>31390464</v>
      </c>
      <c r="AF34" s="90">
        <f t="shared" si="12"/>
        <v>546634159</v>
      </c>
      <c r="AG34" s="90">
        <f>SUM(AG30:AG33)</f>
        <v>5933667923</v>
      </c>
      <c r="AH34" s="90">
        <f>SUM(AH30:AH33)</f>
        <v>5933667923</v>
      </c>
      <c r="AI34" s="91">
        <f>SUM(AI30:AI33)</f>
        <v>546634159</v>
      </c>
      <c r="AJ34" s="129">
        <f t="shared" si="13"/>
        <v>0.09212415761946238</v>
      </c>
      <c r="AK34" s="130">
        <f t="shared" si="14"/>
        <v>-0.20672141530035626</v>
      </c>
    </row>
    <row r="35" spans="1:37" ht="16.5">
      <c r="A35" s="68"/>
      <c r="B35" s="69" t="s">
        <v>554</v>
      </c>
      <c r="C35" s="70"/>
      <c r="D35" s="92">
        <f>SUM(D9:D14,D16:D21,D23:D28,D30:D33)</f>
        <v>19896326836</v>
      </c>
      <c r="E35" s="93">
        <f>SUM(E9:E14,E16:E21,E23:E28,E30:E33)</f>
        <v>4289598668</v>
      </c>
      <c r="F35" s="94">
        <f t="shared" si="0"/>
        <v>24185925504</v>
      </c>
      <c r="G35" s="92">
        <f>SUM(G9:G14,G16:G21,G23:G28,G30:G33)</f>
        <v>19892618651</v>
      </c>
      <c r="H35" s="93">
        <f>SUM(H9:H14,H16:H21,H23:H28,H30:H33)</f>
        <v>4318019766</v>
      </c>
      <c r="I35" s="94">
        <f t="shared" si="1"/>
        <v>24210638417</v>
      </c>
      <c r="J35" s="92">
        <f>SUM(J9:J14,J16:J21,J23:J28,J30:J33)</f>
        <v>2721327287</v>
      </c>
      <c r="K35" s="93">
        <f>SUM(K9:K14,K16:K21,K23:K28,K30:K33)</f>
        <v>224702773</v>
      </c>
      <c r="L35" s="93">
        <f t="shared" si="2"/>
        <v>2946030060</v>
      </c>
      <c r="M35" s="107">
        <f t="shared" si="3"/>
        <v>0.12180762152404585</v>
      </c>
      <c r="N35" s="92">
        <f>SUM(N9:N14,N16:N21,N23:N28,N30:N33)</f>
        <v>0</v>
      </c>
      <c r="O35" s="93">
        <f>SUM(O9:O14,O16:O21,O23:O28,O30:O33)</f>
        <v>0</v>
      </c>
      <c r="P35" s="93">
        <f t="shared" si="4"/>
        <v>0</v>
      </c>
      <c r="Q35" s="107">
        <f t="shared" si="5"/>
        <v>0</v>
      </c>
      <c r="R35" s="92">
        <f>SUM(R9:R14,R16:R21,R23:R28,R30:R33)</f>
        <v>0</v>
      </c>
      <c r="S35" s="93">
        <f>SUM(S9:S14,S16:S21,S23:S28,S30:S33)</f>
        <v>0</v>
      </c>
      <c r="T35" s="93">
        <f t="shared" si="6"/>
        <v>0</v>
      </c>
      <c r="U35" s="107">
        <f t="shared" si="7"/>
        <v>0</v>
      </c>
      <c r="V35" s="92">
        <f>SUM(V9:V14,V16:V21,V23:V28,V30:V33)</f>
        <v>0</v>
      </c>
      <c r="W35" s="93">
        <f>SUM(W9:W14,W16:W21,W23:W28,W30:W33)</f>
        <v>0</v>
      </c>
      <c r="X35" s="93">
        <f t="shared" si="8"/>
        <v>0</v>
      </c>
      <c r="Y35" s="107">
        <f t="shared" si="9"/>
        <v>0</v>
      </c>
      <c r="Z35" s="92">
        <v>2721327287</v>
      </c>
      <c r="AA35" s="93">
        <v>224702773</v>
      </c>
      <c r="AB35" s="93">
        <f t="shared" si="10"/>
        <v>2946030060</v>
      </c>
      <c r="AC35" s="107">
        <f t="shared" si="11"/>
        <v>0.12180762152404585</v>
      </c>
      <c r="AD35" s="92">
        <f>SUM(AD9:AD14,AD16:AD21,AD23:AD28,AD30:AD33)</f>
        <v>2684249521</v>
      </c>
      <c r="AE35" s="93">
        <f>SUM(AE9:AE14,AE16:AE21,AE23:AE28,AE30:AE33)</f>
        <v>530916938</v>
      </c>
      <c r="AF35" s="93">
        <f t="shared" si="12"/>
        <v>3215166459</v>
      </c>
      <c r="AG35" s="93">
        <f>SUM(AG9:AG14,AG16:AG21,AG23:AG28,AG30:AG33)</f>
        <v>25036580666</v>
      </c>
      <c r="AH35" s="93">
        <f>SUM(AH9:AH14,AH16:AH21,AH23:AH28,AH30:AH33)</f>
        <v>25036580666</v>
      </c>
      <c r="AI35" s="94">
        <f>SUM(AI9:AI14,AI16:AI21,AI23:AI28,AI30:AI33)</f>
        <v>3215166459</v>
      </c>
      <c r="AJ35" s="131">
        <f t="shared" si="13"/>
        <v>0.12841875262009073</v>
      </c>
      <c r="AK35" s="132">
        <f t="shared" si="14"/>
        <v>-0.0837083872427894</v>
      </c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38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43</v>
      </c>
      <c r="C9" s="64" t="s">
        <v>44</v>
      </c>
      <c r="D9" s="85">
        <v>42099243560</v>
      </c>
      <c r="E9" s="86">
        <v>8430911243</v>
      </c>
      <c r="F9" s="87">
        <f>$D9+$E9</f>
        <v>50530154803</v>
      </c>
      <c r="G9" s="85">
        <v>42215901540</v>
      </c>
      <c r="H9" s="86">
        <v>8836940232</v>
      </c>
      <c r="I9" s="87">
        <f>$G9+$H9</f>
        <v>51052841772</v>
      </c>
      <c r="J9" s="85">
        <v>8834703828</v>
      </c>
      <c r="K9" s="86">
        <v>2674894</v>
      </c>
      <c r="L9" s="88">
        <f>$J9+$K9</f>
        <v>8837378722</v>
      </c>
      <c r="M9" s="105">
        <f>IF($F9=0,0,$L9/$F9)</f>
        <v>0.1748931654069526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8834703828</v>
      </c>
      <c r="AA9" s="88">
        <v>2674894</v>
      </c>
      <c r="AB9" s="88">
        <f>$Z9+$AA9</f>
        <v>8837378722</v>
      </c>
      <c r="AC9" s="105">
        <f>IF($F9=0,0,$AB9/$F9)</f>
        <v>0.1748931654069526</v>
      </c>
      <c r="AD9" s="85">
        <v>8003216820</v>
      </c>
      <c r="AE9" s="86">
        <v>51278361</v>
      </c>
      <c r="AF9" s="88">
        <f>$AD9+$AE9</f>
        <v>8054495181</v>
      </c>
      <c r="AG9" s="86">
        <v>48061257555</v>
      </c>
      <c r="AH9" s="86">
        <v>48061257555</v>
      </c>
      <c r="AI9" s="126">
        <v>8054495181</v>
      </c>
      <c r="AJ9" s="127">
        <f>IF($AG9=0,0,$AI9/$AG9)</f>
        <v>0.16758810715226613</v>
      </c>
      <c r="AK9" s="128">
        <f>IF($AF9=0,0,(($L9/$AF9)-1))</f>
        <v>0.09719833750062556</v>
      </c>
    </row>
    <row r="10" spans="1:37" ht="16.5">
      <c r="A10" s="65"/>
      <c r="B10" s="66" t="s">
        <v>97</v>
      </c>
      <c r="C10" s="67"/>
      <c r="D10" s="89">
        <f>D9</f>
        <v>42099243560</v>
      </c>
      <c r="E10" s="90">
        <f>E9</f>
        <v>8430911243</v>
      </c>
      <c r="F10" s="91">
        <f aca="true" t="shared" si="0" ref="F10:F45">$D10+$E10</f>
        <v>50530154803</v>
      </c>
      <c r="G10" s="89">
        <f>G9</f>
        <v>42215901540</v>
      </c>
      <c r="H10" s="90">
        <f>H9</f>
        <v>8836940232</v>
      </c>
      <c r="I10" s="91">
        <f aca="true" t="shared" si="1" ref="I10:I45">$G10+$H10</f>
        <v>51052841772</v>
      </c>
      <c r="J10" s="89">
        <f>J9</f>
        <v>8834703828</v>
      </c>
      <c r="K10" s="90">
        <f>K9</f>
        <v>2674894</v>
      </c>
      <c r="L10" s="90">
        <f aca="true" t="shared" si="2" ref="L10:L45">$J10+$K10</f>
        <v>8837378722</v>
      </c>
      <c r="M10" s="106">
        <f aca="true" t="shared" si="3" ref="M10:M45">IF($F10=0,0,$L10/$F10)</f>
        <v>0.1748931654069526</v>
      </c>
      <c r="N10" s="89">
        <f>N9</f>
        <v>0</v>
      </c>
      <c r="O10" s="90">
        <f>O9</f>
        <v>0</v>
      </c>
      <c r="P10" s="90">
        <f aca="true" t="shared" si="4" ref="P10:P45">$N10+$O10</f>
        <v>0</v>
      </c>
      <c r="Q10" s="106">
        <f aca="true" t="shared" si="5" ref="Q10:Q45">IF($F10=0,0,$P10/$F10)</f>
        <v>0</v>
      </c>
      <c r="R10" s="89">
        <f>R9</f>
        <v>0</v>
      </c>
      <c r="S10" s="90">
        <f>S9</f>
        <v>0</v>
      </c>
      <c r="T10" s="90">
        <f aca="true" t="shared" si="6" ref="T10:T45">$R10+$S10</f>
        <v>0</v>
      </c>
      <c r="U10" s="106">
        <f aca="true" t="shared" si="7" ref="U10:U45">IF($I10=0,0,$T10/$I10)</f>
        <v>0</v>
      </c>
      <c r="V10" s="89">
        <f>V9</f>
        <v>0</v>
      </c>
      <c r="W10" s="90">
        <f>W9</f>
        <v>0</v>
      </c>
      <c r="X10" s="90">
        <f aca="true" t="shared" si="8" ref="X10:X45">$V10+$W10</f>
        <v>0</v>
      </c>
      <c r="Y10" s="106">
        <f aca="true" t="shared" si="9" ref="Y10:Y45">IF($I10=0,0,$X10/$I10)</f>
        <v>0</v>
      </c>
      <c r="Z10" s="89">
        <v>8834703828</v>
      </c>
      <c r="AA10" s="90">
        <v>2674894</v>
      </c>
      <c r="AB10" s="90">
        <f aca="true" t="shared" si="10" ref="AB10:AB45">$Z10+$AA10</f>
        <v>8837378722</v>
      </c>
      <c r="AC10" s="106">
        <f aca="true" t="shared" si="11" ref="AC10:AC45">IF($F10=0,0,$AB10/$F10)</f>
        <v>0.1748931654069526</v>
      </c>
      <c r="AD10" s="89">
        <f>AD9</f>
        <v>8003216820</v>
      </c>
      <c r="AE10" s="90">
        <f>AE9</f>
        <v>51278361</v>
      </c>
      <c r="AF10" s="90">
        <f aca="true" t="shared" si="12" ref="AF10:AF45">$AD10+$AE10</f>
        <v>8054495181</v>
      </c>
      <c r="AG10" s="90">
        <f>AG9</f>
        <v>48061257555</v>
      </c>
      <c r="AH10" s="90">
        <f>AH9</f>
        <v>48061257555</v>
      </c>
      <c r="AI10" s="91">
        <f>AI9</f>
        <v>8054495181</v>
      </c>
      <c r="AJ10" s="129">
        <f aca="true" t="shared" si="13" ref="AJ10:AJ45">IF($AG10=0,0,$AI10/$AG10)</f>
        <v>0.16758810715226613</v>
      </c>
      <c r="AK10" s="130">
        <f aca="true" t="shared" si="14" ref="AK10:AK45">IF($AF10=0,0,(($L10/$AF10)-1))</f>
        <v>0.09719833750062556</v>
      </c>
    </row>
    <row r="11" spans="1:37" ht="12.75">
      <c r="A11" s="62" t="s">
        <v>98</v>
      </c>
      <c r="B11" s="63" t="s">
        <v>555</v>
      </c>
      <c r="C11" s="64" t="s">
        <v>556</v>
      </c>
      <c r="D11" s="85">
        <v>398365134</v>
      </c>
      <c r="E11" s="86">
        <v>91455407</v>
      </c>
      <c r="F11" s="87">
        <f t="shared" si="0"/>
        <v>489820541</v>
      </c>
      <c r="G11" s="85">
        <v>398365134</v>
      </c>
      <c r="H11" s="86">
        <v>91455407</v>
      </c>
      <c r="I11" s="87">
        <f t="shared" si="1"/>
        <v>489820541</v>
      </c>
      <c r="J11" s="85">
        <v>72433060</v>
      </c>
      <c r="K11" s="86">
        <v>13999147</v>
      </c>
      <c r="L11" s="88">
        <f t="shared" si="2"/>
        <v>86432207</v>
      </c>
      <c r="M11" s="105">
        <f t="shared" si="3"/>
        <v>0.1764568852574927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72433060</v>
      </c>
      <c r="AA11" s="88">
        <v>13999147</v>
      </c>
      <c r="AB11" s="88">
        <f t="shared" si="10"/>
        <v>86432207</v>
      </c>
      <c r="AC11" s="105">
        <f t="shared" si="11"/>
        <v>0.1764568852574927</v>
      </c>
      <c r="AD11" s="85">
        <v>62378081</v>
      </c>
      <c r="AE11" s="86">
        <v>3941707</v>
      </c>
      <c r="AF11" s="88">
        <f t="shared" si="12"/>
        <v>66319788</v>
      </c>
      <c r="AG11" s="86">
        <v>373169723</v>
      </c>
      <c r="AH11" s="86">
        <v>373169723</v>
      </c>
      <c r="AI11" s="126">
        <v>66319788</v>
      </c>
      <c r="AJ11" s="127">
        <f t="shared" si="13"/>
        <v>0.1777201737237402</v>
      </c>
      <c r="AK11" s="128">
        <f t="shared" si="14"/>
        <v>0.3032642233416065</v>
      </c>
    </row>
    <row r="12" spans="1:37" ht="12.75">
      <c r="A12" s="62" t="s">
        <v>98</v>
      </c>
      <c r="B12" s="63" t="s">
        <v>557</v>
      </c>
      <c r="C12" s="64" t="s">
        <v>558</v>
      </c>
      <c r="D12" s="85">
        <v>344081520</v>
      </c>
      <c r="E12" s="86">
        <v>10315118</v>
      </c>
      <c r="F12" s="87">
        <f t="shared" si="0"/>
        <v>354396638</v>
      </c>
      <c r="G12" s="85">
        <v>344081520</v>
      </c>
      <c r="H12" s="86">
        <v>10315118</v>
      </c>
      <c r="I12" s="87">
        <f t="shared" si="1"/>
        <v>354396638</v>
      </c>
      <c r="J12" s="85">
        <v>66612170</v>
      </c>
      <c r="K12" s="86">
        <v>2871062</v>
      </c>
      <c r="L12" s="88">
        <f t="shared" si="2"/>
        <v>69483232</v>
      </c>
      <c r="M12" s="105">
        <f t="shared" si="3"/>
        <v>0.19606064095901496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66612170</v>
      </c>
      <c r="AA12" s="88">
        <v>2871062</v>
      </c>
      <c r="AB12" s="88">
        <f t="shared" si="10"/>
        <v>69483232</v>
      </c>
      <c r="AC12" s="105">
        <f t="shared" si="11"/>
        <v>0.19606064095901496</v>
      </c>
      <c r="AD12" s="85">
        <v>68952850</v>
      </c>
      <c r="AE12" s="86">
        <v>3977907</v>
      </c>
      <c r="AF12" s="88">
        <f t="shared" si="12"/>
        <v>72930757</v>
      </c>
      <c r="AG12" s="86">
        <v>370198438</v>
      </c>
      <c r="AH12" s="86">
        <v>370198438</v>
      </c>
      <c r="AI12" s="126">
        <v>72930757</v>
      </c>
      <c r="AJ12" s="127">
        <f t="shared" si="13"/>
        <v>0.1970044968152999</v>
      </c>
      <c r="AK12" s="128">
        <f t="shared" si="14"/>
        <v>-0.047271208222890104</v>
      </c>
    </row>
    <row r="13" spans="1:37" ht="12.75">
      <c r="A13" s="62" t="s">
        <v>98</v>
      </c>
      <c r="B13" s="63" t="s">
        <v>559</v>
      </c>
      <c r="C13" s="64" t="s">
        <v>560</v>
      </c>
      <c r="D13" s="85">
        <v>376498007</v>
      </c>
      <c r="E13" s="86">
        <v>50512565</v>
      </c>
      <c r="F13" s="87">
        <f t="shared" si="0"/>
        <v>427010572</v>
      </c>
      <c r="G13" s="85">
        <v>376498007</v>
      </c>
      <c r="H13" s="86">
        <v>50512565</v>
      </c>
      <c r="I13" s="87">
        <f t="shared" si="1"/>
        <v>427010572</v>
      </c>
      <c r="J13" s="85">
        <v>82030378</v>
      </c>
      <c r="K13" s="86">
        <v>3857952</v>
      </c>
      <c r="L13" s="88">
        <f t="shared" si="2"/>
        <v>85888330</v>
      </c>
      <c r="M13" s="105">
        <f t="shared" si="3"/>
        <v>0.20113865002855247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82030378</v>
      </c>
      <c r="AA13" s="88">
        <v>3857952</v>
      </c>
      <c r="AB13" s="88">
        <f t="shared" si="10"/>
        <v>85888330</v>
      </c>
      <c r="AC13" s="105">
        <f t="shared" si="11"/>
        <v>0.20113865002855247</v>
      </c>
      <c r="AD13" s="85">
        <v>61719839</v>
      </c>
      <c r="AE13" s="86">
        <v>5508154</v>
      </c>
      <c r="AF13" s="88">
        <f t="shared" si="12"/>
        <v>67227993</v>
      </c>
      <c r="AG13" s="86">
        <v>381509160</v>
      </c>
      <c r="AH13" s="86">
        <v>381509160</v>
      </c>
      <c r="AI13" s="126">
        <v>67227993</v>
      </c>
      <c r="AJ13" s="127">
        <f t="shared" si="13"/>
        <v>0.17621593410758474</v>
      </c>
      <c r="AK13" s="128">
        <f t="shared" si="14"/>
        <v>0.27756796190539257</v>
      </c>
    </row>
    <row r="14" spans="1:37" ht="12.75">
      <c r="A14" s="62" t="s">
        <v>98</v>
      </c>
      <c r="B14" s="63" t="s">
        <v>561</v>
      </c>
      <c r="C14" s="64" t="s">
        <v>562</v>
      </c>
      <c r="D14" s="85">
        <v>1215623494</v>
      </c>
      <c r="E14" s="86">
        <v>975800763</v>
      </c>
      <c r="F14" s="87">
        <f t="shared" si="0"/>
        <v>2191424257</v>
      </c>
      <c r="G14" s="85">
        <v>1218562729</v>
      </c>
      <c r="H14" s="86">
        <v>1033205548</v>
      </c>
      <c r="I14" s="87">
        <f t="shared" si="1"/>
        <v>2251768277</v>
      </c>
      <c r="J14" s="85">
        <v>209790700</v>
      </c>
      <c r="K14" s="86">
        <v>709310941</v>
      </c>
      <c r="L14" s="88">
        <f t="shared" si="2"/>
        <v>919101641</v>
      </c>
      <c r="M14" s="105">
        <f t="shared" si="3"/>
        <v>0.4194083542080642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209790700</v>
      </c>
      <c r="AA14" s="88">
        <v>709310941</v>
      </c>
      <c r="AB14" s="88">
        <f t="shared" si="10"/>
        <v>919101641</v>
      </c>
      <c r="AC14" s="105">
        <f t="shared" si="11"/>
        <v>0.4194083542080642</v>
      </c>
      <c r="AD14" s="85">
        <v>198844086</v>
      </c>
      <c r="AE14" s="86">
        <v>558344104</v>
      </c>
      <c r="AF14" s="88">
        <f t="shared" si="12"/>
        <v>757188190</v>
      </c>
      <c r="AG14" s="86">
        <v>1478392708</v>
      </c>
      <c r="AH14" s="86">
        <v>1478392708</v>
      </c>
      <c r="AI14" s="126">
        <v>757188190</v>
      </c>
      <c r="AJ14" s="127">
        <f t="shared" si="13"/>
        <v>0.5121698625153122</v>
      </c>
      <c r="AK14" s="128">
        <f t="shared" si="14"/>
        <v>0.21383515107386986</v>
      </c>
    </row>
    <row r="15" spans="1:37" ht="12.75">
      <c r="A15" s="62" t="s">
        <v>98</v>
      </c>
      <c r="B15" s="63" t="s">
        <v>563</v>
      </c>
      <c r="C15" s="64" t="s">
        <v>564</v>
      </c>
      <c r="D15" s="85">
        <v>737857813</v>
      </c>
      <c r="E15" s="86">
        <v>143857572</v>
      </c>
      <c r="F15" s="87">
        <f t="shared" si="0"/>
        <v>881715385</v>
      </c>
      <c r="G15" s="85">
        <v>737857813</v>
      </c>
      <c r="H15" s="86">
        <v>143857572</v>
      </c>
      <c r="I15" s="87">
        <f t="shared" si="1"/>
        <v>881715385</v>
      </c>
      <c r="J15" s="85">
        <v>128605378</v>
      </c>
      <c r="K15" s="86">
        <v>10754501</v>
      </c>
      <c r="L15" s="88">
        <f t="shared" si="2"/>
        <v>139359879</v>
      </c>
      <c r="M15" s="105">
        <f t="shared" si="3"/>
        <v>0.15805540129029277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128605378</v>
      </c>
      <c r="AA15" s="88">
        <v>10754501</v>
      </c>
      <c r="AB15" s="88">
        <f t="shared" si="10"/>
        <v>139359879</v>
      </c>
      <c r="AC15" s="105">
        <f t="shared" si="11"/>
        <v>0.15805540129029277</v>
      </c>
      <c r="AD15" s="85">
        <v>112107242</v>
      </c>
      <c r="AE15" s="86">
        <v>6610850</v>
      </c>
      <c r="AF15" s="88">
        <f t="shared" si="12"/>
        <v>118718092</v>
      </c>
      <c r="AG15" s="86">
        <v>773949381</v>
      </c>
      <c r="AH15" s="86">
        <v>773949381</v>
      </c>
      <c r="AI15" s="126">
        <v>118718092</v>
      </c>
      <c r="AJ15" s="127">
        <f t="shared" si="13"/>
        <v>0.15339257955941177</v>
      </c>
      <c r="AK15" s="128">
        <f t="shared" si="14"/>
        <v>0.173872294039227</v>
      </c>
    </row>
    <row r="16" spans="1:37" ht="12.75">
      <c r="A16" s="62" t="s">
        <v>113</v>
      </c>
      <c r="B16" s="63" t="s">
        <v>565</v>
      </c>
      <c r="C16" s="64" t="s">
        <v>566</v>
      </c>
      <c r="D16" s="85">
        <v>376039339</v>
      </c>
      <c r="E16" s="86">
        <v>9426776</v>
      </c>
      <c r="F16" s="87">
        <f t="shared" si="0"/>
        <v>385466115</v>
      </c>
      <c r="G16" s="85">
        <v>377323339</v>
      </c>
      <c r="H16" s="86">
        <v>10564923</v>
      </c>
      <c r="I16" s="87">
        <f t="shared" si="1"/>
        <v>387888262</v>
      </c>
      <c r="J16" s="85">
        <v>70221087</v>
      </c>
      <c r="K16" s="86">
        <v>469350</v>
      </c>
      <c r="L16" s="88">
        <f t="shared" si="2"/>
        <v>70690437</v>
      </c>
      <c r="M16" s="105">
        <f t="shared" si="3"/>
        <v>0.18338949715463315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70221087</v>
      </c>
      <c r="AA16" s="88">
        <v>469350</v>
      </c>
      <c r="AB16" s="88">
        <f t="shared" si="10"/>
        <v>70690437</v>
      </c>
      <c r="AC16" s="105">
        <f t="shared" si="11"/>
        <v>0.18338949715463315</v>
      </c>
      <c r="AD16" s="85">
        <v>71448229</v>
      </c>
      <c r="AE16" s="86">
        <v>194421</v>
      </c>
      <c r="AF16" s="88">
        <f t="shared" si="12"/>
        <v>71642650</v>
      </c>
      <c r="AG16" s="86">
        <v>357199102</v>
      </c>
      <c r="AH16" s="86">
        <v>357199102</v>
      </c>
      <c r="AI16" s="126">
        <v>71642650</v>
      </c>
      <c r="AJ16" s="127">
        <f t="shared" si="13"/>
        <v>0.20056783345440773</v>
      </c>
      <c r="AK16" s="128">
        <f t="shared" si="14"/>
        <v>-0.013291147103017598</v>
      </c>
    </row>
    <row r="17" spans="1:37" ht="16.5">
      <c r="A17" s="65"/>
      <c r="B17" s="66" t="s">
        <v>567</v>
      </c>
      <c r="C17" s="67"/>
      <c r="D17" s="89">
        <f>SUM(D11:D16)</f>
        <v>3448465307</v>
      </c>
      <c r="E17" s="90">
        <f>SUM(E11:E16)</f>
        <v>1281368201</v>
      </c>
      <c r="F17" s="91">
        <f t="shared" si="0"/>
        <v>4729833508</v>
      </c>
      <c r="G17" s="89">
        <f>SUM(G11:G16)</f>
        <v>3452688542</v>
      </c>
      <c r="H17" s="90">
        <f>SUM(H11:H16)</f>
        <v>1339911133</v>
      </c>
      <c r="I17" s="91">
        <f t="shared" si="1"/>
        <v>4792599675</v>
      </c>
      <c r="J17" s="89">
        <f>SUM(J11:J16)</f>
        <v>629692773</v>
      </c>
      <c r="K17" s="90">
        <f>SUM(K11:K16)</f>
        <v>741262953</v>
      </c>
      <c r="L17" s="90">
        <f t="shared" si="2"/>
        <v>1370955726</v>
      </c>
      <c r="M17" s="106">
        <f t="shared" si="3"/>
        <v>0.2898528507781885</v>
      </c>
      <c r="N17" s="89">
        <f>SUM(N11:N16)</f>
        <v>0</v>
      </c>
      <c r="O17" s="90">
        <f>SUM(O11:O16)</f>
        <v>0</v>
      </c>
      <c r="P17" s="90">
        <f t="shared" si="4"/>
        <v>0</v>
      </c>
      <c r="Q17" s="106">
        <f t="shared" si="5"/>
        <v>0</v>
      </c>
      <c r="R17" s="89">
        <f>SUM(R11:R16)</f>
        <v>0</v>
      </c>
      <c r="S17" s="90">
        <f>SUM(S11:S16)</f>
        <v>0</v>
      </c>
      <c r="T17" s="90">
        <f t="shared" si="6"/>
        <v>0</v>
      </c>
      <c r="U17" s="106">
        <f t="shared" si="7"/>
        <v>0</v>
      </c>
      <c r="V17" s="89">
        <f>SUM(V11:V16)</f>
        <v>0</v>
      </c>
      <c r="W17" s="90">
        <f>SUM(W11:W16)</f>
        <v>0</v>
      </c>
      <c r="X17" s="90">
        <f t="shared" si="8"/>
        <v>0</v>
      </c>
      <c r="Y17" s="106">
        <f t="shared" si="9"/>
        <v>0</v>
      </c>
      <c r="Z17" s="89">
        <v>629692773</v>
      </c>
      <c r="AA17" s="90">
        <v>741262953</v>
      </c>
      <c r="AB17" s="90">
        <f t="shared" si="10"/>
        <v>1370955726</v>
      </c>
      <c r="AC17" s="106">
        <f t="shared" si="11"/>
        <v>0.2898528507781885</v>
      </c>
      <c r="AD17" s="89">
        <f>SUM(AD11:AD16)</f>
        <v>575450327</v>
      </c>
      <c r="AE17" s="90">
        <f>SUM(AE11:AE16)</f>
        <v>578577143</v>
      </c>
      <c r="AF17" s="90">
        <f t="shared" si="12"/>
        <v>1154027470</v>
      </c>
      <c r="AG17" s="90">
        <f>SUM(AG11:AG16)</f>
        <v>3734418512</v>
      </c>
      <c r="AH17" s="90">
        <f>SUM(AH11:AH16)</f>
        <v>3734418512</v>
      </c>
      <c r="AI17" s="91">
        <f>SUM(AI11:AI16)</f>
        <v>1154027470</v>
      </c>
      <c r="AJ17" s="129">
        <f t="shared" si="13"/>
        <v>0.30902467580741255</v>
      </c>
      <c r="AK17" s="130">
        <f t="shared" si="14"/>
        <v>0.18797495002436992</v>
      </c>
    </row>
    <row r="18" spans="1:37" ht="12.75">
      <c r="A18" s="62" t="s">
        <v>98</v>
      </c>
      <c r="B18" s="63" t="s">
        <v>568</v>
      </c>
      <c r="C18" s="64" t="s">
        <v>569</v>
      </c>
      <c r="D18" s="85">
        <v>654679827</v>
      </c>
      <c r="E18" s="86">
        <v>71613001</v>
      </c>
      <c r="F18" s="87">
        <f t="shared" si="0"/>
        <v>726292828</v>
      </c>
      <c r="G18" s="85">
        <v>656675738</v>
      </c>
      <c r="H18" s="86">
        <v>80344786</v>
      </c>
      <c r="I18" s="87">
        <f t="shared" si="1"/>
        <v>737020524</v>
      </c>
      <c r="J18" s="85">
        <v>123149283</v>
      </c>
      <c r="K18" s="86">
        <v>5604051</v>
      </c>
      <c r="L18" s="88">
        <f t="shared" si="2"/>
        <v>128753334</v>
      </c>
      <c r="M18" s="105">
        <f t="shared" si="3"/>
        <v>0.17727468733864463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123149283</v>
      </c>
      <c r="AA18" s="88">
        <v>5604051</v>
      </c>
      <c r="AB18" s="88">
        <f t="shared" si="10"/>
        <v>128753334</v>
      </c>
      <c r="AC18" s="105">
        <f t="shared" si="11"/>
        <v>0.17727468733864463</v>
      </c>
      <c r="AD18" s="85">
        <v>102891226</v>
      </c>
      <c r="AE18" s="86">
        <v>13783917</v>
      </c>
      <c r="AF18" s="88">
        <f t="shared" si="12"/>
        <v>116675143</v>
      </c>
      <c r="AG18" s="86">
        <v>665903366</v>
      </c>
      <c r="AH18" s="86">
        <v>665903366</v>
      </c>
      <c r="AI18" s="126">
        <v>116675143</v>
      </c>
      <c r="AJ18" s="127">
        <f t="shared" si="13"/>
        <v>0.17521332517186886</v>
      </c>
      <c r="AK18" s="128">
        <f t="shared" si="14"/>
        <v>0.10351983026924594</v>
      </c>
    </row>
    <row r="19" spans="1:37" ht="12.75">
      <c r="A19" s="62" t="s">
        <v>98</v>
      </c>
      <c r="B19" s="63" t="s">
        <v>90</v>
      </c>
      <c r="C19" s="64" t="s">
        <v>91</v>
      </c>
      <c r="D19" s="85">
        <v>2399626158</v>
      </c>
      <c r="E19" s="86">
        <v>378029950</v>
      </c>
      <c r="F19" s="87">
        <f t="shared" si="0"/>
        <v>2777656108</v>
      </c>
      <c r="G19" s="85">
        <v>2399626158</v>
      </c>
      <c r="H19" s="86">
        <v>309567339</v>
      </c>
      <c r="I19" s="87">
        <f t="shared" si="1"/>
        <v>2709193497</v>
      </c>
      <c r="J19" s="85">
        <v>517924618</v>
      </c>
      <c r="K19" s="86">
        <v>26943431</v>
      </c>
      <c r="L19" s="88">
        <f t="shared" si="2"/>
        <v>544868049</v>
      </c>
      <c r="M19" s="105">
        <f t="shared" si="3"/>
        <v>0.19616108971542995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517924618</v>
      </c>
      <c r="AA19" s="88">
        <v>26943431</v>
      </c>
      <c r="AB19" s="88">
        <f t="shared" si="10"/>
        <v>544868049</v>
      </c>
      <c r="AC19" s="105">
        <f t="shared" si="11"/>
        <v>0.19616108971542995</v>
      </c>
      <c r="AD19" s="85">
        <v>433654530</v>
      </c>
      <c r="AE19" s="86">
        <v>99008617</v>
      </c>
      <c r="AF19" s="88">
        <f t="shared" si="12"/>
        <v>532663147</v>
      </c>
      <c r="AG19" s="86">
        <v>2789482936</v>
      </c>
      <c r="AH19" s="86">
        <v>2789482936</v>
      </c>
      <c r="AI19" s="126">
        <v>532663147</v>
      </c>
      <c r="AJ19" s="127">
        <f t="shared" si="13"/>
        <v>0.19095407974203862</v>
      </c>
      <c r="AK19" s="128">
        <f t="shared" si="14"/>
        <v>0.022912983690985378</v>
      </c>
    </row>
    <row r="20" spans="1:37" ht="12.75">
      <c r="A20" s="62" t="s">
        <v>98</v>
      </c>
      <c r="B20" s="63" t="s">
        <v>92</v>
      </c>
      <c r="C20" s="64" t="s">
        <v>93</v>
      </c>
      <c r="D20" s="85">
        <v>1808246723</v>
      </c>
      <c r="E20" s="86">
        <v>558276528</v>
      </c>
      <c r="F20" s="87">
        <f t="shared" si="0"/>
        <v>2366523251</v>
      </c>
      <c r="G20" s="85">
        <v>1810339045</v>
      </c>
      <c r="H20" s="86">
        <v>613274958</v>
      </c>
      <c r="I20" s="87">
        <f t="shared" si="1"/>
        <v>2423614003</v>
      </c>
      <c r="J20" s="85">
        <v>284643991</v>
      </c>
      <c r="K20" s="86">
        <v>94074431</v>
      </c>
      <c r="L20" s="88">
        <f t="shared" si="2"/>
        <v>378718422</v>
      </c>
      <c r="M20" s="105">
        <f t="shared" si="3"/>
        <v>0.16003156607059257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284643991</v>
      </c>
      <c r="AA20" s="88">
        <v>94074431</v>
      </c>
      <c r="AB20" s="88">
        <f t="shared" si="10"/>
        <v>378718422</v>
      </c>
      <c r="AC20" s="105">
        <f t="shared" si="11"/>
        <v>0.16003156607059257</v>
      </c>
      <c r="AD20" s="85">
        <v>170984256</v>
      </c>
      <c r="AE20" s="86">
        <v>13223848</v>
      </c>
      <c r="AF20" s="88">
        <f t="shared" si="12"/>
        <v>184208104</v>
      </c>
      <c r="AG20" s="86">
        <v>2191460897</v>
      </c>
      <c r="AH20" s="86">
        <v>2191460897</v>
      </c>
      <c r="AI20" s="126">
        <v>184208104</v>
      </c>
      <c r="AJ20" s="127">
        <f t="shared" si="13"/>
        <v>0.0840572169241859</v>
      </c>
      <c r="AK20" s="128">
        <f t="shared" si="14"/>
        <v>1.0559270399960252</v>
      </c>
    </row>
    <row r="21" spans="1:37" ht="12.75">
      <c r="A21" s="62" t="s">
        <v>98</v>
      </c>
      <c r="B21" s="63" t="s">
        <v>570</v>
      </c>
      <c r="C21" s="64" t="s">
        <v>571</v>
      </c>
      <c r="D21" s="85">
        <v>1171905103</v>
      </c>
      <c r="E21" s="86">
        <v>191722515</v>
      </c>
      <c r="F21" s="87">
        <f t="shared" si="0"/>
        <v>1363627618</v>
      </c>
      <c r="G21" s="85">
        <v>1171905103</v>
      </c>
      <c r="H21" s="86">
        <v>191722515</v>
      </c>
      <c r="I21" s="87">
        <f t="shared" si="1"/>
        <v>1363627618</v>
      </c>
      <c r="J21" s="85">
        <v>207970285</v>
      </c>
      <c r="K21" s="86">
        <v>11811101</v>
      </c>
      <c r="L21" s="88">
        <f t="shared" si="2"/>
        <v>219781386</v>
      </c>
      <c r="M21" s="105">
        <f t="shared" si="3"/>
        <v>0.16117405008439775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207970285</v>
      </c>
      <c r="AA21" s="88">
        <v>11811101</v>
      </c>
      <c r="AB21" s="88">
        <f t="shared" si="10"/>
        <v>219781386</v>
      </c>
      <c r="AC21" s="105">
        <f t="shared" si="11"/>
        <v>0.16117405008439775</v>
      </c>
      <c r="AD21" s="85">
        <v>175576172</v>
      </c>
      <c r="AE21" s="86">
        <v>36259992</v>
      </c>
      <c r="AF21" s="88">
        <f t="shared" si="12"/>
        <v>211836164</v>
      </c>
      <c r="AG21" s="86">
        <v>1238014695</v>
      </c>
      <c r="AH21" s="86">
        <v>1238014695</v>
      </c>
      <c r="AI21" s="126">
        <v>211836164</v>
      </c>
      <c r="AJ21" s="127">
        <f t="shared" si="13"/>
        <v>0.17110957152249312</v>
      </c>
      <c r="AK21" s="128">
        <f t="shared" si="14"/>
        <v>0.03750644767151279</v>
      </c>
    </row>
    <row r="22" spans="1:37" ht="12.75">
      <c r="A22" s="62" t="s">
        <v>98</v>
      </c>
      <c r="B22" s="63" t="s">
        <v>572</v>
      </c>
      <c r="C22" s="64" t="s">
        <v>573</v>
      </c>
      <c r="D22" s="85">
        <v>740979928</v>
      </c>
      <c r="E22" s="86">
        <v>95433600</v>
      </c>
      <c r="F22" s="87">
        <f t="shared" si="0"/>
        <v>836413528</v>
      </c>
      <c r="G22" s="85">
        <v>742741485</v>
      </c>
      <c r="H22" s="86">
        <v>99110580</v>
      </c>
      <c r="I22" s="87">
        <f t="shared" si="1"/>
        <v>841852065</v>
      </c>
      <c r="J22" s="85">
        <v>171873468</v>
      </c>
      <c r="K22" s="86">
        <v>4703724</v>
      </c>
      <c r="L22" s="88">
        <f t="shared" si="2"/>
        <v>176577192</v>
      </c>
      <c r="M22" s="105">
        <f t="shared" si="3"/>
        <v>0.21111230998645444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171873468</v>
      </c>
      <c r="AA22" s="88">
        <v>4703724</v>
      </c>
      <c r="AB22" s="88">
        <f t="shared" si="10"/>
        <v>176577192</v>
      </c>
      <c r="AC22" s="105">
        <f t="shared" si="11"/>
        <v>0.21111230998645444</v>
      </c>
      <c r="AD22" s="85">
        <v>147898109</v>
      </c>
      <c r="AE22" s="86">
        <v>24340963</v>
      </c>
      <c r="AF22" s="88">
        <f t="shared" si="12"/>
        <v>172239072</v>
      </c>
      <c r="AG22" s="86">
        <v>768134350</v>
      </c>
      <c r="AH22" s="86">
        <v>768134350</v>
      </c>
      <c r="AI22" s="126">
        <v>172239072</v>
      </c>
      <c r="AJ22" s="127">
        <f t="shared" si="13"/>
        <v>0.22423039927845956</v>
      </c>
      <c r="AK22" s="128">
        <f t="shared" si="14"/>
        <v>0.025186619677096234</v>
      </c>
    </row>
    <row r="23" spans="1:37" ht="12.75">
      <c r="A23" s="62" t="s">
        <v>113</v>
      </c>
      <c r="B23" s="63" t="s">
        <v>574</v>
      </c>
      <c r="C23" s="64" t="s">
        <v>575</v>
      </c>
      <c r="D23" s="85">
        <v>443805060</v>
      </c>
      <c r="E23" s="86">
        <v>42650195</v>
      </c>
      <c r="F23" s="87">
        <f t="shared" si="0"/>
        <v>486455255</v>
      </c>
      <c r="G23" s="85">
        <v>443805060</v>
      </c>
      <c r="H23" s="86">
        <v>42650195</v>
      </c>
      <c r="I23" s="87">
        <f t="shared" si="1"/>
        <v>486455255</v>
      </c>
      <c r="J23" s="85">
        <v>70055113</v>
      </c>
      <c r="K23" s="86">
        <v>32007</v>
      </c>
      <c r="L23" s="88">
        <f t="shared" si="2"/>
        <v>70087120</v>
      </c>
      <c r="M23" s="105">
        <f t="shared" si="3"/>
        <v>0.14407721836615786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70055113</v>
      </c>
      <c r="AA23" s="88">
        <v>32007</v>
      </c>
      <c r="AB23" s="88">
        <f t="shared" si="10"/>
        <v>70087120</v>
      </c>
      <c r="AC23" s="105">
        <f t="shared" si="11"/>
        <v>0.14407721836615786</v>
      </c>
      <c r="AD23" s="85">
        <v>23508185</v>
      </c>
      <c r="AE23" s="86">
        <v>65770</v>
      </c>
      <c r="AF23" s="88">
        <f t="shared" si="12"/>
        <v>23573955</v>
      </c>
      <c r="AG23" s="86">
        <v>436558070</v>
      </c>
      <c r="AH23" s="86">
        <v>436558070</v>
      </c>
      <c r="AI23" s="126">
        <v>23573955</v>
      </c>
      <c r="AJ23" s="127">
        <f t="shared" si="13"/>
        <v>0.0539995858970148</v>
      </c>
      <c r="AK23" s="128">
        <f t="shared" si="14"/>
        <v>1.973074310186814</v>
      </c>
    </row>
    <row r="24" spans="1:37" ht="16.5">
      <c r="A24" s="65"/>
      <c r="B24" s="66" t="s">
        <v>576</v>
      </c>
      <c r="C24" s="67"/>
      <c r="D24" s="89">
        <f>SUM(D18:D23)</f>
        <v>7219242799</v>
      </c>
      <c r="E24" s="90">
        <f>SUM(E18:E23)</f>
        <v>1337725789</v>
      </c>
      <c r="F24" s="91">
        <f t="shared" si="0"/>
        <v>8556968588</v>
      </c>
      <c r="G24" s="89">
        <f>SUM(G18:G23)</f>
        <v>7225092589</v>
      </c>
      <c r="H24" s="90">
        <f>SUM(H18:H23)</f>
        <v>1336670373</v>
      </c>
      <c r="I24" s="91">
        <f t="shared" si="1"/>
        <v>8561762962</v>
      </c>
      <c r="J24" s="89">
        <f>SUM(J18:J23)</f>
        <v>1375616758</v>
      </c>
      <c r="K24" s="90">
        <f>SUM(K18:K23)</f>
        <v>143168745</v>
      </c>
      <c r="L24" s="90">
        <f t="shared" si="2"/>
        <v>1518785503</v>
      </c>
      <c r="M24" s="106">
        <f t="shared" si="3"/>
        <v>0.17749106910710094</v>
      </c>
      <c r="N24" s="89">
        <f>SUM(N18:N23)</f>
        <v>0</v>
      </c>
      <c r="O24" s="90">
        <f>SUM(O18:O23)</f>
        <v>0</v>
      </c>
      <c r="P24" s="90">
        <f t="shared" si="4"/>
        <v>0</v>
      </c>
      <c r="Q24" s="106">
        <f t="shared" si="5"/>
        <v>0</v>
      </c>
      <c r="R24" s="89">
        <f>SUM(R18:R23)</f>
        <v>0</v>
      </c>
      <c r="S24" s="90">
        <f>SUM(S18:S23)</f>
        <v>0</v>
      </c>
      <c r="T24" s="90">
        <f t="shared" si="6"/>
        <v>0</v>
      </c>
      <c r="U24" s="106">
        <f t="shared" si="7"/>
        <v>0</v>
      </c>
      <c r="V24" s="89">
        <f>SUM(V18:V23)</f>
        <v>0</v>
      </c>
      <c r="W24" s="90">
        <f>SUM(W18:W23)</f>
        <v>0</v>
      </c>
      <c r="X24" s="90">
        <f t="shared" si="8"/>
        <v>0</v>
      </c>
      <c r="Y24" s="106">
        <f t="shared" si="9"/>
        <v>0</v>
      </c>
      <c r="Z24" s="89">
        <v>1375616758</v>
      </c>
      <c r="AA24" s="90">
        <v>143168745</v>
      </c>
      <c r="AB24" s="90">
        <f t="shared" si="10"/>
        <v>1518785503</v>
      </c>
      <c r="AC24" s="106">
        <f t="shared" si="11"/>
        <v>0.17749106910710094</v>
      </c>
      <c r="AD24" s="89">
        <f>SUM(AD18:AD23)</f>
        <v>1054512478</v>
      </c>
      <c r="AE24" s="90">
        <f>SUM(AE18:AE23)</f>
        <v>186683107</v>
      </c>
      <c r="AF24" s="90">
        <f t="shared" si="12"/>
        <v>1241195585</v>
      </c>
      <c r="AG24" s="90">
        <f>SUM(AG18:AG23)</f>
        <v>8089554314</v>
      </c>
      <c r="AH24" s="90">
        <f>SUM(AH18:AH23)</f>
        <v>8089554314</v>
      </c>
      <c r="AI24" s="91">
        <f>SUM(AI18:AI23)</f>
        <v>1241195585</v>
      </c>
      <c r="AJ24" s="129">
        <f t="shared" si="13"/>
        <v>0.15343188719951525</v>
      </c>
      <c r="AK24" s="130">
        <f t="shared" si="14"/>
        <v>0.2236472006142367</v>
      </c>
    </row>
    <row r="25" spans="1:37" ht="12.75">
      <c r="A25" s="62" t="s">
        <v>98</v>
      </c>
      <c r="B25" s="63" t="s">
        <v>577</v>
      </c>
      <c r="C25" s="64" t="s">
        <v>578</v>
      </c>
      <c r="D25" s="85">
        <v>574584625</v>
      </c>
      <c r="E25" s="86">
        <v>1049567611</v>
      </c>
      <c r="F25" s="87">
        <f t="shared" si="0"/>
        <v>1624152236</v>
      </c>
      <c r="G25" s="85">
        <v>574584625</v>
      </c>
      <c r="H25" s="86">
        <v>1049567611</v>
      </c>
      <c r="I25" s="87">
        <f t="shared" si="1"/>
        <v>1624152236</v>
      </c>
      <c r="J25" s="85">
        <v>105999949</v>
      </c>
      <c r="K25" s="86">
        <v>7588865</v>
      </c>
      <c r="L25" s="88">
        <f t="shared" si="2"/>
        <v>113588814</v>
      </c>
      <c r="M25" s="105">
        <f t="shared" si="3"/>
        <v>0.06993729496672627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105999949</v>
      </c>
      <c r="AA25" s="88">
        <v>7588865</v>
      </c>
      <c r="AB25" s="88">
        <f t="shared" si="10"/>
        <v>113588814</v>
      </c>
      <c r="AC25" s="105">
        <f t="shared" si="11"/>
        <v>0.06993729496672627</v>
      </c>
      <c r="AD25" s="85">
        <v>102852081</v>
      </c>
      <c r="AE25" s="86">
        <v>6606887</v>
      </c>
      <c r="AF25" s="88">
        <f t="shared" si="12"/>
        <v>109458968</v>
      </c>
      <c r="AG25" s="86">
        <v>686642850</v>
      </c>
      <c r="AH25" s="86">
        <v>686642850</v>
      </c>
      <c r="AI25" s="126">
        <v>109458968</v>
      </c>
      <c r="AJ25" s="127">
        <f t="shared" si="13"/>
        <v>0.15941179319059393</v>
      </c>
      <c r="AK25" s="128">
        <f t="shared" si="14"/>
        <v>0.03772962668531643</v>
      </c>
    </row>
    <row r="26" spans="1:37" ht="12.75">
      <c r="A26" s="62" t="s">
        <v>98</v>
      </c>
      <c r="B26" s="63" t="s">
        <v>579</v>
      </c>
      <c r="C26" s="64" t="s">
        <v>580</v>
      </c>
      <c r="D26" s="85">
        <v>1249962889</v>
      </c>
      <c r="E26" s="86">
        <v>261676920</v>
      </c>
      <c r="F26" s="87">
        <f t="shared" si="0"/>
        <v>1511639809</v>
      </c>
      <c r="G26" s="85">
        <v>1249962889</v>
      </c>
      <c r="H26" s="86">
        <v>261676920</v>
      </c>
      <c r="I26" s="87">
        <f t="shared" si="1"/>
        <v>1511639809</v>
      </c>
      <c r="J26" s="85">
        <v>252377957</v>
      </c>
      <c r="K26" s="86">
        <v>36263604</v>
      </c>
      <c r="L26" s="88">
        <f t="shared" si="2"/>
        <v>288641561</v>
      </c>
      <c r="M26" s="105">
        <f t="shared" si="3"/>
        <v>0.19094599075883428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252377957</v>
      </c>
      <c r="AA26" s="88">
        <v>36263604</v>
      </c>
      <c r="AB26" s="88">
        <f t="shared" si="10"/>
        <v>288641561</v>
      </c>
      <c r="AC26" s="105">
        <f t="shared" si="11"/>
        <v>0.19094599075883428</v>
      </c>
      <c r="AD26" s="85">
        <v>226757316</v>
      </c>
      <c r="AE26" s="86">
        <v>7906671</v>
      </c>
      <c r="AF26" s="88">
        <f t="shared" si="12"/>
        <v>234663987</v>
      </c>
      <c r="AG26" s="86">
        <v>1328481773</v>
      </c>
      <c r="AH26" s="86">
        <v>1328481773</v>
      </c>
      <c r="AI26" s="126">
        <v>234663987</v>
      </c>
      <c r="AJ26" s="127">
        <f t="shared" si="13"/>
        <v>0.17664072761049465</v>
      </c>
      <c r="AK26" s="128">
        <f t="shared" si="14"/>
        <v>0.23002069763691524</v>
      </c>
    </row>
    <row r="27" spans="1:37" ht="12.75">
      <c r="A27" s="62" t="s">
        <v>98</v>
      </c>
      <c r="B27" s="63" t="s">
        <v>581</v>
      </c>
      <c r="C27" s="64" t="s">
        <v>582</v>
      </c>
      <c r="D27" s="85">
        <v>343804518</v>
      </c>
      <c r="E27" s="86">
        <v>47208739</v>
      </c>
      <c r="F27" s="87">
        <f t="shared" si="0"/>
        <v>391013257</v>
      </c>
      <c r="G27" s="85">
        <v>343804518</v>
      </c>
      <c r="H27" s="86">
        <v>47208739</v>
      </c>
      <c r="I27" s="87">
        <f t="shared" si="1"/>
        <v>391013257</v>
      </c>
      <c r="J27" s="85">
        <v>68560279</v>
      </c>
      <c r="K27" s="86">
        <v>2266272</v>
      </c>
      <c r="L27" s="88">
        <f t="shared" si="2"/>
        <v>70826551</v>
      </c>
      <c r="M27" s="105">
        <f t="shared" si="3"/>
        <v>0.181135932687827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68560279</v>
      </c>
      <c r="AA27" s="88">
        <v>2266272</v>
      </c>
      <c r="AB27" s="88">
        <f t="shared" si="10"/>
        <v>70826551</v>
      </c>
      <c r="AC27" s="105">
        <f t="shared" si="11"/>
        <v>0.181135932687827</v>
      </c>
      <c r="AD27" s="85">
        <v>70101108</v>
      </c>
      <c r="AE27" s="86">
        <v>8176673</v>
      </c>
      <c r="AF27" s="88">
        <f t="shared" si="12"/>
        <v>78277781</v>
      </c>
      <c r="AG27" s="86">
        <v>381269767</v>
      </c>
      <c r="AH27" s="86">
        <v>381269767</v>
      </c>
      <c r="AI27" s="126">
        <v>78277781</v>
      </c>
      <c r="AJ27" s="127">
        <f t="shared" si="13"/>
        <v>0.20530812504732376</v>
      </c>
      <c r="AK27" s="128">
        <f t="shared" si="14"/>
        <v>-0.09518959153939222</v>
      </c>
    </row>
    <row r="28" spans="1:37" ht="12.75">
      <c r="A28" s="62" t="s">
        <v>98</v>
      </c>
      <c r="B28" s="63" t="s">
        <v>583</v>
      </c>
      <c r="C28" s="64" t="s">
        <v>584</v>
      </c>
      <c r="D28" s="85">
        <v>299057087</v>
      </c>
      <c r="E28" s="86">
        <v>20558844</v>
      </c>
      <c r="F28" s="87">
        <f t="shared" si="0"/>
        <v>319615931</v>
      </c>
      <c r="G28" s="85">
        <v>300907407</v>
      </c>
      <c r="H28" s="86">
        <v>25452505</v>
      </c>
      <c r="I28" s="87">
        <f t="shared" si="1"/>
        <v>326359912</v>
      </c>
      <c r="J28" s="85">
        <v>57916120</v>
      </c>
      <c r="K28" s="86">
        <v>490018</v>
      </c>
      <c r="L28" s="88">
        <f t="shared" si="2"/>
        <v>58406138</v>
      </c>
      <c r="M28" s="105">
        <f t="shared" si="3"/>
        <v>0.182738506861224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57916120</v>
      </c>
      <c r="AA28" s="88">
        <v>490018</v>
      </c>
      <c r="AB28" s="88">
        <f t="shared" si="10"/>
        <v>58406138</v>
      </c>
      <c r="AC28" s="105">
        <f t="shared" si="11"/>
        <v>0.182738506861224</v>
      </c>
      <c r="AD28" s="85">
        <v>54075128</v>
      </c>
      <c r="AE28" s="86">
        <v>1907690</v>
      </c>
      <c r="AF28" s="88">
        <f t="shared" si="12"/>
        <v>55982818</v>
      </c>
      <c r="AG28" s="86">
        <v>281731314</v>
      </c>
      <c r="AH28" s="86">
        <v>281731314</v>
      </c>
      <c r="AI28" s="126">
        <v>55982818</v>
      </c>
      <c r="AJ28" s="127">
        <f t="shared" si="13"/>
        <v>0.19870995951838</v>
      </c>
      <c r="AK28" s="128">
        <f t="shared" si="14"/>
        <v>0.04328685276257449</v>
      </c>
    </row>
    <row r="29" spans="1:37" ht="12.75">
      <c r="A29" s="62" t="s">
        <v>113</v>
      </c>
      <c r="B29" s="63" t="s">
        <v>585</v>
      </c>
      <c r="C29" s="64" t="s">
        <v>586</v>
      </c>
      <c r="D29" s="85">
        <v>222412206</v>
      </c>
      <c r="E29" s="86">
        <v>11353111</v>
      </c>
      <c r="F29" s="87">
        <f t="shared" si="0"/>
        <v>233765317</v>
      </c>
      <c r="G29" s="85">
        <v>222412206</v>
      </c>
      <c r="H29" s="86">
        <v>11353111</v>
      </c>
      <c r="I29" s="87">
        <f t="shared" si="1"/>
        <v>233765317</v>
      </c>
      <c r="J29" s="85">
        <v>46034162</v>
      </c>
      <c r="K29" s="86">
        <v>751667</v>
      </c>
      <c r="L29" s="88">
        <f t="shared" si="2"/>
        <v>46785829</v>
      </c>
      <c r="M29" s="105">
        <f t="shared" si="3"/>
        <v>0.2001401645052418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46034162</v>
      </c>
      <c r="AA29" s="88">
        <v>751667</v>
      </c>
      <c r="AB29" s="88">
        <f t="shared" si="10"/>
        <v>46785829</v>
      </c>
      <c r="AC29" s="105">
        <f t="shared" si="11"/>
        <v>0.2001401645052418</v>
      </c>
      <c r="AD29" s="85">
        <v>39965009</v>
      </c>
      <c r="AE29" s="86">
        <v>4940813</v>
      </c>
      <c r="AF29" s="88">
        <f t="shared" si="12"/>
        <v>44905822</v>
      </c>
      <c r="AG29" s="86">
        <v>240093137</v>
      </c>
      <c r="AH29" s="86">
        <v>240093137</v>
      </c>
      <c r="AI29" s="126">
        <v>44905822</v>
      </c>
      <c r="AJ29" s="127">
        <f t="shared" si="13"/>
        <v>0.1870350088349256</v>
      </c>
      <c r="AK29" s="128">
        <f t="shared" si="14"/>
        <v>0.04186555142003634</v>
      </c>
    </row>
    <row r="30" spans="1:37" ht="16.5">
      <c r="A30" s="65"/>
      <c r="B30" s="66" t="s">
        <v>587</v>
      </c>
      <c r="C30" s="67"/>
      <c r="D30" s="89">
        <f>SUM(D25:D29)</f>
        <v>2689821325</v>
      </c>
      <c r="E30" s="90">
        <f>SUM(E25:E29)</f>
        <v>1390365225</v>
      </c>
      <c r="F30" s="91">
        <f t="shared" si="0"/>
        <v>4080186550</v>
      </c>
      <c r="G30" s="89">
        <f>SUM(G25:G29)</f>
        <v>2691671645</v>
      </c>
      <c r="H30" s="90">
        <f>SUM(H25:H29)</f>
        <v>1395258886</v>
      </c>
      <c r="I30" s="91">
        <f t="shared" si="1"/>
        <v>4086930531</v>
      </c>
      <c r="J30" s="89">
        <f>SUM(J25:J29)</f>
        <v>530888467</v>
      </c>
      <c r="K30" s="90">
        <f>SUM(K25:K29)</f>
        <v>47360426</v>
      </c>
      <c r="L30" s="90">
        <f t="shared" si="2"/>
        <v>578248893</v>
      </c>
      <c r="M30" s="106">
        <f t="shared" si="3"/>
        <v>0.14172118992941635</v>
      </c>
      <c r="N30" s="89">
        <f>SUM(N25:N29)</f>
        <v>0</v>
      </c>
      <c r="O30" s="90">
        <f>SUM(O25:O29)</f>
        <v>0</v>
      </c>
      <c r="P30" s="90">
        <f t="shared" si="4"/>
        <v>0</v>
      </c>
      <c r="Q30" s="106">
        <f t="shared" si="5"/>
        <v>0</v>
      </c>
      <c r="R30" s="89">
        <f>SUM(R25:R29)</f>
        <v>0</v>
      </c>
      <c r="S30" s="90">
        <f>SUM(S25:S29)</f>
        <v>0</v>
      </c>
      <c r="T30" s="90">
        <f t="shared" si="6"/>
        <v>0</v>
      </c>
      <c r="U30" s="106">
        <f t="shared" si="7"/>
        <v>0</v>
      </c>
      <c r="V30" s="89">
        <f>SUM(V25:V29)</f>
        <v>0</v>
      </c>
      <c r="W30" s="90">
        <f>SUM(W25:W29)</f>
        <v>0</v>
      </c>
      <c r="X30" s="90">
        <f t="shared" si="8"/>
        <v>0</v>
      </c>
      <c r="Y30" s="106">
        <f t="shared" si="9"/>
        <v>0</v>
      </c>
      <c r="Z30" s="89">
        <v>530888467</v>
      </c>
      <c r="AA30" s="90">
        <v>47360426</v>
      </c>
      <c r="AB30" s="90">
        <f t="shared" si="10"/>
        <v>578248893</v>
      </c>
      <c r="AC30" s="106">
        <f t="shared" si="11"/>
        <v>0.14172118992941635</v>
      </c>
      <c r="AD30" s="89">
        <f>SUM(AD25:AD29)</f>
        <v>493750642</v>
      </c>
      <c r="AE30" s="90">
        <f>SUM(AE25:AE29)</f>
        <v>29538734</v>
      </c>
      <c r="AF30" s="90">
        <f t="shared" si="12"/>
        <v>523289376</v>
      </c>
      <c r="AG30" s="90">
        <f>SUM(AG25:AG29)</f>
        <v>2918218841</v>
      </c>
      <c r="AH30" s="90">
        <f>SUM(AH25:AH29)</f>
        <v>2918218841</v>
      </c>
      <c r="AI30" s="91">
        <f>SUM(AI25:AI29)</f>
        <v>523289376</v>
      </c>
      <c r="AJ30" s="129">
        <f t="shared" si="13"/>
        <v>0.17931807191700602</v>
      </c>
      <c r="AK30" s="130">
        <f t="shared" si="14"/>
        <v>0.10502700708374402</v>
      </c>
    </row>
    <row r="31" spans="1:37" ht="12.75">
      <c r="A31" s="62" t="s">
        <v>98</v>
      </c>
      <c r="B31" s="63" t="s">
        <v>588</v>
      </c>
      <c r="C31" s="64" t="s">
        <v>589</v>
      </c>
      <c r="D31" s="85">
        <v>162954198</v>
      </c>
      <c r="E31" s="86">
        <v>52626450</v>
      </c>
      <c r="F31" s="87">
        <f t="shared" si="0"/>
        <v>215580648</v>
      </c>
      <c r="G31" s="85">
        <v>162954198</v>
      </c>
      <c r="H31" s="86">
        <v>52626450</v>
      </c>
      <c r="I31" s="87">
        <f t="shared" si="1"/>
        <v>215580648</v>
      </c>
      <c r="J31" s="85">
        <v>14469891</v>
      </c>
      <c r="K31" s="86">
        <v>3551982</v>
      </c>
      <c r="L31" s="88">
        <f t="shared" si="2"/>
        <v>18021873</v>
      </c>
      <c r="M31" s="105">
        <f t="shared" si="3"/>
        <v>0.08359689595143995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14469891</v>
      </c>
      <c r="AA31" s="88">
        <v>3551982</v>
      </c>
      <c r="AB31" s="88">
        <f t="shared" si="10"/>
        <v>18021873</v>
      </c>
      <c r="AC31" s="105">
        <f t="shared" si="11"/>
        <v>0.08359689595143995</v>
      </c>
      <c r="AD31" s="85">
        <v>1037853</v>
      </c>
      <c r="AE31" s="86">
        <v>0</v>
      </c>
      <c r="AF31" s="88">
        <f t="shared" si="12"/>
        <v>1037853</v>
      </c>
      <c r="AG31" s="86">
        <v>188625443</v>
      </c>
      <c r="AH31" s="86">
        <v>188625443</v>
      </c>
      <c r="AI31" s="126">
        <v>1037853</v>
      </c>
      <c r="AJ31" s="127">
        <f t="shared" si="13"/>
        <v>0.005502189860993461</v>
      </c>
      <c r="AK31" s="128">
        <f t="shared" si="14"/>
        <v>16.364571861332962</v>
      </c>
    </row>
    <row r="32" spans="1:37" ht="12.75">
      <c r="A32" s="62" t="s">
        <v>98</v>
      </c>
      <c r="B32" s="63" t="s">
        <v>590</v>
      </c>
      <c r="C32" s="64" t="s">
        <v>591</v>
      </c>
      <c r="D32" s="85">
        <v>497391211</v>
      </c>
      <c r="E32" s="86">
        <v>110408968</v>
      </c>
      <c r="F32" s="87">
        <f t="shared" si="0"/>
        <v>607800179</v>
      </c>
      <c r="G32" s="85">
        <v>497391211</v>
      </c>
      <c r="H32" s="86">
        <v>110408968</v>
      </c>
      <c r="I32" s="87">
        <f t="shared" si="1"/>
        <v>607800179</v>
      </c>
      <c r="J32" s="85">
        <v>78209393</v>
      </c>
      <c r="K32" s="86">
        <v>1300329</v>
      </c>
      <c r="L32" s="88">
        <f t="shared" si="2"/>
        <v>79509722</v>
      </c>
      <c r="M32" s="105">
        <f t="shared" si="3"/>
        <v>0.1308155620006818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78209393</v>
      </c>
      <c r="AA32" s="88">
        <v>1300329</v>
      </c>
      <c r="AB32" s="88">
        <f t="shared" si="10"/>
        <v>79509722</v>
      </c>
      <c r="AC32" s="105">
        <f t="shared" si="11"/>
        <v>0.1308155620006818</v>
      </c>
      <c r="AD32" s="85">
        <v>77160372</v>
      </c>
      <c r="AE32" s="86">
        <v>10523681</v>
      </c>
      <c r="AF32" s="88">
        <f t="shared" si="12"/>
        <v>87684053</v>
      </c>
      <c r="AG32" s="86">
        <v>573557398</v>
      </c>
      <c r="AH32" s="86">
        <v>573557398</v>
      </c>
      <c r="AI32" s="126">
        <v>87684053</v>
      </c>
      <c r="AJ32" s="127">
        <f t="shared" si="13"/>
        <v>0.1528775555955779</v>
      </c>
      <c r="AK32" s="128">
        <f t="shared" si="14"/>
        <v>-0.09322483074544918</v>
      </c>
    </row>
    <row r="33" spans="1:37" ht="12.75">
      <c r="A33" s="62" t="s">
        <v>98</v>
      </c>
      <c r="B33" s="63" t="s">
        <v>592</v>
      </c>
      <c r="C33" s="64" t="s">
        <v>593</v>
      </c>
      <c r="D33" s="85">
        <v>1172939318</v>
      </c>
      <c r="E33" s="86">
        <v>309391630</v>
      </c>
      <c r="F33" s="87">
        <f t="shared" si="0"/>
        <v>1482330948</v>
      </c>
      <c r="G33" s="85">
        <v>1184350545</v>
      </c>
      <c r="H33" s="86">
        <v>331715658</v>
      </c>
      <c r="I33" s="87">
        <f t="shared" si="1"/>
        <v>1516066203</v>
      </c>
      <c r="J33" s="85">
        <v>200480358</v>
      </c>
      <c r="K33" s="86">
        <v>37790848</v>
      </c>
      <c r="L33" s="88">
        <f t="shared" si="2"/>
        <v>238271206</v>
      </c>
      <c r="M33" s="105">
        <f t="shared" si="3"/>
        <v>0.16074089684323314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200480358</v>
      </c>
      <c r="AA33" s="88">
        <v>37790848</v>
      </c>
      <c r="AB33" s="88">
        <f t="shared" si="10"/>
        <v>238271206</v>
      </c>
      <c r="AC33" s="105">
        <f t="shared" si="11"/>
        <v>0.16074089684323314</v>
      </c>
      <c r="AD33" s="85">
        <v>176626393</v>
      </c>
      <c r="AE33" s="86">
        <v>14182087</v>
      </c>
      <c r="AF33" s="88">
        <f t="shared" si="12"/>
        <v>190808480</v>
      </c>
      <c r="AG33" s="86">
        <v>1165062193</v>
      </c>
      <c r="AH33" s="86">
        <v>1165062193</v>
      </c>
      <c r="AI33" s="126">
        <v>190808480</v>
      </c>
      <c r="AJ33" s="127">
        <f t="shared" si="13"/>
        <v>0.1637753599305063</v>
      </c>
      <c r="AK33" s="128">
        <f t="shared" si="14"/>
        <v>0.24874537022673215</v>
      </c>
    </row>
    <row r="34" spans="1:37" ht="12.75">
      <c r="A34" s="62" t="s">
        <v>98</v>
      </c>
      <c r="B34" s="63" t="s">
        <v>94</v>
      </c>
      <c r="C34" s="64" t="s">
        <v>95</v>
      </c>
      <c r="D34" s="85">
        <v>2270007094</v>
      </c>
      <c r="E34" s="86">
        <v>344772281</v>
      </c>
      <c r="F34" s="87">
        <f t="shared" si="0"/>
        <v>2614779375</v>
      </c>
      <c r="G34" s="85">
        <v>2270007094</v>
      </c>
      <c r="H34" s="86">
        <v>396473224</v>
      </c>
      <c r="I34" s="87">
        <f t="shared" si="1"/>
        <v>2666480318</v>
      </c>
      <c r="J34" s="85">
        <v>399017998</v>
      </c>
      <c r="K34" s="86">
        <v>34554921</v>
      </c>
      <c r="L34" s="88">
        <f t="shared" si="2"/>
        <v>433572919</v>
      </c>
      <c r="M34" s="105">
        <f t="shared" si="3"/>
        <v>0.16581625323551438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v>399017998</v>
      </c>
      <c r="AA34" s="88">
        <v>34554921</v>
      </c>
      <c r="AB34" s="88">
        <f t="shared" si="10"/>
        <v>433572919</v>
      </c>
      <c r="AC34" s="105">
        <f t="shared" si="11"/>
        <v>0.16581625323551438</v>
      </c>
      <c r="AD34" s="85">
        <v>367515207</v>
      </c>
      <c r="AE34" s="86">
        <v>27846585</v>
      </c>
      <c r="AF34" s="88">
        <f t="shared" si="12"/>
        <v>395361792</v>
      </c>
      <c r="AG34" s="86">
        <v>2385303033</v>
      </c>
      <c r="AH34" s="86">
        <v>2385303033</v>
      </c>
      <c r="AI34" s="126">
        <v>395361792</v>
      </c>
      <c r="AJ34" s="127">
        <f t="shared" si="13"/>
        <v>0.16574908367208704</v>
      </c>
      <c r="AK34" s="128">
        <f t="shared" si="14"/>
        <v>0.09664850719818663</v>
      </c>
    </row>
    <row r="35" spans="1:37" ht="12.75">
      <c r="A35" s="62" t="s">
        <v>98</v>
      </c>
      <c r="B35" s="63" t="s">
        <v>594</v>
      </c>
      <c r="C35" s="64" t="s">
        <v>595</v>
      </c>
      <c r="D35" s="85">
        <v>688652090</v>
      </c>
      <c r="E35" s="86">
        <v>89479696</v>
      </c>
      <c r="F35" s="87">
        <f t="shared" si="0"/>
        <v>778131786</v>
      </c>
      <c r="G35" s="85">
        <v>688652090</v>
      </c>
      <c r="H35" s="86">
        <v>91467998</v>
      </c>
      <c r="I35" s="87">
        <f t="shared" si="1"/>
        <v>780120088</v>
      </c>
      <c r="J35" s="85">
        <v>137960372</v>
      </c>
      <c r="K35" s="86">
        <v>-708253</v>
      </c>
      <c r="L35" s="88">
        <f t="shared" si="2"/>
        <v>137252119</v>
      </c>
      <c r="M35" s="105">
        <f t="shared" si="3"/>
        <v>0.17638672711925432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137960372</v>
      </c>
      <c r="AA35" s="88">
        <v>-708253</v>
      </c>
      <c r="AB35" s="88">
        <f t="shared" si="10"/>
        <v>137252119</v>
      </c>
      <c r="AC35" s="105">
        <f t="shared" si="11"/>
        <v>0.17638672711925432</v>
      </c>
      <c r="AD35" s="85">
        <v>126432171</v>
      </c>
      <c r="AE35" s="86">
        <v>21323</v>
      </c>
      <c r="AF35" s="88">
        <f t="shared" si="12"/>
        <v>126453494</v>
      </c>
      <c r="AG35" s="86">
        <v>796602821</v>
      </c>
      <c r="AH35" s="86">
        <v>796602821</v>
      </c>
      <c r="AI35" s="126">
        <v>126453494</v>
      </c>
      <c r="AJ35" s="127">
        <f t="shared" si="13"/>
        <v>0.1587409568061271</v>
      </c>
      <c r="AK35" s="128">
        <f t="shared" si="14"/>
        <v>0.08539601918789219</v>
      </c>
    </row>
    <row r="36" spans="1:37" ht="12.75">
      <c r="A36" s="62" t="s">
        <v>98</v>
      </c>
      <c r="B36" s="63" t="s">
        <v>596</v>
      </c>
      <c r="C36" s="64" t="s">
        <v>597</v>
      </c>
      <c r="D36" s="85">
        <v>716117124</v>
      </c>
      <c r="E36" s="86">
        <v>84765848</v>
      </c>
      <c r="F36" s="87">
        <f t="shared" si="0"/>
        <v>800882972</v>
      </c>
      <c r="G36" s="85">
        <v>716117124</v>
      </c>
      <c r="H36" s="86">
        <v>84765848</v>
      </c>
      <c r="I36" s="87">
        <f t="shared" si="1"/>
        <v>800882972</v>
      </c>
      <c r="J36" s="85">
        <v>151836272</v>
      </c>
      <c r="K36" s="86">
        <v>7077766</v>
      </c>
      <c r="L36" s="88">
        <f t="shared" si="2"/>
        <v>158914038</v>
      </c>
      <c r="M36" s="105">
        <f t="shared" si="3"/>
        <v>0.19842354445762894</v>
      </c>
      <c r="N36" s="85">
        <v>0</v>
      </c>
      <c r="O36" s="86">
        <v>0</v>
      </c>
      <c r="P36" s="88">
        <f t="shared" si="4"/>
        <v>0</v>
      </c>
      <c r="Q36" s="105">
        <f t="shared" si="5"/>
        <v>0</v>
      </c>
      <c r="R36" s="85">
        <v>0</v>
      </c>
      <c r="S36" s="86">
        <v>0</v>
      </c>
      <c r="T36" s="88">
        <f t="shared" si="6"/>
        <v>0</v>
      </c>
      <c r="U36" s="105">
        <f t="shared" si="7"/>
        <v>0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v>151836272</v>
      </c>
      <c r="AA36" s="88">
        <v>7077766</v>
      </c>
      <c r="AB36" s="88">
        <f t="shared" si="10"/>
        <v>158914038</v>
      </c>
      <c r="AC36" s="105">
        <f t="shared" si="11"/>
        <v>0.19842354445762894</v>
      </c>
      <c r="AD36" s="85">
        <v>116942438</v>
      </c>
      <c r="AE36" s="86">
        <v>13252489</v>
      </c>
      <c r="AF36" s="88">
        <f t="shared" si="12"/>
        <v>130194927</v>
      </c>
      <c r="AG36" s="86">
        <v>700593744</v>
      </c>
      <c r="AH36" s="86">
        <v>700593744</v>
      </c>
      <c r="AI36" s="126">
        <v>130194927</v>
      </c>
      <c r="AJ36" s="127">
        <f t="shared" si="13"/>
        <v>0.1858351264409806</v>
      </c>
      <c r="AK36" s="128">
        <f t="shared" si="14"/>
        <v>0.22058548410261802</v>
      </c>
    </row>
    <row r="37" spans="1:37" ht="12.75">
      <c r="A37" s="62" t="s">
        <v>98</v>
      </c>
      <c r="B37" s="63" t="s">
        <v>598</v>
      </c>
      <c r="C37" s="64" t="s">
        <v>599</v>
      </c>
      <c r="D37" s="85">
        <v>964909952</v>
      </c>
      <c r="E37" s="86">
        <v>217575258</v>
      </c>
      <c r="F37" s="87">
        <f t="shared" si="0"/>
        <v>1182485210</v>
      </c>
      <c r="G37" s="85">
        <v>965775055</v>
      </c>
      <c r="H37" s="86">
        <v>263779221</v>
      </c>
      <c r="I37" s="87">
        <f t="shared" si="1"/>
        <v>1229554276</v>
      </c>
      <c r="J37" s="85">
        <v>236603284</v>
      </c>
      <c r="K37" s="86">
        <v>34130518</v>
      </c>
      <c r="L37" s="88">
        <f t="shared" si="2"/>
        <v>270733802</v>
      </c>
      <c r="M37" s="105">
        <f t="shared" si="3"/>
        <v>0.22895322470883167</v>
      </c>
      <c r="N37" s="85">
        <v>0</v>
      </c>
      <c r="O37" s="86">
        <v>0</v>
      </c>
      <c r="P37" s="88">
        <f t="shared" si="4"/>
        <v>0</v>
      </c>
      <c r="Q37" s="105">
        <f t="shared" si="5"/>
        <v>0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v>236603284</v>
      </c>
      <c r="AA37" s="88">
        <v>34130518</v>
      </c>
      <c r="AB37" s="88">
        <f t="shared" si="10"/>
        <v>270733802</v>
      </c>
      <c r="AC37" s="105">
        <f t="shared" si="11"/>
        <v>0.22895322470883167</v>
      </c>
      <c r="AD37" s="85">
        <v>163132600</v>
      </c>
      <c r="AE37" s="86">
        <v>24167314</v>
      </c>
      <c r="AF37" s="88">
        <f t="shared" si="12"/>
        <v>187299914</v>
      </c>
      <c r="AG37" s="86">
        <v>1029002116</v>
      </c>
      <c r="AH37" s="86">
        <v>1029002116</v>
      </c>
      <c r="AI37" s="126">
        <v>187299914</v>
      </c>
      <c r="AJ37" s="127">
        <f t="shared" si="13"/>
        <v>0.18202092210274912</v>
      </c>
      <c r="AK37" s="128">
        <f t="shared" si="14"/>
        <v>0.4454560934822427</v>
      </c>
    </row>
    <row r="38" spans="1:37" ht="12.75">
      <c r="A38" s="62" t="s">
        <v>113</v>
      </c>
      <c r="B38" s="63" t="s">
        <v>600</v>
      </c>
      <c r="C38" s="64" t="s">
        <v>601</v>
      </c>
      <c r="D38" s="85">
        <v>418657661</v>
      </c>
      <c r="E38" s="86">
        <v>6415111</v>
      </c>
      <c r="F38" s="87">
        <f t="shared" si="0"/>
        <v>425072772</v>
      </c>
      <c r="G38" s="85">
        <v>418657661</v>
      </c>
      <c r="H38" s="86">
        <v>6415111</v>
      </c>
      <c r="I38" s="87">
        <f t="shared" si="1"/>
        <v>425072772</v>
      </c>
      <c r="J38" s="85">
        <v>86996779</v>
      </c>
      <c r="K38" s="86">
        <v>305300</v>
      </c>
      <c r="L38" s="88">
        <f t="shared" si="2"/>
        <v>87302079</v>
      </c>
      <c r="M38" s="105">
        <f t="shared" si="3"/>
        <v>0.20538148936060294</v>
      </c>
      <c r="N38" s="85">
        <v>0</v>
      </c>
      <c r="O38" s="86">
        <v>0</v>
      </c>
      <c r="P38" s="88">
        <f t="shared" si="4"/>
        <v>0</v>
      </c>
      <c r="Q38" s="105">
        <f t="shared" si="5"/>
        <v>0</v>
      </c>
      <c r="R38" s="85">
        <v>0</v>
      </c>
      <c r="S38" s="86">
        <v>0</v>
      </c>
      <c r="T38" s="88">
        <f t="shared" si="6"/>
        <v>0</v>
      </c>
      <c r="U38" s="105">
        <f t="shared" si="7"/>
        <v>0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v>86996779</v>
      </c>
      <c r="AA38" s="88">
        <v>305300</v>
      </c>
      <c r="AB38" s="88">
        <f t="shared" si="10"/>
        <v>87302079</v>
      </c>
      <c r="AC38" s="105">
        <f t="shared" si="11"/>
        <v>0.20538148936060294</v>
      </c>
      <c r="AD38" s="85">
        <v>46032341</v>
      </c>
      <c r="AE38" s="86">
        <v>34822</v>
      </c>
      <c r="AF38" s="88">
        <f t="shared" si="12"/>
        <v>46067163</v>
      </c>
      <c r="AG38" s="86">
        <v>400364628</v>
      </c>
      <c r="AH38" s="86">
        <v>400364628</v>
      </c>
      <c r="AI38" s="126">
        <v>46067163</v>
      </c>
      <c r="AJ38" s="127">
        <f t="shared" si="13"/>
        <v>0.11506301950331137</v>
      </c>
      <c r="AK38" s="128">
        <f t="shared" si="14"/>
        <v>0.8951043067271149</v>
      </c>
    </row>
    <row r="39" spans="1:37" ht="16.5">
      <c r="A39" s="65"/>
      <c r="B39" s="66" t="s">
        <v>602</v>
      </c>
      <c r="C39" s="67"/>
      <c r="D39" s="89">
        <f>SUM(D31:D38)</f>
        <v>6891628648</v>
      </c>
      <c r="E39" s="90">
        <f>SUM(E31:E38)</f>
        <v>1215435242</v>
      </c>
      <c r="F39" s="91">
        <f t="shared" si="0"/>
        <v>8107063890</v>
      </c>
      <c r="G39" s="89">
        <f>SUM(G31:G38)</f>
        <v>6903904978</v>
      </c>
      <c r="H39" s="90">
        <f>SUM(H31:H38)</f>
        <v>1337652478</v>
      </c>
      <c r="I39" s="91">
        <f t="shared" si="1"/>
        <v>8241557456</v>
      </c>
      <c r="J39" s="89">
        <f>SUM(J31:J38)</f>
        <v>1305574347</v>
      </c>
      <c r="K39" s="90">
        <f>SUM(K31:K38)</f>
        <v>118003411</v>
      </c>
      <c r="L39" s="90">
        <f t="shared" si="2"/>
        <v>1423577758</v>
      </c>
      <c r="M39" s="106">
        <f t="shared" si="3"/>
        <v>0.1755972047729847</v>
      </c>
      <c r="N39" s="89">
        <f>SUM(N31:N38)</f>
        <v>0</v>
      </c>
      <c r="O39" s="90">
        <f>SUM(O31:O38)</f>
        <v>0</v>
      </c>
      <c r="P39" s="90">
        <f t="shared" si="4"/>
        <v>0</v>
      </c>
      <c r="Q39" s="106">
        <f t="shared" si="5"/>
        <v>0</v>
      </c>
      <c r="R39" s="89">
        <f>SUM(R31:R38)</f>
        <v>0</v>
      </c>
      <c r="S39" s="90">
        <f>SUM(S31:S38)</f>
        <v>0</v>
      </c>
      <c r="T39" s="90">
        <f t="shared" si="6"/>
        <v>0</v>
      </c>
      <c r="U39" s="106">
        <f t="shared" si="7"/>
        <v>0</v>
      </c>
      <c r="V39" s="89">
        <f>SUM(V31:V38)</f>
        <v>0</v>
      </c>
      <c r="W39" s="90">
        <f>SUM(W31:W38)</f>
        <v>0</v>
      </c>
      <c r="X39" s="90">
        <f t="shared" si="8"/>
        <v>0</v>
      </c>
      <c r="Y39" s="106">
        <f t="shared" si="9"/>
        <v>0</v>
      </c>
      <c r="Z39" s="89">
        <v>1305574347</v>
      </c>
      <c r="AA39" s="90">
        <v>118003411</v>
      </c>
      <c r="AB39" s="90">
        <f t="shared" si="10"/>
        <v>1423577758</v>
      </c>
      <c r="AC39" s="106">
        <f t="shared" si="11"/>
        <v>0.1755972047729847</v>
      </c>
      <c r="AD39" s="89">
        <f>SUM(AD31:AD38)</f>
        <v>1074879375</v>
      </c>
      <c r="AE39" s="90">
        <f>SUM(AE31:AE38)</f>
        <v>90028301</v>
      </c>
      <c r="AF39" s="90">
        <f t="shared" si="12"/>
        <v>1164907676</v>
      </c>
      <c r="AG39" s="90">
        <f>SUM(AG31:AG38)</f>
        <v>7239111376</v>
      </c>
      <c r="AH39" s="90">
        <f>SUM(AH31:AH38)</f>
        <v>7239111376</v>
      </c>
      <c r="AI39" s="91">
        <f>SUM(AI31:AI38)</f>
        <v>1164907676</v>
      </c>
      <c r="AJ39" s="129">
        <f t="shared" si="13"/>
        <v>0.1609186011230669</v>
      </c>
      <c r="AK39" s="130">
        <f t="shared" si="14"/>
        <v>0.22205200234254452</v>
      </c>
    </row>
    <row r="40" spans="1:37" ht="12.75">
      <c r="A40" s="62" t="s">
        <v>98</v>
      </c>
      <c r="B40" s="63" t="s">
        <v>603</v>
      </c>
      <c r="C40" s="64" t="s">
        <v>604</v>
      </c>
      <c r="D40" s="85">
        <v>94052375</v>
      </c>
      <c r="E40" s="86">
        <v>12232950</v>
      </c>
      <c r="F40" s="87">
        <f t="shared" si="0"/>
        <v>106285325</v>
      </c>
      <c r="G40" s="85">
        <v>94052375</v>
      </c>
      <c r="H40" s="86">
        <v>12232950</v>
      </c>
      <c r="I40" s="87">
        <f t="shared" si="1"/>
        <v>106285325</v>
      </c>
      <c r="J40" s="85">
        <v>12728711</v>
      </c>
      <c r="K40" s="86">
        <v>1424851</v>
      </c>
      <c r="L40" s="88">
        <f t="shared" si="2"/>
        <v>14153562</v>
      </c>
      <c r="M40" s="105">
        <f t="shared" si="3"/>
        <v>0.13316572160832174</v>
      </c>
      <c r="N40" s="85">
        <v>0</v>
      </c>
      <c r="O40" s="86">
        <v>0</v>
      </c>
      <c r="P40" s="88">
        <f t="shared" si="4"/>
        <v>0</v>
      </c>
      <c r="Q40" s="105">
        <f t="shared" si="5"/>
        <v>0</v>
      </c>
      <c r="R40" s="85">
        <v>0</v>
      </c>
      <c r="S40" s="86">
        <v>0</v>
      </c>
      <c r="T40" s="88">
        <f t="shared" si="6"/>
        <v>0</v>
      </c>
      <c r="U40" s="105">
        <f t="shared" si="7"/>
        <v>0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v>12728711</v>
      </c>
      <c r="AA40" s="88">
        <v>1424851</v>
      </c>
      <c r="AB40" s="88">
        <f t="shared" si="10"/>
        <v>14153562</v>
      </c>
      <c r="AC40" s="105">
        <f t="shared" si="11"/>
        <v>0.13316572160832174</v>
      </c>
      <c r="AD40" s="85">
        <v>11930778</v>
      </c>
      <c r="AE40" s="86">
        <v>3358323</v>
      </c>
      <c r="AF40" s="88">
        <f t="shared" si="12"/>
        <v>15289101</v>
      </c>
      <c r="AG40" s="86">
        <v>91087400</v>
      </c>
      <c r="AH40" s="86">
        <v>91087400</v>
      </c>
      <c r="AI40" s="126">
        <v>15289101</v>
      </c>
      <c r="AJ40" s="127">
        <f t="shared" si="13"/>
        <v>0.16785088826775163</v>
      </c>
      <c r="AK40" s="128">
        <f t="shared" si="14"/>
        <v>-0.07427114256096545</v>
      </c>
    </row>
    <row r="41" spans="1:37" ht="12.75">
      <c r="A41" s="62" t="s">
        <v>98</v>
      </c>
      <c r="B41" s="63" t="s">
        <v>605</v>
      </c>
      <c r="C41" s="64" t="s">
        <v>606</v>
      </c>
      <c r="D41" s="85">
        <v>70892440</v>
      </c>
      <c r="E41" s="86">
        <v>34644653</v>
      </c>
      <c r="F41" s="87">
        <f t="shared" si="0"/>
        <v>105537093</v>
      </c>
      <c r="G41" s="85">
        <v>70892440</v>
      </c>
      <c r="H41" s="86">
        <v>34644653</v>
      </c>
      <c r="I41" s="87">
        <f t="shared" si="1"/>
        <v>105537093</v>
      </c>
      <c r="J41" s="85">
        <v>15753301</v>
      </c>
      <c r="K41" s="86">
        <v>109603</v>
      </c>
      <c r="L41" s="88">
        <f t="shared" si="2"/>
        <v>15862904</v>
      </c>
      <c r="M41" s="105">
        <f t="shared" si="3"/>
        <v>0.15030643301876812</v>
      </c>
      <c r="N41" s="85">
        <v>0</v>
      </c>
      <c r="O41" s="86">
        <v>0</v>
      </c>
      <c r="P41" s="88">
        <f t="shared" si="4"/>
        <v>0</v>
      </c>
      <c r="Q41" s="105">
        <f t="shared" si="5"/>
        <v>0</v>
      </c>
      <c r="R41" s="85">
        <v>0</v>
      </c>
      <c r="S41" s="86">
        <v>0</v>
      </c>
      <c r="T41" s="88">
        <f t="shared" si="6"/>
        <v>0</v>
      </c>
      <c r="U41" s="105">
        <f t="shared" si="7"/>
        <v>0</v>
      </c>
      <c r="V41" s="85">
        <v>0</v>
      </c>
      <c r="W41" s="86">
        <v>0</v>
      </c>
      <c r="X41" s="88">
        <f t="shared" si="8"/>
        <v>0</v>
      </c>
      <c r="Y41" s="105">
        <f t="shared" si="9"/>
        <v>0</v>
      </c>
      <c r="Z41" s="125">
        <v>15753301</v>
      </c>
      <c r="AA41" s="88">
        <v>109603</v>
      </c>
      <c r="AB41" s="88">
        <f t="shared" si="10"/>
        <v>15862904</v>
      </c>
      <c r="AC41" s="105">
        <f t="shared" si="11"/>
        <v>0.15030643301876812</v>
      </c>
      <c r="AD41" s="85">
        <v>12406495</v>
      </c>
      <c r="AE41" s="86">
        <v>0</v>
      </c>
      <c r="AF41" s="88">
        <f t="shared" si="12"/>
        <v>12406495</v>
      </c>
      <c r="AG41" s="86">
        <v>97931508</v>
      </c>
      <c r="AH41" s="86">
        <v>97931508</v>
      </c>
      <c r="AI41" s="126">
        <v>12406495</v>
      </c>
      <c r="AJ41" s="127">
        <f t="shared" si="13"/>
        <v>0.12668542794214913</v>
      </c>
      <c r="AK41" s="128">
        <f t="shared" si="14"/>
        <v>0.2785967350166183</v>
      </c>
    </row>
    <row r="42" spans="1:37" ht="12.75">
      <c r="A42" s="62" t="s">
        <v>98</v>
      </c>
      <c r="B42" s="63" t="s">
        <v>607</v>
      </c>
      <c r="C42" s="64" t="s">
        <v>608</v>
      </c>
      <c r="D42" s="85">
        <v>341396140</v>
      </c>
      <c r="E42" s="86">
        <v>31958400</v>
      </c>
      <c r="F42" s="87">
        <f t="shared" si="0"/>
        <v>373354540</v>
      </c>
      <c r="G42" s="85">
        <v>341396140</v>
      </c>
      <c r="H42" s="86">
        <v>31958400</v>
      </c>
      <c r="I42" s="87">
        <f t="shared" si="1"/>
        <v>373354540</v>
      </c>
      <c r="J42" s="85">
        <v>51700926</v>
      </c>
      <c r="K42" s="86">
        <v>-1205165</v>
      </c>
      <c r="L42" s="88">
        <f t="shared" si="2"/>
        <v>50495761</v>
      </c>
      <c r="M42" s="105">
        <f t="shared" si="3"/>
        <v>0.13524882006256037</v>
      </c>
      <c r="N42" s="85">
        <v>0</v>
      </c>
      <c r="O42" s="86">
        <v>0</v>
      </c>
      <c r="P42" s="88">
        <f t="shared" si="4"/>
        <v>0</v>
      </c>
      <c r="Q42" s="105">
        <f t="shared" si="5"/>
        <v>0</v>
      </c>
      <c r="R42" s="85">
        <v>0</v>
      </c>
      <c r="S42" s="86">
        <v>0</v>
      </c>
      <c r="T42" s="88">
        <f t="shared" si="6"/>
        <v>0</v>
      </c>
      <c r="U42" s="105">
        <f t="shared" si="7"/>
        <v>0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v>51700926</v>
      </c>
      <c r="AA42" s="88">
        <v>-1205165</v>
      </c>
      <c r="AB42" s="88">
        <f t="shared" si="10"/>
        <v>50495761</v>
      </c>
      <c r="AC42" s="105">
        <f t="shared" si="11"/>
        <v>0.13524882006256037</v>
      </c>
      <c r="AD42" s="85">
        <v>73644349</v>
      </c>
      <c r="AE42" s="86">
        <v>-2276964</v>
      </c>
      <c r="AF42" s="88">
        <f t="shared" si="12"/>
        <v>71367385</v>
      </c>
      <c r="AG42" s="86">
        <v>344030910</v>
      </c>
      <c r="AH42" s="86">
        <v>344030910</v>
      </c>
      <c r="AI42" s="126">
        <v>71367385</v>
      </c>
      <c r="AJ42" s="127">
        <f t="shared" si="13"/>
        <v>0.20744468861824072</v>
      </c>
      <c r="AK42" s="128">
        <f t="shared" si="14"/>
        <v>-0.29245325438223635</v>
      </c>
    </row>
    <row r="43" spans="1:37" ht="12.75">
      <c r="A43" s="62" t="s">
        <v>113</v>
      </c>
      <c r="B43" s="63" t="s">
        <v>609</v>
      </c>
      <c r="C43" s="64" t="s">
        <v>610</v>
      </c>
      <c r="D43" s="85">
        <v>96254797</v>
      </c>
      <c r="E43" s="86">
        <v>743800</v>
      </c>
      <c r="F43" s="87">
        <f t="shared" si="0"/>
        <v>96998597</v>
      </c>
      <c r="G43" s="85">
        <v>96254797</v>
      </c>
      <c r="H43" s="86">
        <v>743800</v>
      </c>
      <c r="I43" s="87">
        <f t="shared" si="1"/>
        <v>96998597</v>
      </c>
      <c r="J43" s="85">
        <v>11286669</v>
      </c>
      <c r="K43" s="86">
        <v>2360</v>
      </c>
      <c r="L43" s="88">
        <f t="shared" si="2"/>
        <v>11289029</v>
      </c>
      <c r="M43" s="105">
        <f t="shared" si="3"/>
        <v>0.11638342562831089</v>
      </c>
      <c r="N43" s="85">
        <v>0</v>
      </c>
      <c r="O43" s="86">
        <v>0</v>
      </c>
      <c r="P43" s="88">
        <f t="shared" si="4"/>
        <v>0</v>
      </c>
      <c r="Q43" s="105">
        <f t="shared" si="5"/>
        <v>0</v>
      </c>
      <c r="R43" s="85">
        <v>0</v>
      </c>
      <c r="S43" s="86">
        <v>0</v>
      </c>
      <c r="T43" s="88">
        <f t="shared" si="6"/>
        <v>0</v>
      </c>
      <c r="U43" s="105">
        <f t="shared" si="7"/>
        <v>0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v>11286669</v>
      </c>
      <c r="AA43" s="88">
        <v>2360</v>
      </c>
      <c r="AB43" s="88">
        <f t="shared" si="10"/>
        <v>11289029</v>
      </c>
      <c r="AC43" s="105">
        <f t="shared" si="11"/>
        <v>0.11638342562831089</v>
      </c>
      <c r="AD43" s="85">
        <v>18365427</v>
      </c>
      <c r="AE43" s="86">
        <v>130864</v>
      </c>
      <c r="AF43" s="88">
        <f t="shared" si="12"/>
        <v>18496291</v>
      </c>
      <c r="AG43" s="86">
        <v>81498534</v>
      </c>
      <c r="AH43" s="86">
        <v>81498534</v>
      </c>
      <c r="AI43" s="126">
        <v>18496291</v>
      </c>
      <c r="AJ43" s="127">
        <f t="shared" si="13"/>
        <v>0.22695243818741573</v>
      </c>
      <c r="AK43" s="128">
        <f t="shared" si="14"/>
        <v>-0.3896598512642345</v>
      </c>
    </row>
    <row r="44" spans="1:37" ht="16.5">
      <c r="A44" s="65"/>
      <c r="B44" s="66" t="s">
        <v>611</v>
      </c>
      <c r="C44" s="67"/>
      <c r="D44" s="89">
        <f>SUM(D40:D43)</f>
        <v>602595752</v>
      </c>
      <c r="E44" s="90">
        <f>SUM(E40:E43)</f>
        <v>79579803</v>
      </c>
      <c r="F44" s="91">
        <f t="shared" si="0"/>
        <v>682175555</v>
      </c>
      <c r="G44" s="89">
        <f>SUM(G40:G43)</f>
        <v>602595752</v>
      </c>
      <c r="H44" s="90">
        <f>SUM(H40:H43)</f>
        <v>79579803</v>
      </c>
      <c r="I44" s="91">
        <f t="shared" si="1"/>
        <v>682175555</v>
      </c>
      <c r="J44" s="89">
        <f>SUM(J40:J43)</f>
        <v>91469607</v>
      </c>
      <c r="K44" s="90">
        <f>SUM(K40:K43)</f>
        <v>331649</v>
      </c>
      <c r="L44" s="90">
        <f t="shared" si="2"/>
        <v>91801256</v>
      </c>
      <c r="M44" s="106">
        <f t="shared" si="3"/>
        <v>0.13457130694165667</v>
      </c>
      <c r="N44" s="89">
        <f>SUM(N40:N43)</f>
        <v>0</v>
      </c>
      <c r="O44" s="90">
        <f>SUM(O40:O43)</f>
        <v>0</v>
      </c>
      <c r="P44" s="90">
        <f t="shared" si="4"/>
        <v>0</v>
      </c>
      <c r="Q44" s="106">
        <f t="shared" si="5"/>
        <v>0</v>
      </c>
      <c r="R44" s="89">
        <f>SUM(R40:R43)</f>
        <v>0</v>
      </c>
      <c r="S44" s="90">
        <f>SUM(S40:S43)</f>
        <v>0</v>
      </c>
      <c r="T44" s="90">
        <f t="shared" si="6"/>
        <v>0</v>
      </c>
      <c r="U44" s="106">
        <f t="shared" si="7"/>
        <v>0</v>
      </c>
      <c r="V44" s="89">
        <f>SUM(V40:V43)</f>
        <v>0</v>
      </c>
      <c r="W44" s="90">
        <f>SUM(W40:W43)</f>
        <v>0</v>
      </c>
      <c r="X44" s="90">
        <f t="shared" si="8"/>
        <v>0</v>
      </c>
      <c r="Y44" s="106">
        <f t="shared" si="9"/>
        <v>0</v>
      </c>
      <c r="Z44" s="89">
        <v>91469607</v>
      </c>
      <c r="AA44" s="90">
        <v>331649</v>
      </c>
      <c r="AB44" s="90">
        <f t="shared" si="10"/>
        <v>91801256</v>
      </c>
      <c r="AC44" s="106">
        <f t="shared" si="11"/>
        <v>0.13457130694165667</v>
      </c>
      <c r="AD44" s="89">
        <f>SUM(AD40:AD43)</f>
        <v>116347049</v>
      </c>
      <c r="AE44" s="90">
        <f>SUM(AE40:AE43)</f>
        <v>1212223</v>
      </c>
      <c r="AF44" s="90">
        <f t="shared" si="12"/>
        <v>117559272</v>
      </c>
      <c r="AG44" s="90">
        <f>SUM(AG40:AG43)</f>
        <v>614548352</v>
      </c>
      <c r="AH44" s="90">
        <f>SUM(AH40:AH43)</f>
        <v>614548352</v>
      </c>
      <c r="AI44" s="91">
        <f>SUM(AI40:AI43)</f>
        <v>117559272</v>
      </c>
      <c r="AJ44" s="129">
        <f t="shared" si="13"/>
        <v>0.19129377146226567</v>
      </c>
      <c r="AK44" s="130">
        <f t="shared" si="14"/>
        <v>-0.2191066307385776</v>
      </c>
    </row>
    <row r="45" spans="1:37" ht="16.5">
      <c r="A45" s="68"/>
      <c r="B45" s="69" t="s">
        <v>612</v>
      </c>
      <c r="C45" s="70"/>
      <c r="D45" s="92">
        <f>SUM(D9,D11:D16,D18:D23,D25:D29,D31:D38,D40:D43)</f>
        <v>62950997391</v>
      </c>
      <c r="E45" s="93">
        <f>SUM(E9,E11:E16,E18:E23,E25:E29,E31:E38,E40:E43)</f>
        <v>13735385503</v>
      </c>
      <c r="F45" s="94">
        <f t="shared" si="0"/>
        <v>76686382894</v>
      </c>
      <c r="G45" s="92">
        <f>SUM(G9,G11:G16,G18:G23,G25:G29,G31:G38,G40:G43)</f>
        <v>63091855046</v>
      </c>
      <c r="H45" s="93">
        <f>SUM(H9,H11:H16,H18:H23,H25:H29,H31:H38,H40:H43)</f>
        <v>14326012905</v>
      </c>
      <c r="I45" s="94">
        <f t="shared" si="1"/>
        <v>77417867951</v>
      </c>
      <c r="J45" s="92">
        <f>SUM(J9,J11:J16,J18:J23,J25:J29,J31:J38,J40:J43)</f>
        <v>12767945780</v>
      </c>
      <c r="K45" s="93">
        <f>SUM(K9,K11:K16,K18:K23,K25:K29,K31:K38,K40:K43)</f>
        <v>1052802078</v>
      </c>
      <c r="L45" s="93">
        <f t="shared" si="2"/>
        <v>13820747858</v>
      </c>
      <c r="M45" s="107">
        <f t="shared" si="3"/>
        <v>0.1802242762851884</v>
      </c>
      <c r="N45" s="92">
        <f>SUM(N9,N11:N16,N18:N23,N25:N29,N31:N38,N40:N43)</f>
        <v>0</v>
      </c>
      <c r="O45" s="93">
        <f>SUM(O9,O11:O16,O18:O23,O25:O29,O31:O38,O40:O43)</f>
        <v>0</v>
      </c>
      <c r="P45" s="93">
        <f t="shared" si="4"/>
        <v>0</v>
      </c>
      <c r="Q45" s="107">
        <f t="shared" si="5"/>
        <v>0</v>
      </c>
      <c r="R45" s="92">
        <f>SUM(R9,R11:R16,R18:R23,R25:R29,R31:R38,R40:R43)</f>
        <v>0</v>
      </c>
      <c r="S45" s="93">
        <f>SUM(S9,S11:S16,S18:S23,S25:S29,S31:S38,S40:S43)</f>
        <v>0</v>
      </c>
      <c r="T45" s="93">
        <f t="shared" si="6"/>
        <v>0</v>
      </c>
      <c r="U45" s="107">
        <f t="shared" si="7"/>
        <v>0</v>
      </c>
      <c r="V45" s="92">
        <f>SUM(V9,V11:V16,V18:V23,V25:V29,V31:V38,V40:V43)</f>
        <v>0</v>
      </c>
      <c r="W45" s="93">
        <f>SUM(W9,W11:W16,W18:W23,W25:W29,W31:W38,W40:W43)</f>
        <v>0</v>
      </c>
      <c r="X45" s="93">
        <f t="shared" si="8"/>
        <v>0</v>
      </c>
      <c r="Y45" s="107">
        <f t="shared" si="9"/>
        <v>0</v>
      </c>
      <c r="Z45" s="92">
        <v>12767945780</v>
      </c>
      <c r="AA45" s="93">
        <v>1052802078</v>
      </c>
      <c r="AB45" s="93">
        <f t="shared" si="10"/>
        <v>13820747858</v>
      </c>
      <c r="AC45" s="107">
        <f t="shared" si="11"/>
        <v>0.1802242762851884</v>
      </c>
      <c r="AD45" s="92">
        <f>SUM(AD9,AD11:AD16,AD18:AD23,AD25:AD29,AD31:AD38,AD40:AD43)</f>
        <v>11318156691</v>
      </c>
      <c r="AE45" s="93">
        <f>SUM(AE9,AE11:AE16,AE18:AE23,AE25:AE29,AE31:AE38,AE40:AE43)</f>
        <v>937317869</v>
      </c>
      <c r="AF45" s="93">
        <f t="shared" si="12"/>
        <v>12255474560</v>
      </c>
      <c r="AG45" s="93">
        <f>SUM(AG9,AG11:AG16,AG18:AG23,AG25:AG29,AG31:AG38,AG40:AG43)</f>
        <v>70657108950</v>
      </c>
      <c r="AH45" s="93">
        <f>SUM(AH9,AH11:AH16,AH18:AH23,AH25:AH29,AH31:AH38,AH40:AH43)</f>
        <v>70657108950</v>
      </c>
      <c r="AI45" s="94">
        <f>SUM(AI9,AI11:AI16,AI18:AI23,AI25:AI29,AI31:AI38,AI40:AI43)</f>
        <v>12255474560</v>
      </c>
      <c r="AJ45" s="131">
        <f t="shared" si="13"/>
        <v>0.17344998602578687</v>
      </c>
      <c r="AK45" s="132">
        <f t="shared" si="14"/>
        <v>0.12772033349967638</v>
      </c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view="pageBreakPreview" zoomScale="60" zoomScalePageLayoutView="0" workbookViewId="0" topLeftCell="A13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2"/>
      <c r="AM2" s="2"/>
      <c r="AN2" s="2"/>
      <c r="AO2" s="2"/>
    </row>
    <row r="3" spans="1:37" ht="16.5" customHeight="1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s="13" customFormat="1" ht="16.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</row>
    <row r="5" spans="1:37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</row>
    <row r="7" spans="1:37" s="13" customFormat="1" ht="12.75">
      <c r="A7" s="32"/>
      <c r="B7" s="33" t="s">
        <v>40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</row>
    <row r="8" spans="1:37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</row>
    <row r="9" spans="1:37" s="13" customFormat="1" ht="12.75">
      <c r="A9" s="29"/>
      <c r="B9" s="38" t="s">
        <v>41</v>
      </c>
      <c r="C9" s="39" t="s">
        <v>42</v>
      </c>
      <c r="D9" s="72">
        <v>7142097834</v>
      </c>
      <c r="E9" s="73">
        <v>1737412866</v>
      </c>
      <c r="F9" s="74">
        <f>$D9+$E9</f>
        <v>8879510700</v>
      </c>
      <c r="G9" s="72">
        <v>7135313914</v>
      </c>
      <c r="H9" s="73">
        <v>1955267073</v>
      </c>
      <c r="I9" s="75">
        <f>$G9+$H9</f>
        <v>9090580987</v>
      </c>
      <c r="J9" s="72">
        <v>1958212954</v>
      </c>
      <c r="K9" s="73">
        <v>135350551</v>
      </c>
      <c r="L9" s="73">
        <f>$J9+$K9</f>
        <v>2093563505</v>
      </c>
      <c r="M9" s="100">
        <f>IF($F9=0,0,$L9/$F9)</f>
        <v>0.23577464747015847</v>
      </c>
      <c r="N9" s="111">
        <v>0</v>
      </c>
      <c r="O9" s="112">
        <v>0</v>
      </c>
      <c r="P9" s="113">
        <f>$N9+$O9</f>
        <v>0</v>
      </c>
      <c r="Q9" s="100">
        <f>IF($F9=0,0,$P9/$F9)</f>
        <v>0</v>
      </c>
      <c r="R9" s="111">
        <v>0</v>
      </c>
      <c r="S9" s="113">
        <v>0</v>
      </c>
      <c r="T9" s="113">
        <f>$R9+$S9</f>
        <v>0</v>
      </c>
      <c r="U9" s="100">
        <f>IF($I9=0,0,$T9/$I9)</f>
        <v>0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v>1958212954</v>
      </c>
      <c r="AA9" s="73">
        <v>135350551</v>
      </c>
      <c r="AB9" s="73">
        <f>$Z9+$AA9</f>
        <v>2093563505</v>
      </c>
      <c r="AC9" s="100">
        <f>IF($F9=0,0,$AB9/$F9)</f>
        <v>0.23577464747015847</v>
      </c>
      <c r="AD9" s="72">
        <v>1861975706</v>
      </c>
      <c r="AE9" s="73">
        <v>122873214</v>
      </c>
      <c r="AF9" s="73">
        <f>$AD9+$AE9</f>
        <v>1984848920</v>
      </c>
      <c r="AG9" s="73">
        <v>8324144989</v>
      </c>
      <c r="AH9" s="73">
        <v>8324144989</v>
      </c>
      <c r="AI9" s="73">
        <v>1984848920</v>
      </c>
      <c r="AJ9" s="100">
        <f>IF($AG9=0,0,$AI9/$AG9)</f>
        <v>0.23844477992909693</v>
      </c>
      <c r="AK9" s="100">
        <f>IF($AF9=0,0,(($L9/$AF9)-1))</f>
        <v>0.05477222165604423</v>
      </c>
    </row>
    <row r="10" spans="1:37" s="13" customFormat="1" ht="12.75">
      <c r="A10" s="29"/>
      <c r="B10" s="38" t="s">
        <v>43</v>
      </c>
      <c r="C10" s="39" t="s">
        <v>44</v>
      </c>
      <c r="D10" s="72">
        <v>42099243560</v>
      </c>
      <c r="E10" s="73">
        <v>8430911243</v>
      </c>
      <c r="F10" s="75">
        <f aca="true" t="shared" si="0" ref="F10:F17">$D10+$E10</f>
        <v>50530154803</v>
      </c>
      <c r="G10" s="72">
        <v>42215901540</v>
      </c>
      <c r="H10" s="73">
        <v>8836940232</v>
      </c>
      <c r="I10" s="75">
        <f aca="true" t="shared" si="1" ref="I10:I17">$G10+$H10</f>
        <v>51052841772</v>
      </c>
      <c r="J10" s="72">
        <v>8834703828</v>
      </c>
      <c r="K10" s="73">
        <v>2674894</v>
      </c>
      <c r="L10" s="73">
        <f aca="true" t="shared" si="2" ref="L10:L17">$J10+$K10</f>
        <v>8837378722</v>
      </c>
      <c r="M10" s="100">
        <f aca="true" t="shared" si="3" ref="M10:M17">IF($F10=0,0,$L10/$F10)</f>
        <v>0.1748931654069526</v>
      </c>
      <c r="N10" s="111">
        <v>0</v>
      </c>
      <c r="O10" s="112">
        <v>0</v>
      </c>
      <c r="P10" s="113">
        <f aca="true" t="shared" si="4" ref="P10:P17">$N10+$O10</f>
        <v>0</v>
      </c>
      <c r="Q10" s="100">
        <f aca="true" t="shared" si="5" ref="Q10:Q17">IF($F10=0,0,$P10/$F10)</f>
        <v>0</v>
      </c>
      <c r="R10" s="111">
        <v>0</v>
      </c>
      <c r="S10" s="113">
        <v>0</v>
      </c>
      <c r="T10" s="113">
        <f aca="true" t="shared" si="6" ref="T10:T17">$R10+$S10</f>
        <v>0</v>
      </c>
      <c r="U10" s="100">
        <f aca="true" t="shared" si="7" ref="U10:U17">IF($I10=0,0,$T10/$I10)</f>
        <v>0</v>
      </c>
      <c r="V10" s="111">
        <v>0</v>
      </c>
      <c r="W10" s="113">
        <v>0</v>
      </c>
      <c r="X10" s="113">
        <f aca="true" t="shared" si="8" ref="X10:X17">$V10+$W10</f>
        <v>0</v>
      </c>
      <c r="Y10" s="100">
        <f aca="true" t="shared" si="9" ref="Y10:Y17">IF($I10=0,0,$X10/$I10)</f>
        <v>0</v>
      </c>
      <c r="Z10" s="72">
        <v>8834703828</v>
      </c>
      <c r="AA10" s="73">
        <v>2674894</v>
      </c>
      <c r="AB10" s="73">
        <f aca="true" t="shared" si="10" ref="AB10:AB17">$Z10+$AA10</f>
        <v>8837378722</v>
      </c>
      <c r="AC10" s="100">
        <f aca="true" t="shared" si="11" ref="AC10:AC17">IF($F10=0,0,$AB10/$F10)</f>
        <v>0.1748931654069526</v>
      </c>
      <c r="AD10" s="72">
        <v>8003216820</v>
      </c>
      <c r="AE10" s="73">
        <v>51278361</v>
      </c>
      <c r="AF10" s="73">
        <f aca="true" t="shared" si="12" ref="AF10:AF17">$AD10+$AE10</f>
        <v>8054495181</v>
      </c>
      <c r="AG10" s="73">
        <v>48061257555</v>
      </c>
      <c r="AH10" s="73">
        <v>48061257555</v>
      </c>
      <c r="AI10" s="73">
        <v>8054495181</v>
      </c>
      <c r="AJ10" s="100">
        <f aca="true" t="shared" si="13" ref="AJ10:AJ17">IF($AG10=0,0,$AI10/$AG10)</f>
        <v>0.16758810715226613</v>
      </c>
      <c r="AK10" s="100">
        <f aca="true" t="shared" si="14" ref="AK10:AK17">IF($AF10=0,0,(($L10/$AF10)-1))</f>
        <v>0.09719833750062556</v>
      </c>
    </row>
    <row r="11" spans="1:37" s="13" customFormat="1" ht="12.75">
      <c r="A11" s="29"/>
      <c r="B11" s="38" t="s">
        <v>45</v>
      </c>
      <c r="C11" s="39" t="s">
        <v>46</v>
      </c>
      <c r="D11" s="72">
        <v>38806031211</v>
      </c>
      <c r="E11" s="73">
        <v>7417206981</v>
      </c>
      <c r="F11" s="75">
        <f t="shared" si="0"/>
        <v>46223238192</v>
      </c>
      <c r="G11" s="72">
        <v>38806031211</v>
      </c>
      <c r="H11" s="73">
        <v>7417206981</v>
      </c>
      <c r="I11" s="75">
        <f t="shared" si="1"/>
        <v>46223238192</v>
      </c>
      <c r="J11" s="72">
        <v>9550224951</v>
      </c>
      <c r="K11" s="73">
        <v>306093040</v>
      </c>
      <c r="L11" s="73">
        <f t="shared" si="2"/>
        <v>9856317991</v>
      </c>
      <c r="M11" s="100">
        <f t="shared" si="3"/>
        <v>0.21323296195864236</v>
      </c>
      <c r="N11" s="111">
        <v>0</v>
      </c>
      <c r="O11" s="112">
        <v>0</v>
      </c>
      <c r="P11" s="113">
        <f t="shared" si="4"/>
        <v>0</v>
      </c>
      <c r="Q11" s="100">
        <f t="shared" si="5"/>
        <v>0</v>
      </c>
      <c r="R11" s="111">
        <v>0</v>
      </c>
      <c r="S11" s="113">
        <v>0</v>
      </c>
      <c r="T11" s="113">
        <f t="shared" si="6"/>
        <v>0</v>
      </c>
      <c r="U11" s="100">
        <f t="shared" si="7"/>
        <v>0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v>9550224951</v>
      </c>
      <c r="AA11" s="73">
        <v>306093040</v>
      </c>
      <c r="AB11" s="73">
        <f t="shared" si="10"/>
        <v>9856317991</v>
      </c>
      <c r="AC11" s="100">
        <f t="shared" si="11"/>
        <v>0.21323296195864236</v>
      </c>
      <c r="AD11" s="72">
        <v>8111557827</v>
      </c>
      <c r="AE11" s="73">
        <v>163314602</v>
      </c>
      <c r="AF11" s="73">
        <f t="shared" si="12"/>
        <v>8274872429</v>
      </c>
      <c r="AG11" s="73">
        <v>42220708906</v>
      </c>
      <c r="AH11" s="73">
        <v>42220708906</v>
      </c>
      <c r="AI11" s="73">
        <v>8274872429</v>
      </c>
      <c r="AJ11" s="100">
        <f t="shared" si="13"/>
        <v>0.19599084533192324</v>
      </c>
      <c r="AK11" s="100">
        <f t="shared" si="14"/>
        <v>0.19111419246267625</v>
      </c>
    </row>
    <row r="12" spans="1:37" s="13" customFormat="1" ht="12.75">
      <c r="A12" s="29"/>
      <c r="B12" s="38" t="s">
        <v>47</v>
      </c>
      <c r="C12" s="39" t="s">
        <v>48</v>
      </c>
      <c r="D12" s="72">
        <v>38728893890</v>
      </c>
      <c r="E12" s="73">
        <v>7854605000</v>
      </c>
      <c r="F12" s="75">
        <f t="shared" si="0"/>
        <v>46583498890</v>
      </c>
      <c r="G12" s="72">
        <v>38728893890</v>
      </c>
      <c r="H12" s="73">
        <v>7854605000</v>
      </c>
      <c r="I12" s="75">
        <f t="shared" si="1"/>
        <v>46583498890</v>
      </c>
      <c r="J12" s="72">
        <v>9162573712</v>
      </c>
      <c r="K12" s="73">
        <v>636037133</v>
      </c>
      <c r="L12" s="73">
        <f t="shared" si="2"/>
        <v>9798610845</v>
      </c>
      <c r="M12" s="100">
        <f t="shared" si="3"/>
        <v>0.21034510241787466</v>
      </c>
      <c r="N12" s="111">
        <v>0</v>
      </c>
      <c r="O12" s="112">
        <v>0</v>
      </c>
      <c r="P12" s="113">
        <f t="shared" si="4"/>
        <v>0</v>
      </c>
      <c r="Q12" s="100">
        <f t="shared" si="5"/>
        <v>0</v>
      </c>
      <c r="R12" s="111">
        <v>0</v>
      </c>
      <c r="S12" s="113">
        <v>0</v>
      </c>
      <c r="T12" s="113">
        <f t="shared" si="6"/>
        <v>0</v>
      </c>
      <c r="U12" s="100">
        <f t="shared" si="7"/>
        <v>0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v>9162573712</v>
      </c>
      <c r="AA12" s="73">
        <v>636037133</v>
      </c>
      <c r="AB12" s="73">
        <f t="shared" si="10"/>
        <v>9798610845</v>
      </c>
      <c r="AC12" s="100">
        <f t="shared" si="11"/>
        <v>0.21034510241787466</v>
      </c>
      <c r="AD12" s="72">
        <v>6940498088</v>
      </c>
      <c r="AE12" s="73">
        <v>640209800</v>
      </c>
      <c r="AF12" s="73">
        <f t="shared" si="12"/>
        <v>7580707888</v>
      </c>
      <c r="AG12" s="73">
        <v>42337268554</v>
      </c>
      <c r="AH12" s="73">
        <v>42337268554</v>
      </c>
      <c r="AI12" s="73">
        <v>7580707888</v>
      </c>
      <c r="AJ12" s="100">
        <f t="shared" si="13"/>
        <v>0.17905519526681368</v>
      </c>
      <c r="AK12" s="100">
        <f t="shared" si="14"/>
        <v>0.2925720117128987</v>
      </c>
    </row>
    <row r="13" spans="1:37" s="13" customFormat="1" ht="12.75">
      <c r="A13" s="29"/>
      <c r="B13" s="38" t="s">
        <v>49</v>
      </c>
      <c r="C13" s="39" t="s">
        <v>50</v>
      </c>
      <c r="D13" s="72">
        <v>56775409764</v>
      </c>
      <c r="E13" s="73">
        <v>7754429658</v>
      </c>
      <c r="F13" s="75">
        <f t="shared" si="0"/>
        <v>64529839422</v>
      </c>
      <c r="G13" s="72">
        <v>56775409764</v>
      </c>
      <c r="H13" s="73">
        <v>7754429658</v>
      </c>
      <c r="I13" s="75">
        <f t="shared" si="1"/>
        <v>64529839422</v>
      </c>
      <c r="J13" s="72">
        <v>15721165361</v>
      </c>
      <c r="K13" s="73">
        <v>1213179140</v>
      </c>
      <c r="L13" s="73">
        <f t="shared" si="2"/>
        <v>16934344501</v>
      </c>
      <c r="M13" s="100">
        <f t="shared" si="3"/>
        <v>0.26242657122166363</v>
      </c>
      <c r="N13" s="111">
        <v>0</v>
      </c>
      <c r="O13" s="112">
        <v>0</v>
      </c>
      <c r="P13" s="113">
        <f t="shared" si="4"/>
        <v>0</v>
      </c>
      <c r="Q13" s="100">
        <f t="shared" si="5"/>
        <v>0</v>
      </c>
      <c r="R13" s="111">
        <v>0</v>
      </c>
      <c r="S13" s="113">
        <v>0</v>
      </c>
      <c r="T13" s="113">
        <f t="shared" si="6"/>
        <v>0</v>
      </c>
      <c r="U13" s="100">
        <f t="shared" si="7"/>
        <v>0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v>15721165361</v>
      </c>
      <c r="AA13" s="73">
        <v>1213179140</v>
      </c>
      <c r="AB13" s="73">
        <f t="shared" si="10"/>
        <v>16934344501</v>
      </c>
      <c r="AC13" s="100">
        <f t="shared" si="11"/>
        <v>0.26242657122166363</v>
      </c>
      <c r="AD13" s="72">
        <v>13126936282</v>
      </c>
      <c r="AE13" s="73">
        <v>836510229</v>
      </c>
      <c r="AF13" s="73">
        <f t="shared" si="12"/>
        <v>13963446511</v>
      </c>
      <c r="AG13" s="73">
        <v>59155187870</v>
      </c>
      <c r="AH13" s="73">
        <v>59155187870</v>
      </c>
      <c r="AI13" s="73">
        <v>13963446511</v>
      </c>
      <c r="AJ13" s="100">
        <f t="shared" si="13"/>
        <v>0.23604770796580346</v>
      </c>
      <c r="AK13" s="100">
        <f t="shared" si="14"/>
        <v>0.21276251444509864</v>
      </c>
    </row>
    <row r="14" spans="1:37" s="13" customFormat="1" ht="12.75">
      <c r="A14" s="29"/>
      <c r="B14" s="38" t="s">
        <v>51</v>
      </c>
      <c r="C14" s="39" t="s">
        <v>52</v>
      </c>
      <c r="D14" s="72">
        <v>6819794764</v>
      </c>
      <c r="E14" s="73">
        <v>1266260876</v>
      </c>
      <c r="F14" s="75">
        <f t="shared" si="0"/>
        <v>8086055640</v>
      </c>
      <c r="G14" s="72">
        <v>6819794764</v>
      </c>
      <c r="H14" s="73">
        <v>1266260876</v>
      </c>
      <c r="I14" s="75">
        <f t="shared" si="1"/>
        <v>8086055640</v>
      </c>
      <c r="J14" s="72">
        <v>2387382195</v>
      </c>
      <c r="K14" s="73">
        <v>48283747</v>
      </c>
      <c r="L14" s="73">
        <f t="shared" si="2"/>
        <v>2435665942</v>
      </c>
      <c r="M14" s="100">
        <f t="shared" si="3"/>
        <v>0.3012180537011492</v>
      </c>
      <c r="N14" s="111">
        <v>0</v>
      </c>
      <c r="O14" s="112">
        <v>0</v>
      </c>
      <c r="P14" s="113">
        <f t="shared" si="4"/>
        <v>0</v>
      </c>
      <c r="Q14" s="100">
        <f t="shared" si="5"/>
        <v>0</v>
      </c>
      <c r="R14" s="111">
        <v>0</v>
      </c>
      <c r="S14" s="113">
        <v>0</v>
      </c>
      <c r="T14" s="113">
        <f t="shared" si="6"/>
        <v>0</v>
      </c>
      <c r="U14" s="100">
        <f t="shared" si="7"/>
        <v>0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v>2387382195</v>
      </c>
      <c r="AA14" s="73">
        <v>48283747</v>
      </c>
      <c r="AB14" s="73">
        <f t="shared" si="10"/>
        <v>2435665942</v>
      </c>
      <c r="AC14" s="100">
        <f t="shared" si="11"/>
        <v>0.3012180537011492</v>
      </c>
      <c r="AD14" s="72">
        <v>1433391652</v>
      </c>
      <c r="AE14" s="73">
        <v>63632694</v>
      </c>
      <c r="AF14" s="73">
        <f t="shared" si="12"/>
        <v>1497024346</v>
      </c>
      <c r="AG14" s="73">
        <v>7434296998</v>
      </c>
      <c r="AH14" s="73">
        <v>7434296998</v>
      </c>
      <c r="AI14" s="73">
        <v>1497024346</v>
      </c>
      <c r="AJ14" s="100">
        <f t="shared" si="13"/>
        <v>0.2013673043197944</v>
      </c>
      <c r="AK14" s="100">
        <f t="shared" si="14"/>
        <v>0.6270048970866904</v>
      </c>
    </row>
    <row r="15" spans="1:37" s="13" customFormat="1" ht="12.75">
      <c r="A15" s="29"/>
      <c r="B15" s="38" t="s">
        <v>53</v>
      </c>
      <c r="C15" s="39" t="s">
        <v>54</v>
      </c>
      <c r="D15" s="72">
        <v>11518639483</v>
      </c>
      <c r="E15" s="73">
        <v>1832627984</v>
      </c>
      <c r="F15" s="75">
        <f t="shared" si="0"/>
        <v>13351267467</v>
      </c>
      <c r="G15" s="72">
        <v>11518639483</v>
      </c>
      <c r="H15" s="73">
        <v>1832627984</v>
      </c>
      <c r="I15" s="75">
        <f t="shared" si="1"/>
        <v>13351267467</v>
      </c>
      <c r="J15" s="72">
        <v>217081714</v>
      </c>
      <c r="K15" s="73">
        <v>-4236728944</v>
      </c>
      <c r="L15" s="73">
        <f t="shared" si="2"/>
        <v>-4019647230</v>
      </c>
      <c r="M15" s="100">
        <f t="shared" si="3"/>
        <v>-0.3010685869289386</v>
      </c>
      <c r="N15" s="111">
        <v>0</v>
      </c>
      <c r="O15" s="112">
        <v>0</v>
      </c>
      <c r="P15" s="113">
        <f t="shared" si="4"/>
        <v>0</v>
      </c>
      <c r="Q15" s="100">
        <f t="shared" si="5"/>
        <v>0</v>
      </c>
      <c r="R15" s="111">
        <v>0</v>
      </c>
      <c r="S15" s="113">
        <v>0</v>
      </c>
      <c r="T15" s="113">
        <f t="shared" si="6"/>
        <v>0</v>
      </c>
      <c r="U15" s="100">
        <f t="shared" si="7"/>
        <v>0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v>217081714</v>
      </c>
      <c r="AA15" s="73">
        <v>-4236728944</v>
      </c>
      <c r="AB15" s="73">
        <f t="shared" si="10"/>
        <v>-4019647230</v>
      </c>
      <c r="AC15" s="100">
        <f t="shared" si="11"/>
        <v>-0.3010685869289386</v>
      </c>
      <c r="AD15" s="72">
        <v>2033186440</v>
      </c>
      <c r="AE15" s="73">
        <v>-5122212637</v>
      </c>
      <c r="AF15" s="73">
        <f t="shared" si="12"/>
        <v>-3089026197</v>
      </c>
      <c r="AG15" s="73">
        <v>4725833471</v>
      </c>
      <c r="AH15" s="73">
        <v>4725833471</v>
      </c>
      <c r="AI15" s="73">
        <v>-3089026197</v>
      </c>
      <c r="AJ15" s="100">
        <f t="shared" si="13"/>
        <v>-0.6536468574180108</v>
      </c>
      <c r="AK15" s="100">
        <f t="shared" si="14"/>
        <v>0.30126679854764604</v>
      </c>
    </row>
    <row r="16" spans="1:37" s="13" customFormat="1" ht="12.75">
      <c r="A16" s="29"/>
      <c r="B16" s="38" t="s">
        <v>55</v>
      </c>
      <c r="C16" s="39" t="s">
        <v>56</v>
      </c>
      <c r="D16" s="72">
        <v>35446704093</v>
      </c>
      <c r="E16" s="73">
        <v>4247964401</v>
      </c>
      <c r="F16" s="75">
        <f t="shared" si="0"/>
        <v>39694668494</v>
      </c>
      <c r="G16" s="72">
        <v>35446704093</v>
      </c>
      <c r="H16" s="73">
        <v>4247964401</v>
      </c>
      <c r="I16" s="75">
        <f t="shared" si="1"/>
        <v>39694668494</v>
      </c>
      <c r="J16" s="72">
        <v>8836105977</v>
      </c>
      <c r="K16" s="73">
        <v>-94881912</v>
      </c>
      <c r="L16" s="73">
        <f t="shared" si="2"/>
        <v>8741224065</v>
      </c>
      <c r="M16" s="100">
        <f t="shared" si="3"/>
        <v>0.2202115396510055</v>
      </c>
      <c r="N16" s="111">
        <v>0</v>
      </c>
      <c r="O16" s="112">
        <v>0</v>
      </c>
      <c r="P16" s="113">
        <f t="shared" si="4"/>
        <v>0</v>
      </c>
      <c r="Q16" s="100">
        <f t="shared" si="5"/>
        <v>0</v>
      </c>
      <c r="R16" s="111">
        <v>0</v>
      </c>
      <c r="S16" s="113">
        <v>0</v>
      </c>
      <c r="T16" s="113">
        <f t="shared" si="6"/>
        <v>0</v>
      </c>
      <c r="U16" s="100">
        <f t="shared" si="7"/>
        <v>0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v>8836105977</v>
      </c>
      <c r="AA16" s="73">
        <v>-94881912</v>
      </c>
      <c r="AB16" s="73">
        <f t="shared" si="10"/>
        <v>8741224065</v>
      </c>
      <c r="AC16" s="100">
        <f t="shared" si="11"/>
        <v>0.2202115396510055</v>
      </c>
      <c r="AD16" s="72">
        <v>7882869933</v>
      </c>
      <c r="AE16" s="73">
        <v>11205</v>
      </c>
      <c r="AF16" s="73">
        <f t="shared" si="12"/>
        <v>7882881138</v>
      </c>
      <c r="AG16" s="73">
        <v>36493766509</v>
      </c>
      <c r="AH16" s="73">
        <v>36493766509</v>
      </c>
      <c r="AI16" s="73">
        <v>7882881138</v>
      </c>
      <c r="AJ16" s="100">
        <f t="shared" si="13"/>
        <v>0.2160062359158226</v>
      </c>
      <c r="AK16" s="100">
        <f t="shared" si="14"/>
        <v>0.10888695541307802</v>
      </c>
    </row>
    <row r="17" spans="1:37" s="13" customFormat="1" ht="12.75">
      <c r="A17" s="29"/>
      <c r="B17" s="47" t="s">
        <v>97</v>
      </c>
      <c r="C17" s="39"/>
      <c r="D17" s="76">
        <f>SUM(D9:D16)</f>
        <v>237336814599</v>
      </c>
      <c r="E17" s="77">
        <f>SUM(E9:E16)</f>
        <v>40541419009</v>
      </c>
      <c r="F17" s="78">
        <f t="shared" si="0"/>
        <v>277878233608</v>
      </c>
      <c r="G17" s="76">
        <f>SUM(G9:G16)</f>
        <v>237446688659</v>
      </c>
      <c r="H17" s="77">
        <f>SUM(H9:H16)</f>
        <v>41165302205</v>
      </c>
      <c r="I17" s="78">
        <f t="shared" si="1"/>
        <v>278611990864</v>
      </c>
      <c r="J17" s="76">
        <f>SUM(J9:J16)</f>
        <v>56667450692</v>
      </c>
      <c r="K17" s="77">
        <f>SUM(K9:K16)</f>
        <v>-1989992351</v>
      </c>
      <c r="L17" s="77">
        <f t="shared" si="2"/>
        <v>54677458341</v>
      </c>
      <c r="M17" s="101">
        <f t="shared" si="3"/>
        <v>0.19676769076534772</v>
      </c>
      <c r="N17" s="117">
        <f>SUM(N9:N16)</f>
        <v>0</v>
      </c>
      <c r="O17" s="118">
        <f>SUM(O9:O16)</f>
        <v>0</v>
      </c>
      <c r="P17" s="119">
        <f t="shared" si="4"/>
        <v>0</v>
      </c>
      <c r="Q17" s="101">
        <f t="shared" si="5"/>
        <v>0</v>
      </c>
      <c r="R17" s="117">
        <f>SUM(R9:R16)</f>
        <v>0</v>
      </c>
      <c r="S17" s="119">
        <f>SUM(S9:S16)</f>
        <v>0</v>
      </c>
      <c r="T17" s="119">
        <f t="shared" si="6"/>
        <v>0</v>
      </c>
      <c r="U17" s="101">
        <f t="shared" si="7"/>
        <v>0</v>
      </c>
      <c r="V17" s="117">
        <f>SUM(V9:V16)</f>
        <v>0</v>
      </c>
      <c r="W17" s="119">
        <f>SUM(W9:W16)</f>
        <v>0</v>
      </c>
      <c r="X17" s="119">
        <f t="shared" si="8"/>
        <v>0</v>
      </c>
      <c r="Y17" s="101">
        <f t="shared" si="9"/>
        <v>0</v>
      </c>
      <c r="Z17" s="76">
        <v>56667450692</v>
      </c>
      <c r="AA17" s="77">
        <v>-1989992351</v>
      </c>
      <c r="AB17" s="77">
        <f t="shared" si="10"/>
        <v>54677458341</v>
      </c>
      <c r="AC17" s="101">
        <f t="shared" si="11"/>
        <v>0.19676769076534772</v>
      </c>
      <c r="AD17" s="76">
        <f>SUM(AD9:AD16)</f>
        <v>49393632748</v>
      </c>
      <c r="AE17" s="77">
        <f>SUM(AE9:AE16)</f>
        <v>-3244382532</v>
      </c>
      <c r="AF17" s="77">
        <f t="shared" si="12"/>
        <v>46149250216</v>
      </c>
      <c r="AG17" s="77">
        <f>SUM(AG9:AG16)</f>
        <v>248752464852</v>
      </c>
      <c r="AH17" s="77">
        <f>SUM(AH9:AH16)</f>
        <v>248752464852</v>
      </c>
      <c r="AI17" s="77">
        <f>SUM(AI9:AI16)</f>
        <v>46149250216</v>
      </c>
      <c r="AJ17" s="101">
        <f t="shared" si="13"/>
        <v>0.18552278564740002</v>
      </c>
      <c r="AK17" s="101">
        <f t="shared" si="14"/>
        <v>0.1847962444694986</v>
      </c>
    </row>
    <row r="18" spans="1:37" s="13" customFormat="1" ht="12.75">
      <c r="A18" s="43"/>
      <c r="B18" s="48"/>
      <c r="C18" s="49"/>
      <c r="D18" s="96"/>
      <c r="E18" s="97"/>
      <c r="F18" s="98"/>
      <c r="G18" s="96"/>
      <c r="H18" s="97"/>
      <c r="I18" s="98"/>
      <c r="J18" s="96"/>
      <c r="K18" s="97"/>
      <c r="L18" s="97"/>
      <c r="M18" s="109"/>
      <c r="N18" s="120"/>
      <c r="O18" s="121"/>
      <c r="P18" s="122"/>
      <c r="Q18" s="109"/>
      <c r="R18" s="120"/>
      <c r="S18" s="122"/>
      <c r="T18" s="122"/>
      <c r="U18" s="109"/>
      <c r="V18" s="120"/>
      <c r="W18" s="122"/>
      <c r="X18" s="122"/>
      <c r="Y18" s="109"/>
      <c r="Z18" s="96"/>
      <c r="AA18" s="97"/>
      <c r="AB18" s="97"/>
      <c r="AC18" s="109"/>
      <c r="AD18" s="96"/>
      <c r="AE18" s="97"/>
      <c r="AF18" s="97"/>
      <c r="AG18" s="97"/>
      <c r="AH18" s="97"/>
      <c r="AI18" s="97"/>
      <c r="AJ18" s="109"/>
      <c r="AK18" s="109"/>
    </row>
    <row r="19" spans="1:37" ht="12.75">
      <c r="A19" s="50"/>
      <c r="B19" s="51"/>
      <c r="C19" s="52"/>
      <c r="D19" s="99"/>
      <c r="E19" s="99"/>
      <c r="F19" s="99"/>
      <c r="G19" s="99"/>
      <c r="H19" s="99"/>
      <c r="I19" s="99"/>
      <c r="J19" s="99"/>
      <c r="K19" s="99"/>
      <c r="L19" s="99"/>
      <c r="M19" s="110"/>
      <c r="N19" s="123"/>
      <c r="O19" s="123"/>
      <c r="P19" s="123"/>
      <c r="Q19" s="124"/>
      <c r="R19" s="123"/>
      <c r="S19" s="123"/>
      <c r="T19" s="123"/>
      <c r="U19" s="124"/>
      <c r="V19" s="123"/>
      <c r="W19" s="123"/>
      <c r="X19" s="123"/>
      <c r="Y19" s="124"/>
      <c r="Z19" s="99"/>
      <c r="AA19" s="99"/>
      <c r="AB19" s="99"/>
      <c r="AC19" s="110"/>
      <c r="AD19" s="99"/>
      <c r="AE19" s="99"/>
      <c r="AF19" s="99"/>
      <c r="AG19" s="99"/>
      <c r="AH19" s="99"/>
      <c r="AI19" s="99"/>
      <c r="AJ19" s="110"/>
      <c r="AK19" s="110"/>
    </row>
    <row r="20" spans="1:37" ht="12.75">
      <c r="A20" s="2"/>
      <c r="B20" s="2"/>
      <c r="C20" s="2"/>
      <c r="D20" s="84"/>
      <c r="E20" s="84"/>
      <c r="F20" s="84"/>
      <c r="G20" s="84"/>
      <c r="H20" s="84"/>
      <c r="I20" s="84"/>
      <c r="J20" s="84"/>
      <c r="K20" s="84"/>
      <c r="L20" s="84"/>
      <c r="M20" s="104"/>
      <c r="N20" s="84"/>
      <c r="O20" s="84"/>
      <c r="P20" s="84"/>
      <c r="Q20" s="104"/>
      <c r="R20" s="84"/>
      <c r="S20" s="84"/>
      <c r="T20" s="84"/>
      <c r="U20" s="104"/>
      <c r="V20" s="84"/>
      <c r="W20" s="84"/>
      <c r="X20" s="84"/>
      <c r="Y20" s="104"/>
      <c r="Z20" s="84"/>
      <c r="AA20" s="84"/>
      <c r="AB20" s="84"/>
      <c r="AC20" s="104"/>
      <c r="AD20" s="84"/>
      <c r="AE20" s="84"/>
      <c r="AF20" s="84"/>
      <c r="AG20" s="84"/>
      <c r="AH20" s="84"/>
      <c r="AI20" s="84"/>
      <c r="AJ20" s="104"/>
      <c r="AK20" s="104"/>
    </row>
    <row r="21" spans="1:37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4"/>
      <c r="N21" s="84"/>
      <c r="O21" s="84"/>
      <c r="P21" s="84"/>
      <c r="Q21" s="104"/>
      <c r="R21" s="84"/>
      <c r="S21" s="84"/>
      <c r="T21" s="84"/>
      <c r="U21" s="104"/>
      <c r="V21" s="84"/>
      <c r="W21" s="84"/>
      <c r="X21" s="84"/>
      <c r="Y21" s="104"/>
      <c r="Z21" s="84"/>
      <c r="AA21" s="84"/>
      <c r="AB21" s="84"/>
      <c r="AC21" s="104"/>
      <c r="AD21" s="84"/>
      <c r="AE21" s="84"/>
      <c r="AF21" s="84"/>
      <c r="AG21" s="84"/>
      <c r="AH21" s="84"/>
      <c r="AI21" s="84"/>
      <c r="AJ21" s="104"/>
      <c r="AK21" s="104"/>
    </row>
    <row r="22" spans="1:37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4"/>
      <c r="N22" s="84"/>
      <c r="O22" s="84"/>
      <c r="P22" s="84"/>
      <c r="Q22" s="104"/>
      <c r="R22" s="84"/>
      <c r="S22" s="84"/>
      <c r="T22" s="84"/>
      <c r="U22" s="104"/>
      <c r="V22" s="84"/>
      <c r="W22" s="84"/>
      <c r="X22" s="84"/>
      <c r="Y22" s="104"/>
      <c r="Z22" s="84"/>
      <c r="AA22" s="84"/>
      <c r="AB22" s="84"/>
      <c r="AC22" s="104"/>
      <c r="AD22" s="84"/>
      <c r="AE22" s="84"/>
      <c r="AF22" s="84"/>
      <c r="AG22" s="84"/>
      <c r="AH22" s="84"/>
      <c r="AI22" s="84"/>
      <c r="AJ22" s="104"/>
      <c r="AK22" s="104"/>
    </row>
    <row r="23" spans="1:37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4"/>
      <c r="N23" s="84"/>
      <c r="O23" s="84"/>
      <c r="P23" s="84"/>
      <c r="Q23" s="104"/>
      <c r="R23" s="84"/>
      <c r="S23" s="84"/>
      <c r="T23" s="84"/>
      <c r="U23" s="104"/>
      <c r="V23" s="84"/>
      <c r="W23" s="84"/>
      <c r="X23" s="84"/>
      <c r="Y23" s="104"/>
      <c r="Z23" s="84"/>
      <c r="AA23" s="84"/>
      <c r="AB23" s="84"/>
      <c r="AC23" s="104"/>
      <c r="AD23" s="84"/>
      <c r="AE23" s="84"/>
      <c r="AF23" s="84"/>
      <c r="AG23" s="84"/>
      <c r="AH23" s="84"/>
      <c r="AI23" s="84"/>
      <c r="AJ23" s="104"/>
      <c r="AK23" s="104"/>
    </row>
    <row r="24" spans="1:37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4"/>
      <c r="N24" s="84"/>
      <c r="O24" s="84"/>
      <c r="P24" s="84"/>
      <c r="Q24" s="104"/>
      <c r="R24" s="84"/>
      <c r="S24" s="84"/>
      <c r="T24" s="84"/>
      <c r="U24" s="104"/>
      <c r="V24" s="84"/>
      <c r="W24" s="84"/>
      <c r="X24" s="84"/>
      <c r="Y24" s="104"/>
      <c r="Z24" s="84"/>
      <c r="AA24" s="84"/>
      <c r="AB24" s="84"/>
      <c r="AC24" s="104"/>
      <c r="AD24" s="84"/>
      <c r="AE24" s="84"/>
      <c r="AF24" s="84"/>
      <c r="AG24" s="84"/>
      <c r="AH24" s="84"/>
      <c r="AI24" s="84"/>
      <c r="AJ24" s="104"/>
      <c r="AK24" s="104"/>
    </row>
    <row r="25" spans="1:37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4"/>
      <c r="N25" s="84"/>
      <c r="O25" s="84"/>
      <c r="P25" s="84"/>
      <c r="Q25" s="104"/>
      <c r="R25" s="84"/>
      <c r="S25" s="84"/>
      <c r="T25" s="84"/>
      <c r="U25" s="104"/>
      <c r="V25" s="84"/>
      <c r="W25" s="84"/>
      <c r="X25" s="84"/>
      <c r="Y25" s="104"/>
      <c r="Z25" s="84"/>
      <c r="AA25" s="84"/>
      <c r="AB25" s="84"/>
      <c r="AC25" s="104"/>
      <c r="AD25" s="84"/>
      <c r="AE25" s="84"/>
      <c r="AF25" s="84"/>
      <c r="AG25" s="84"/>
      <c r="AH25" s="84"/>
      <c r="AI25" s="84"/>
      <c r="AJ25" s="104"/>
      <c r="AK25" s="104"/>
    </row>
    <row r="26" spans="1:37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4"/>
      <c r="N26" s="84"/>
      <c r="O26" s="84"/>
      <c r="P26" s="84"/>
      <c r="Q26" s="104"/>
      <c r="R26" s="84"/>
      <c r="S26" s="84"/>
      <c r="T26" s="84"/>
      <c r="U26" s="104"/>
      <c r="V26" s="84"/>
      <c r="W26" s="84"/>
      <c r="X26" s="84"/>
      <c r="Y26" s="104"/>
      <c r="Z26" s="84"/>
      <c r="AA26" s="84"/>
      <c r="AB26" s="84"/>
      <c r="AC26" s="104"/>
      <c r="AD26" s="84"/>
      <c r="AE26" s="84"/>
      <c r="AF26" s="84"/>
      <c r="AG26" s="84"/>
      <c r="AH26" s="84"/>
      <c r="AI26" s="84"/>
      <c r="AJ26" s="104"/>
      <c r="AK26" s="104"/>
    </row>
    <row r="27" spans="1:37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4"/>
      <c r="N27" s="84"/>
      <c r="O27" s="84"/>
      <c r="P27" s="84"/>
      <c r="Q27" s="104"/>
      <c r="R27" s="84"/>
      <c r="S27" s="84"/>
      <c r="T27" s="84"/>
      <c r="U27" s="104"/>
      <c r="V27" s="84"/>
      <c r="W27" s="84"/>
      <c r="X27" s="84"/>
      <c r="Y27" s="104"/>
      <c r="Z27" s="84"/>
      <c r="AA27" s="84"/>
      <c r="AB27" s="84"/>
      <c r="AC27" s="104"/>
      <c r="AD27" s="84"/>
      <c r="AE27" s="84"/>
      <c r="AF27" s="84"/>
      <c r="AG27" s="84"/>
      <c r="AH27" s="84"/>
      <c r="AI27" s="84"/>
      <c r="AJ27" s="104"/>
      <c r="AK27" s="104"/>
    </row>
    <row r="28" spans="1:37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4"/>
      <c r="N28" s="84"/>
      <c r="O28" s="84"/>
      <c r="P28" s="84"/>
      <c r="Q28" s="104"/>
      <c r="R28" s="84"/>
      <c r="S28" s="84"/>
      <c r="T28" s="84"/>
      <c r="U28" s="104"/>
      <c r="V28" s="84"/>
      <c r="W28" s="84"/>
      <c r="X28" s="84"/>
      <c r="Y28" s="104"/>
      <c r="Z28" s="84"/>
      <c r="AA28" s="84"/>
      <c r="AB28" s="84"/>
      <c r="AC28" s="104"/>
      <c r="AD28" s="84"/>
      <c r="AE28" s="84"/>
      <c r="AF28" s="84"/>
      <c r="AG28" s="84"/>
      <c r="AH28" s="84"/>
      <c r="AI28" s="84"/>
      <c r="AJ28" s="104"/>
      <c r="AK28" s="104"/>
    </row>
    <row r="29" spans="1:37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4"/>
      <c r="N29" s="84"/>
      <c r="O29" s="84"/>
      <c r="P29" s="84"/>
      <c r="Q29" s="104"/>
      <c r="R29" s="84"/>
      <c r="S29" s="84"/>
      <c r="T29" s="84"/>
      <c r="U29" s="104"/>
      <c r="V29" s="84"/>
      <c r="W29" s="84"/>
      <c r="X29" s="84"/>
      <c r="Y29" s="104"/>
      <c r="Z29" s="84"/>
      <c r="AA29" s="84"/>
      <c r="AB29" s="84"/>
      <c r="AC29" s="104"/>
      <c r="AD29" s="84"/>
      <c r="AE29" s="84"/>
      <c r="AF29" s="84"/>
      <c r="AG29" s="84"/>
      <c r="AH29" s="84"/>
      <c r="AI29" s="84"/>
      <c r="AJ29" s="104"/>
      <c r="AK29" s="104"/>
    </row>
    <row r="30" spans="1:37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4"/>
      <c r="N30" s="84"/>
      <c r="O30" s="84"/>
      <c r="P30" s="84"/>
      <c r="Q30" s="104"/>
      <c r="R30" s="84"/>
      <c r="S30" s="84"/>
      <c r="T30" s="84"/>
      <c r="U30" s="104"/>
      <c r="V30" s="84"/>
      <c r="W30" s="84"/>
      <c r="X30" s="84"/>
      <c r="Y30" s="104"/>
      <c r="Z30" s="84"/>
      <c r="AA30" s="84"/>
      <c r="AB30" s="84"/>
      <c r="AC30" s="104"/>
      <c r="AD30" s="84"/>
      <c r="AE30" s="84"/>
      <c r="AF30" s="84"/>
      <c r="AG30" s="84"/>
      <c r="AH30" s="84"/>
      <c r="AI30" s="84"/>
      <c r="AJ30" s="104"/>
      <c r="AK30" s="104"/>
    </row>
    <row r="31" spans="1:37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</row>
    <row r="32" spans="1:37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</row>
    <row r="33" spans="1:37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</row>
    <row r="34" spans="1:37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</row>
    <row r="35" spans="1:37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</row>
    <row r="36" spans="1:37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</row>
    <row r="37" spans="1:37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</row>
    <row r="38" spans="1:37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</row>
    <row r="39" spans="1:37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</row>
    <row r="40" spans="1:37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</row>
    <row r="41" spans="1:37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</row>
    <row r="42" spans="1:37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</row>
    <row r="43" spans="1:37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</row>
    <row r="44" spans="1:37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</row>
    <row r="45" spans="1:37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</row>
    <row r="46" spans="1:37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</row>
    <row r="47" spans="1:37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</row>
    <row r="48" spans="1:37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</row>
    <row r="49" spans="1:37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</row>
    <row r="50" spans="1:37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</row>
    <row r="51" spans="1:37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</row>
    <row r="52" spans="1:37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</row>
    <row r="53" spans="1:37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</row>
    <row r="54" spans="1:37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</row>
    <row r="55" spans="1:37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</row>
    <row r="56" spans="1:37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</row>
    <row r="57" spans="1:37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</row>
    <row r="58" spans="1:37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</row>
    <row r="59" spans="1:37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</row>
    <row r="60" spans="1:37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</row>
    <row r="61" spans="1:37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</row>
    <row r="62" spans="1:37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</row>
    <row r="63" spans="1:37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</row>
    <row r="64" spans="1:37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</row>
    <row r="65" spans="1:37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</row>
    <row r="66" spans="1:37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</row>
    <row r="67" spans="1:37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</row>
    <row r="68" spans="1:37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</row>
    <row r="69" spans="1:37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</row>
    <row r="70" spans="1:37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</row>
    <row r="71" spans="1:37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</row>
    <row r="72" spans="1:37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</row>
    <row r="73" spans="1:37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</row>
    <row r="74" spans="1:37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</row>
    <row r="75" spans="1:37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</row>
    <row r="76" spans="1:37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</row>
    <row r="77" spans="1:37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</row>
    <row r="78" spans="1:37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</row>
    <row r="79" spans="1:37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</row>
    <row r="80" spans="1:37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</row>
    <row r="81" spans="1:37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showGridLines="0" tabSelected="1" view="pageBreakPreview" zoomScale="60" zoomScalePageLayoutView="0" workbookViewId="0" topLeftCell="A6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2"/>
      <c r="AM2" s="2"/>
      <c r="AN2" s="2"/>
      <c r="AO2" s="2"/>
    </row>
    <row r="3" spans="1:41" s="7" customFormat="1" ht="16.5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57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58</v>
      </c>
      <c r="C9" s="39" t="s">
        <v>59</v>
      </c>
      <c r="D9" s="72">
        <v>3246216513</v>
      </c>
      <c r="E9" s="73">
        <v>220615001</v>
      </c>
      <c r="F9" s="74">
        <f>$D9+$E9</f>
        <v>3466831514</v>
      </c>
      <c r="G9" s="72">
        <v>3246216513</v>
      </c>
      <c r="H9" s="73">
        <v>220615001</v>
      </c>
      <c r="I9" s="75">
        <f>$G9+$H9</f>
        <v>3466831514</v>
      </c>
      <c r="J9" s="72">
        <v>304657527</v>
      </c>
      <c r="K9" s="73">
        <v>20350697</v>
      </c>
      <c r="L9" s="73">
        <f>$J9+$K9</f>
        <v>325008224</v>
      </c>
      <c r="M9" s="100">
        <f>IF($F9=0,0,$L9/$F9)</f>
        <v>0.09374791439604988</v>
      </c>
      <c r="N9" s="111">
        <v>0</v>
      </c>
      <c r="O9" s="112">
        <v>0</v>
      </c>
      <c r="P9" s="113">
        <f>$N9+$O9</f>
        <v>0</v>
      </c>
      <c r="Q9" s="100">
        <f>IF($F9=0,0,$P9/$F9)</f>
        <v>0</v>
      </c>
      <c r="R9" s="111">
        <v>0</v>
      </c>
      <c r="S9" s="113">
        <v>0</v>
      </c>
      <c r="T9" s="113">
        <f>$R9+$S9</f>
        <v>0</v>
      </c>
      <c r="U9" s="100">
        <f>IF($I9=0,0,$T9/$I9)</f>
        <v>0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v>304657527</v>
      </c>
      <c r="AA9" s="73">
        <v>20350697</v>
      </c>
      <c r="AB9" s="73">
        <f>$Z9+$AA9</f>
        <v>325008224</v>
      </c>
      <c r="AC9" s="100">
        <f>IF($F9=0,0,$AB9/$F9)</f>
        <v>0.09374791439604988</v>
      </c>
      <c r="AD9" s="72">
        <v>352664351</v>
      </c>
      <c r="AE9" s="73">
        <v>6897373</v>
      </c>
      <c r="AF9" s="73">
        <f>$AD9+$AE9</f>
        <v>359561724</v>
      </c>
      <c r="AG9" s="73">
        <v>2578842294</v>
      </c>
      <c r="AH9" s="73">
        <v>2578842294</v>
      </c>
      <c r="AI9" s="73">
        <v>359561724</v>
      </c>
      <c r="AJ9" s="100">
        <f>IF($AG9=0,0,$AI9/$AG9)</f>
        <v>0.1394275736971452</v>
      </c>
      <c r="AK9" s="100">
        <f>IF($AF9=0,0,(($L9/$AF9)-1))</f>
        <v>-0.0960989384954668</v>
      </c>
      <c r="AL9" s="12"/>
      <c r="AM9" s="12"/>
      <c r="AN9" s="12"/>
      <c r="AO9" s="12"/>
    </row>
    <row r="10" spans="1:41" s="13" customFormat="1" ht="12.75">
      <c r="A10" s="29"/>
      <c r="B10" s="38" t="s">
        <v>60</v>
      </c>
      <c r="C10" s="39" t="s">
        <v>61</v>
      </c>
      <c r="D10" s="72">
        <v>5717909834</v>
      </c>
      <c r="E10" s="73">
        <v>471566000</v>
      </c>
      <c r="F10" s="75">
        <f aca="true" t="shared" si="0" ref="F10:F28">$D10+$E10</f>
        <v>6189475834</v>
      </c>
      <c r="G10" s="72">
        <v>5717909834</v>
      </c>
      <c r="H10" s="73">
        <v>471566000</v>
      </c>
      <c r="I10" s="75">
        <f aca="true" t="shared" si="1" ref="I10:I28">$G10+$H10</f>
        <v>6189475834</v>
      </c>
      <c r="J10" s="72">
        <v>1108254956</v>
      </c>
      <c r="K10" s="73">
        <v>-19702</v>
      </c>
      <c r="L10" s="73">
        <f aca="true" t="shared" si="2" ref="L10:L28">$J10+$K10</f>
        <v>1108235254</v>
      </c>
      <c r="M10" s="100">
        <f aca="true" t="shared" si="3" ref="M10:M28">IF($F10=0,0,$L10/$F10)</f>
        <v>0.1790515519767033</v>
      </c>
      <c r="N10" s="111">
        <v>0</v>
      </c>
      <c r="O10" s="112">
        <v>0</v>
      </c>
      <c r="P10" s="113">
        <f aca="true" t="shared" si="4" ref="P10:P28">$N10+$O10</f>
        <v>0</v>
      </c>
      <c r="Q10" s="100">
        <f aca="true" t="shared" si="5" ref="Q10:Q28">IF($F10=0,0,$P10/$F10)</f>
        <v>0</v>
      </c>
      <c r="R10" s="111">
        <v>0</v>
      </c>
      <c r="S10" s="113">
        <v>0</v>
      </c>
      <c r="T10" s="113">
        <f aca="true" t="shared" si="6" ref="T10:T28">$R10+$S10</f>
        <v>0</v>
      </c>
      <c r="U10" s="100">
        <f aca="true" t="shared" si="7" ref="U10:U28">IF($I10=0,0,$T10/$I10)</f>
        <v>0</v>
      </c>
      <c r="V10" s="111">
        <v>0</v>
      </c>
      <c r="W10" s="113">
        <v>0</v>
      </c>
      <c r="X10" s="113">
        <f aca="true" t="shared" si="8" ref="X10:X28">$V10+$W10</f>
        <v>0</v>
      </c>
      <c r="Y10" s="100">
        <f aca="true" t="shared" si="9" ref="Y10:Y28">IF($I10=0,0,$X10/$I10)</f>
        <v>0</v>
      </c>
      <c r="Z10" s="72">
        <v>1108254956</v>
      </c>
      <c r="AA10" s="73">
        <v>-19702</v>
      </c>
      <c r="AB10" s="73">
        <f aca="true" t="shared" si="10" ref="AB10:AB28">$Z10+$AA10</f>
        <v>1108235254</v>
      </c>
      <c r="AC10" s="100">
        <f aca="true" t="shared" si="11" ref="AC10:AC28">IF($F10=0,0,$AB10/$F10)</f>
        <v>0.1790515519767033</v>
      </c>
      <c r="AD10" s="72">
        <v>664867339</v>
      </c>
      <c r="AE10" s="73">
        <v>29373293</v>
      </c>
      <c r="AF10" s="73">
        <f aca="true" t="shared" si="12" ref="AF10:AF28">$AD10+$AE10</f>
        <v>694240632</v>
      </c>
      <c r="AG10" s="73">
        <v>5745459596</v>
      </c>
      <c r="AH10" s="73">
        <v>5745459596</v>
      </c>
      <c r="AI10" s="73">
        <v>694240632</v>
      </c>
      <c r="AJ10" s="100">
        <f aca="true" t="shared" si="13" ref="AJ10:AJ28">IF($AG10=0,0,$AI10/$AG10)</f>
        <v>0.12083291517415451</v>
      </c>
      <c r="AK10" s="100">
        <f aca="true" t="shared" si="14" ref="AK10:AK28">IF($AF10=0,0,(($L10/$AF10)-1))</f>
        <v>0.5963272717232719</v>
      </c>
      <c r="AL10" s="12"/>
      <c r="AM10" s="12"/>
      <c r="AN10" s="12"/>
      <c r="AO10" s="12"/>
    </row>
    <row r="11" spans="1:41" s="13" customFormat="1" ht="12.75">
      <c r="A11" s="29"/>
      <c r="B11" s="38" t="s">
        <v>62</v>
      </c>
      <c r="C11" s="39" t="s">
        <v>63</v>
      </c>
      <c r="D11" s="72">
        <v>2975965076</v>
      </c>
      <c r="E11" s="73">
        <v>342392347</v>
      </c>
      <c r="F11" s="75">
        <f t="shared" si="0"/>
        <v>3318357423</v>
      </c>
      <c r="G11" s="72">
        <v>2975965076</v>
      </c>
      <c r="H11" s="73">
        <v>342392347</v>
      </c>
      <c r="I11" s="75">
        <f t="shared" si="1"/>
        <v>3318357423</v>
      </c>
      <c r="J11" s="72">
        <v>-1379791224</v>
      </c>
      <c r="K11" s="73">
        <v>-45788</v>
      </c>
      <c r="L11" s="73">
        <f t="shared" si="2"/>
        <v>-1379837012</v>
      </c>
      <c r="M11" s="100">
        <f t="shared" si="3"/>
        <v>-0.4158192852994546</v>
      </c>
      <c r="N11" s="111">
        <v>0</v>
      </c>
      <c r="O11" s="112">
        <v>0</v>
      </c>
      <c r="P11" s="113">
        <f t="shared" si="4"/>
        <v>0</v>
      </c>
      <c r="Q11" s="100">
        <f t="shared" si="5"/>
        <v>0</v>
      </c>
      <c r="R11" s="111">
        <v>0</v>
      </c>
      <c r="S11" s="113">
        <v>0</v>
      </c>
      <c r="T11" s="113">
        <f t="shared" si="6"/>
        <v>0</v>
      </c>
      <c r="U11" s="100">
        <f t="shared" si="7"/>
        <v>0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v>-1379791224</v>
      </c>
      <c r="AA11" s="73">
        <v>-45788</v>
      </c>
      <c r="AB11" s="73">
        <f t="shared" si="10"/>
        <v>-1379837012</v>
      </c>
      <c r="AC11" s="100">
        <f t="shared" si="11"/>
        <v>-0.4158192852994546</v>
      </c>
      <c r="AD11" s="72">
        <v>236464761</v>
      </c>
      <c r="AE11" s="73">
        <v>0</v>
      </c>
      <c r="AF11" s="73">
        <f t="shared" si="12"/>
        <v>236464761</v>
      </c>
      <c r="AG11" s="73">
        <v>3085902740</v>
      </c>
      <c r="AH11" s="73">
        <v>3085902740</v>
      </c>
      <c r="AI11" s="73">
        <v>236464761</v>
      </c>
      <c r="AJ11" s="100">
        <f t="shared" si="13"/>
        <v>0.07662741859453419</v>
      </c>
      <c r="AK11" s="100">
        <f t="shared" si="14"/>
        <v>-6.835275438778804</v>
      </c>
      <c r="AL11" s="12"/>
      <c r="AM11" s="12"/>
      <c r="AN11" s="12"/>
      <c r="AO11" s="12"/>
    </row>
    <row r="12" spans="1:41" s="13" customFormat="1" ht="12.75">
      <c r="A12" s="29"/>
      <c r="B12" s="38" t="s">
        <v>64</v>
      </c>
      <c r="C12" s="39" t="s">
        <v>65</v>
      </c>
      <c r="D12" s="72">
        <v>5328506978</v>
      </c>
      <c r="E12" s="73">
        <v>555371301</v>
      </c>
      <c r="F12" s="75">
        <f t="shared" si="0"/>
        <v>5883878279</v>
      </c>
      <c r="G12" s="72">
        <v>5328506978</v>
      </c>
      <c r="H12" s="73">
        <v>555371301</v>
      </c>
      <c r="I12" s="75">
        <f t="shared" si="1"/>
        <v>5883878279</v>
      </c>
      <c r="J12" s="72">
        <v>1408254738</v>
      </c>
      <c r="K12" s="73">
        <v>905336230</v>
      </c>
      <c r="L12" s="73">
        <f t="shared" si="2"/>
        <v>2313590968</v>
      </c>
      <c r="M12" s="100">
        <f t="shared" si="3"/>
        <v>0.39320850267371754</v>
      </c>
      <c r="N12" s="111">
        <v>0</v>
      </c>
      <c r="O12" s="112">
        <v>0</v>
      </c>
      <c r="P12" s="113">
        <f t="shared" si="4"/>
        <v>0</v>
      </c>
      <c r="Q12" s="100">
        <f t="shared" si="5"/>
        <v>0</v>
      </c>
      <c r="R12" s="111">
        <v>0</v>
      </c>
      <c r="S12" s="113">
        <v>0</v>
      </c>
      <c r="T12" s="113">
        <f t="shared" si="6"/>
        <v>0</v>
      </c>
      <c r="U12" s="100">
        <f t="shared" si="7"/>
        <v>0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v>1408254738</v>
      </c>
      <c r="AA12" s="73">
        <v>905336230</v>
      </c>
      <c r="AB12" s="73">
        <f t="shared" si="10"/>
        <v>2313590968</v>
      </c>
      <c r="AC12" s="100">
        <f t="shared" si="11"/>
        <v>0.39320850267371754</v>
      </c>
      <c r="AD12" s="72">
        <v>1086466795</v>
      </c>
      <c r="AE12" s="73">
        <v>38536428</v>
      </c>
      <c r="AF12" s="73">
        <f t="shared" si="12"/>
        <v>1125003223</v>
      </c>
      <c r="AG12" s="73">
        <v>5499349650</v>
      </c>
      <c r="AH12" s="73">
        <v>5499349650</v>
      </c>
      <c r="AI12" s="73">
        <v>1125003223</v>
      </c>
      <c r="AJ12" s="100">
        <f t="shared" si="13"/>
        <v>0.2045702300452927</v>
      </c>
      <c r="AK12" s="100">
        <f t="shared" si="14"/>
        <v>1.0565194131892723</v>
      </c>
      <c r="AL12" s="12"/>
      <c r="AM12" s="12"/>
      <c r="AN12" s="12"/>
      <c r="AO12" s="12"/>
    </row>
    <row r="13" spans="1:41" s="13" customFormat="1" ht="12.75">
      <c r="A13" s="29"/>
      <c r="B13" s="38" t="s">
        <v>66</v>
      </c>
      <c r="C13" s="39" t="s">
        <v>67</v>
      </c>
      <c r="D13" s="72">
        <v>2432636361</v>
      </c>
      <c r="E13" s="73">
        <v>200382324</v>
      </c>
      <c r="F13" s="75">
        <f t="shared" si="0"/>
        <v>2633018685</v>
      </c>
      <c r="G13" s="72">
        <v>2415852813</v>
      </c>
      <c r="H13" s="73">
        <v>1141969970</v>
      </c>
      <c r="I13" s="75">
        <f t="shared" si="1"/>
        <v>3557822783</v>
      </c>
      <c r="J13" s="72">
        <v>374523962</v>
      </c>
      <c r="K13" s="73">
        <v>22652032</v>
      </c>
      <c r="L13" s="73">
        <f t="shared" si="2"/>
        <v>397175994</v>
      </c>
      <c r="M13" s="100">
        <f t="shared" si="3"/>
        <v>0.15084435073046207</v>
      </c>
      <c r="N13" s="111">
        <v>0</v>
      </c>
      <c r="O13" s="112">
        <v>0</v>
      </c>
      <c r="P13" s="113">
        <f t="shared" si="4"/>
        <v>0</v>
      </c>
      <c r="Q13" s="100">
        <f t="shared" si="5"/>
        <v>0</v>
      </c>
      <c r="R13" s="111">
        <v>0</v>
      </c>
      <c r="S13" s="113">
        <v>0</v>
      </c>
      <c r="T13" s="113">
        <f t="shared" si="6"/>
        <v>0</v>
      </c>
      <c r="U13" s="100">
        <f t="shared" si="7"/>
        <v>0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v>374523962</v>
      </c>
      <c r="AA13" s="73">
        <v>22652032</v>
      </c>
      <c r="AB13" s="73">
        <f t="shared" si="10"/>
        <v>397175994</v>
      </c>
      <c r="AC13" s="100">
        <f t="shared" si="11"/>
        <v>0.15084435073046207</v>
      </c>
      <c r="AD13" s="72">
        <v>336763532</v>
      </c>
      <c r="AE13" s="73">
        <v>15999415</v>
      </c>
      <c r="AF13" s="73">
        <f t="shared" si="12"/>
        <v>352762947</v>
      </c>
      <c r="AG13" s="73">
        <v>2455012531</v>
      </c>
      <c r="AH13" s="73">
        <v>2455012531</v>
      </c>
      <c r="AI13" s="73">
        <v>352762947</v>
      </c>
      <c r="AJ13" s="100">
        <f t="shared" si="13"/>
        <v>0.1436908946677796</v>
      </c>
      <c r="AK13" s="100">
        <f t="shared" si="14"/>
        <v>0.12590054419746077</v>
      </c>
      <c r="AL13" s="12"/>
      <c r="AM13" s="12"/>
      <c r="AN13" s="12"/>
      <c r="AO13" s="12"/>
    </row>
    <row r="14" spans="1:41" s="13" customFormat="1" ht="12.75">
      <c r="A14" s="29"/>
      <c r="B14" s="38" t="s">
        <v>68</v>
      </c>
      <c r="C14" s="39" t="s">
        <v>69</v>
      </c>
      <c r="D14" s="72">
        <v>3234246900</v>
      </c>
      <c r="E14" s="73">
        <v>597533000</v>
      </c>
      <c r="F14" s="75">
        <f t="shared" si="0"/>
        <v>3831779900</v>
      </c>
      <c r="G14" s="72">
        <v>3234246900</v>
      </c>
      <c r="H14" s="73">
        <v>597533000</v>
      </c>
      <c r="I14" s="75">
        <f t="shared" si="1"/>
        <v>3831779900</v>
      </c>
      <c r="J14" s="72">
        <v>780492362</v>
      </c>
      <c r="K14" s="73">
        <v>60712581</v>
      </c>
      <c r="L14" s="73">
        <f t="shared" si="2"/>
        <v>841204943</v>
      </c>
      <c r="M14" s="100">
        <f t="shared" si="3"/>
        <v>0.21953373235242452</v>
      </c>
      <c r="N14" s="111">
        <v>0</v>
      </c>
      <c r="O14" s="112">
        <v>0</v>
      </c>
      <c r="P14" s="113">
        <f t="shared" si="4"/>
        <v>0</v>
      </c>
      <c r="Q14" s="100">
        <f t="shared" si="5"/>
        <v>0</v>
      </c>
      <c r="R14" s="111">
        <v>0</v>
      </c>
      <c r="S14" s="113">
        <v>0</v>
      </c>
      <c r="T14" s="113">
        <f t="shared" si="6"/>
        <v>0</v>
      </c>
      <c r="U14" s="100">
        <f t="shared" si="7"/>
        <v>0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v>780492362</v>
      </c>
      <c r="AA14" s="73">
        <v>60712581</v>
      </c>
      <c r="AB14" s="73">
        <f t="shared" si="10"/>
        <v>841204943</v>
      </c>
      <c r="AC14" s="100">
        <f t="shared" si="11"/>
        <v>0.21953373235242452</v>
      </c>
      <c r="AD14" s="72">
        <v>814363746</v>
      </c>
      <c r="AE14" s="73">
        <v>57150170</v>
      </c>
      <c r="AF14" s="73">
        <f t="shared" si="12"/>
        <v>871513916</v>
      </c>
      <c r="AG14" s="73">
        <v>3541657300</v>
      </c>
      <c r="AH14" s="73">
        <v>3541657300</v>
      </c>
      <c r="AI14" s="73">
        <v>871513916</v>
      </c>
      <c r="AJ14" s="100">
        <f t="shared" si="13"/>
        <v>0.2460751682552685</v>
      </c>
      <c r="AK14" s="100">
        <f t="shared" si="14"/>
        <v>-0.03477738271708786</v>
      </c>
      <c r="AL14" s="12"/>
      <c r="AM14" s="12"/>
      <c r="AN14" s="12"/>
      <c r="AO14" s="12"/>
    </row>
    <row r="15" spans="1:41" s="13" customFormat="1" ht="12.75">
      <c r="A15" s="29"/>
      <c r="B15" s="38" t="s">
        <v>70</v>
      </c>
      <c r="C15" s="39" t="s">
        <v>71</v>
      </c>
      <c r="D15" s="72">
        <v>3549930516</v>
      </c>
      <c r="E15" s="73">
        <v>1889186104</v>
      </c>
      <c r="F15" s="75">
        <f t="shared" si="0"/>
        <v>5439116620</v>
      </c>
      <c r="G15" s="72">
        <v>3549930516</v>
      </c>
      <c r="H15" s="73">
        <v>1889186104</v>
      </c>
      <c r="I15" s="75">
        <f t="shared" si="1"/>
        <v>5439116620</v>
      </c>
      <c r="J15" s="72">
        <v>729734077</v>
      </c>
      <c r="K15" s="73">
        <v>5664421456</v>
      </c>
      <c r="L15" s="73">
        <f t="shared" si="2"/>
        <v>6394155533</v>
      </c>
      <c r="M15" s="100">
        <f t="shared" si="3"/>
        <v>1.1755871366111654</v>
      </c>
      <c r="N15" s="111">
        <v>0</v>
      </c>
      <c r="O15" s="112">
        <v>0</v>
      </c>
      <c r="P15" s="113">
        <f t="shared" si="4"/>
        <v>0</v>
      </c>
      <c r="Q15" s="100">
        <f t="shared" si="5"/>
        <v>0</v>
      </c>
      <c r="R15" s="111">
        <v>0</v>
      </c>
      <c r="S15" s="113">
        <v>0</v>
      </c>
      <c r="T15" s="113">
        <f t="shared" si="6"/>
        <v>0</v>
      </c>
      <c r="U15" s="100">
        <f t="shared" si="7"/>
        <v>0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v>729734077</v>
      </c>
      <c r="AA15" s="73">
        <v>5664421456</v>
      </c>
      <c r="AB15" s="73">
        <f t="shared" si="10"/>
        <v>6394155533</v>
      </c>
      <c r="AC15" s="100">
        <f t="shared" si="11"/>
        <v>1.1755871366111654</v>
      </c>
      <c r="AD15" s="72">
        <v>465442511</v>
      </c>
      <c r="AE15" s="73">
        <v>172859087</v>
      </c>
      <c r="AF15" s="73">
        <f t="shared" si="12"/>
        <v>638301598</v>
      </c>
      <c r="AG15" s="73">
        <v>5261236000</v>
      </c>
      <c r="AH15" s="73">
        <v>5261236000</v>
      </c>
      <c r="AI15" s="73">
        <v>638301598</v>
      </c>
      <c r="AJ15" s="100">
        <f t="shared" si="13"/>
        <v>0.12132160541743423</v>
      </c>
      <c r="AK15" s="100">
        <f t="shared" si="14"/>
        <v>9.01745186450246</v>
      </c>
      <c r="AL15" s="12"/>
      <c r="AM15" s="12"/>
      <c r="AN15" s="12"/>
      <c r="AO15" s="12"/>
    </row>
    <row r="16" spans="1:41" s="13" customFormat="1" ht="12.75">
      <c r="A16" s="29"/>
      <c r="B16" s="38" t="s">
        <v>72</v>
      </c>
      <c r="C16" s="39" t="s">
        <v>73</v>
      </c>
      <c r="D16" s="72">
        <v>2415650298</v>
      </c>
      <c r="E16" s="73">
        <v>142187850</v>
      </c>
      <c r="F16" s="75">
        <f t="shared" si="0"/>
        <v>2557838148</v>
      </c>
      <c r="G16" s="72">
        <v>2415650298</v>
      </c>
      <c r="H16" s="73">
        <v>142187850</v>
      </c>
      <c r="I16" s="75">
        <f t="shared" si="1"/>
        <v>2557838148</v>
      </c>
      <c r="J16" s="72">
        <v>372734642</v>
      </c>
      <c r="K16" s="73">
        <v>78746649</v>
      </c>
      <c r="L16" s="73">
        <f t="shared" si="2"/>
        <v>451481291</v>
      </c>
      <c r="M16" s="100">
        <f t="shared" si="3"/>
        <v>0.17650893640515053</v>
      </c>
      <c r="N16" s="111">
        <v>0</v>
      </c>
      <c r="O16" s="112">
        <v>0</v>
      </c>
      <c r="P16" s="113">
        <f t="shared" si="4"/>
        <v>0</v>
      </c>
      <c r="Q16" s="100">
        <f t="shared" si="5"/>
        <v>0</v>
      </c>
      <c r="R16" s="111">
        <v>0</v>
      </c>
      <c r="S16" s="113">
        <v>0</v>
      </c>
      <c r="T16" s="113">
        <f t="shared" si="6"/>
        <v>0</v>
      </c>
      <c r="U16" s="100">
        <f t="shared" si="7"/>
        <v>0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v>372734642</v>
      </c>
      <c r="AA16" s="73">
        <v>78746649</v>
      </c>
      <c r="AB16" s="73">
        <f t="shared" si="10"/>
        <v>451481291</v>
      </c>
      <c r="AC16" s="100">
        <f t="shared" si="11"/>
        <v>0.17650893640515053</v>
      </c>
      <c r="AD16" s="72">
        <v>381051438</v>
      </c>
      <c r="AE16" s="73">
        <v>6237067</v>
      </c>
      <c r="AF16" s="73">
        <f t="shared" si="12"/>
        <v>387288505</v>
      </c>
      <c r="AG16" s="73">
        <v>1833618708</v>
      </c>
      <c r="AH16" s="73">
        <v>1833618708</v>
      </c>
      <c r="AI16" s="73">
        <v>387288505</v>
      </c>
      <c r="AJ16" s="100">
        <f t="shared" si="13"/>
        <v>0.21121539789612573</v>
      </c>
      <c r="AK16" s="100">
        <f t="shared" si="14"/>
        <v>0.16574926746147556</v>
      </c>
      <c r="AL16" s="12"/>
      <c r="AM16" s="12"/>
      <c r="AN16" s="12"/>
      <c r="AO16" s="12"/>
    </row>
    <row r="17" spans="1:41" s="13" customFormat="1" ht="12.75">
      <c r="A17" s="29"/>
      <c r="B17" s="38" t="s">
        <v>74</v>
      </c>
      <c r="C17" s="39" t="s">
        <v>75</v>
      </c>
      <c r="D17" s="72">
        <v>3888875772</v>
      </c>
      <c r="E17" s="73">
        <v>251087639</v>
      </c>
      <c r="F17" s="75">
        <f t="shared" si="0"/>
        <v>4139963411</v>
      </c>
      <c r="G17" s="72">
        <v>3888875772</v>
      </c>
      <c r="H17" s="73">
        <v>251087639</v>
      </c>
      <c r="I17" s="75">
        <f t="shared" si="1"/>
        <v>4139963411</v>
      </c>
      <c r="J17" s="72">
        <v>714344826</v>
      </c>
      <c r="K17" s="73">
        <v>28993508</v>
      </c>
      <c r="L17" s="73">
        <f t="shared" si="2"/>
        <v>743338334</v>
      </c>
      <c r="M17" s="100">
        <f t="shared" si="3"/>
        <v>0.17955190908811633</v>
      </c>
      <c r="N17" s="111">
        <v>0</v>
      </c>
      <c r="O17" s="112">
        <v>0</v>
      </c>
      <c r="P17" s="113">
        <f t="shared" si="4"/>
        <v>0</v>
      </c>
      <c r="Q17" s="100">
        <f t="shared" si="5"/>
        <v>0</v>
      </c>
      <c r="R17" s="111">
        <v>0</v>
      </c>
      <c r="S17" s="113">
        <v>0</v>
      </c>
      <c r="T17" s="113">
        <f t="shared" si="6"/>
        <v>0</v>
      </c>
      <c r="U17" s="100">
        <f t="shared" si="7"/>
        <v>0</v>
      </c>
      <c r="V17" s="111">
        <v>0</v>
      </c>
      <c r="W17" s="113">
        <v>0</v>
      </c>
      <c r="X17" s="113">
        <f t="shared" si="8"/>
        <v>0</v>
      </c>
      <c r="Y17" s="100">
        <f t="shared" si="9"/>
        <v>0</v>
      </c>
      <c r="Z17" s="72">
        <v>714344826</v>
      </c>
      <c r="AA17" s="73">
        <v>28993508</v>
      </c>
      <c r="AB17" s="73">
        <f t="shared" si="10"/>
        <v>743338334</v>
      </c>
      <c r="AC17" s="100">
        <f t="shared" si="11"/>
        <v>0.17955190908811633</v>
      </c>
      <c r="AD17" s="72">
        <v>557697665</v>
      </c>
      <c r="AE17" s="73">
        <v>35262344</v>
      </c>
      <c r="AF17" s="73">
        <f t="shared" si="12"/>
        <v>592960009</v>
      </c>
      <c r="AG17" s="73">
        <v>3507966206</v>
      </c>
      <c r="AH17" s="73">
        <v>3507966206</v>
      </c>
      <c r="AI17" s="73">
        <v>592960009</v>
      </c>
      <c r="AJ17" s="100">
        <f t="shared" si="13"/>
        <v>0.16903241769712762</v>
      </c>
      <c r="AK17" s="100">
        <f t="shared" si="14"/>
        <v>0.2536061837519299</v>
      </c>
      <c r="AL17" s="12"/>
      <c r="AM17" s="12"/>
      <c r="AN17" s="12"/>
      <c r="AO17" s="12"/>
    </row>
    <row r="18" spans="1:41" s="13" customFormat="1" ht="12.75">
      <c r="A18" s="29"/>
      <c r="B18" s="38" t="s">
        <v>76</v>
      </c>
      <c r="C18" s="39" t="s">
        <v>77</v>
      </c>
      <c r="D18" s="72">
        <v>1721631778</v>
      </c>
      <c r="E18" s="73">
        <v>462136912</v>
      </c>
      <c r="F18" s="75">
        <f t="shared" si="0"/>
        <v>2183768690</v>
      </c>
      <c r="G18" s="72">
        <v>1721631778</v>
      </c>
      <c r="H18" s="73">
        <v>467580304</v>
      </c>
      <c r="I18" s="75">
        <f t="shared" si="1"/>
        <v>2189212082</v>
      </c>
      <c r="J18" s="72">
        <v>373148080</v>
      </c>
      <c r="K18" s="73">
        <v>497287728</v>
      </c>
      <c r="L18" s="73">
        <f t="shared" si="2"/>
        <v>870435808</v>
      </c>
      <c r="M18" s="100">
        <f t="shared" si="3"/>
        <v>0.39859340963442424</v>
      </c>
      <c r="N18" s="111">
        <v>0</v>
      </c>
      <c r="O18" s="112">
        <v>0</v>
      </c>
      <c r="P18" s="113">
        <f t="shared" si="4"/>
        <v>0</v>
      </c>
      <c r="Q18" s="100">
        <f t="shared" si="5"/>
        <v>0</v>
      </c>
      <c r="R18" s="111">
        <v>0</v>
      </c>
      <c r="S18" s="113">
        <v>0</v>
      </c>
      <c r="T18" s="113">
        <f t="shared" si="6"/>
        <v>0</v>
      </c>
      <c r="U18" s="100">
        <f t="shared" si="7"/>
        <v>0</v>
      </c>
      <c r="V18" s="111">
        <v>0</v>
      </c>
      <c r="W18" s="113">
        <v>0</v>
      </c>
      <c r="X18" s="113">
        <f t="shared" si="8"/>
        <v>0</v>
      </c>
      <c r="Y18" s="100">
        <f t="shared" si="9"/>
        <v>0</v>
      </c>
      <c r="Z18" s="72">
        <v>373148080</v>
      </c>
      <c r="AA18" s="73">
        <v>497287728</v>
      </c>
      <c r="AB18" s="73">
        <f t="shared" si="10"/>
        <v>870435808</v>
      </c>
      <c r="AC18" s="100">
        <f t="shared" si="11"/>
        <v>0.39859340963442424</v>
      </c>
      <c r="AD18" s="72">
        <v>0</v>
      </c>
      <c r="AE18" s="73">
        <v>0</v>
      </c>
      <c r="AF18" s="73">
        <f t="shared" si="12"/>
        <v>0</v>
      </c>
      <c r="AG18" s="73">
        <v>1931126877</v>
      </c>
      <c r="AH18" s="73">
        <v>1931126877</v>
      </c>
      <c r="AI18" s="73">
        <v>0</v>
      </c>
      <c r="AJ18" s="100">
        <f t="shared" si="13"/>
        <v>0</v>
      </c>
      <c r="AK18" s="100">
        <f t="shared" si="14"/>
        <v>0</v>
      </c>
      <c r="AL18" s="12"/>
      <c r="AM18" s="12"/>
      <c r="AN18" s="12"/>
      <c r="AO18" s="12"/>
    </row>
    <row r="19" spans="1:41" s="13" customFormat="1" ht="12.75">
      <c r="A19" s="29"/>
      <c r="B19" s="38" t="s">
        <v>78</v>
      </c>
      <c r="C19" s="39" t="s">
        <v>79</v>
      </c>
      <c r="D19" s="72">
        <v>3249926438</v>
      </c>
      <c r="E19" s="73">
        <v>682362001</v>
      </c>
      <c r="F19" s="75">
        <f t="shared" si="0"/>
        <v>3932288439</v>
      </c>
      <c r="G19" s="72">
        <v>3249926438</v>
      </c>
      <c r="H19" s="73">
        <v>682362001</v>
      </c>
      <c r="I19" s="75">
        <f t="shared" si="1"/>
        <v>3932288439</v>
      </c>
      <c r="J19" s="72">
        <v>789333906</v>
      </c>
      <c r="K19" s="73">
        <v>99905941</v>
      </c>
      <c r="L19" s="73">
        <f t="shared" si="2"/>
        <v>889239847</v>
      </c>
      <c r="M19" s="100">
        <f t="shared" si="3"/>
        <v>0.22613800101249387</v>
      </c>
      <c r="N19" s="111">
        <v>0</v>
      </c>
      <c r="O19" s="112">
        <v>0</v>
      </c>
      <c r="P19" s="113">
        <f t="shared" si="4"/>
        <v>0</v>
      </c>
      <c r="Q19" s="100">
        <f t="shared" si="5"/>
        <v>0</v>
      </c>
      <c r="R19" s="111">
        <v>0</v>
      </c>
      <c r="S19" s="113">
        <v>0</v>
      </c>
      <c r="T19" s="113">
        <f t="shared" si="6"/>
        <v>0</v>
      </c>
      <c r="U19" s="100">
        <f t="shared" si="7"/>
        <v>0</v>
      </c>
      <c r="V19" s="111">
        <v>0</v>
      </c>
      <c r="W19" s="113">
        <v>0</v>
      </c>
      <c r="X19" s="113">
        <f t="shared" si="8"/>
        <v>0</v>
      </c>
      <c r="Y19" s="100">
        <f t="shared" si="9"/>
        <v>0</v>
      </c>
      <c r="Z19" s="72">
        <v>789333906</v>
      </c>
      <c r="AA19" s="73">
        <v>99905941</v>
      </c>
      <c r="AB19" s="73">
        <f t="shared" si="10"/>
        <v>889239847</v>
      </c>
      <c r="AC19" s="100">
        <f t="shared" si="11"/>
        <v>0.22613800101249387</v>
      </c>
      <c r="AD19" s="72">
        <v>562854730</v>
      </c>
      <c r="AE19" s="73">
        <v>87390258</v>
      </c>
      <c r="AF19" s="73">
        <f t="shared" si="12"/>
        <v>650244988</v>
      </c>
      <c r="AG19" s="73">
        <v>3840871791</v>
      </c>
      <c r="AH19" s="73">
        <v>3840871791</v>
      </c>
      <c r="AI19" s="73">
        <v>650244988</v>
      </c>
      <c r="AJ19" s="100">
        <f t="shared" si="13"/>
        <v>0.16929619716119287</v>
      </c>
      <c r="AK19" s="100">
        <f t="shared" si="14"/>
        <v>0.3675458687272497</v>
      </c>
      <c r="AL19" s="12"/>
      <c r="AM19" s="12"/>
      <c r="AN19" s="12"/>
      <c r="AO19" s="12"/>
    </row>
    <row r="20" spans="1:41" s="13" customFormat="1" ht="12.75">
      <c r="A20" s="29"/>
      <c r="B20" s="38" t="s">
        <v>80</v>
      </c>
      <c r="C20" s="39" t="s">
        <v>81</v>
      </c>
      <c r="D20" s="72">
        <v>2194209813</v>
      </c>
      <c r="E20" s="73">
        <v>184285000</v>
      </c>
      <c r="F20" s="75">
        <f t="shared" si="0"/>
        <v>2378494813</v>
      </c>
      <c r="G20" s="72">
        <v>2194209813</v>
      </c>
      <c r="H20" s="73">
        <v>184285000</v>
      </c>
      <c r="I20" s="75">
        <f t="shared" si="1"/>
        <v>2378494813</v>
      </c>
      <c r="J20" s="72">
        <v>331152547</v>
      </c>
      <c r="K20" s="73">
        <v>25967281</v>
      </c>
      <c r="L20" s="73">
        <f t="shared" si="2"/>
        <v>357119828</v>
      </c>
      <c r="M20" s="100">
        <f t="shared" si="3"/>
        <v>0.15014530452120856</v>
      </c>
      <c r="N20" s="111">
        <v>0</v>
      </c>
      <c r="O20" s="112">
        <v>0</v>
      </c>
      <c r="P20" s="113">
        <f t="shared" si="4"/>
        <v>0</v>
      </c>
      <c r="Q20" s="100">
        <f t="shared" si="5"/>
        <v>0</v>
      </c>
      <c r="R20" s="111">
        <v>0</v>
      </c>
      <c r="S20" s="113">
        <v>0</v>
      </c>
      <c r="T20" s="113">
        <f t="shared" si="6"/>
        <v>0</v>
      </c>
      <c r="U20" s="100">
        <f t="shared" si="7"/>
        <v>0</v>
      </c>
      <c r="V20" s="111">
        <v>0</v>
      </c>
      <c r="W20" s="113">
        <v>0</v>
      </c>
      <c r="X20" s="113">
        <f t="shared" si="8"/>
        <v>0</v>
      </c>
      <c r="Y20" s="100">
        <f t="shared" si="9"/>
        <v>0</v>
      </c>
      <c r="Z20" s="72">
        <v>331152547</v>
      </c>
      <c r="AA20" s="73">
        <v>25967281</v>
      </c>
      <c r="AB20" s="73">
        <f t="shared" si="10"/>
        <v>357119828</v>
      </c>
      <c r="AC20" s="100">
        <f t="shared" si="11"/>
        <v>0.15014530452120856</v>
      </c>
      <c r="AD20" s="72">
        <v>594259685</v>
      </c>
      <c r="AE20" s="73">
        <v>18999004</v>
      </c>
      <c r="AF20" s="73">
        <f t="shared" si="12"/>
        <v>613258689</v>
      </c>
      <c r="AG20" s="73">
        <v>2380097445</v>
      </c>
      <c r="AH20" s="73">
        <v>2380097445</v>
      </c>
      <c r="AI20" s="73">
        <v>613258689</v>
      </c>
      <c r="AJ20" s="100">
        <f t="shared" si="13"/>
        <v>0.2576611685745497</v>
      </c>
      <c r="AK20" s="100">
        <f t="shared" si="14"/>
        <v>-0.41766853954840577</v>
      </c>
      <c r="AL20" s="12"/>
      <c r="AM20" s="12"/>
      <c r="AN20" s="12"/>
      <c r="AO20" s="12"/>
    </row>
    <row r="21" spans="1:41" s="13" customFormat="1" ht="12.75">
      <c r="A21" s="29"/>
      <c r="B21" s="38" t="s">
        <v>82</v>
      </c>
      <c r="C21" s="39" t="s">
        <v>83</v>
      </c>
      <c r="D21" s="72">
        <v>2423737981</v>
      </c>
      <c r="E21" s="73">
        <v>281797000</v>
      </c>
      <c r="F21" s="75">
        <f t="shared" si="0"/>
        <v>2705534981</v>
      </c>
      <c r="G21" s="72">
        <v>2423737981</v>
      </c>
      <c r="H21" s="73">
        <v>281797000</v>
      </c>
      <c r="I21" s="75">
        <f t="shared" si="1"/>
        <v>2705534981</v>
      </c>
      <c r="J21" s="72">
        <v>235896710</v>
      </c>
      <c r="K21" s="73">
        <v>4843934</v>
      </c>
      <c r="L21" s="73">
        <f t="shared" si="2"/>
        <v>240740644</v>
      </c>
      <c r="M21" s="100">
        <f t="shared" si="3"/>
        <v>0.08898079148509816</v>
      </c>
      <c r="N21" s="111">
        <v>0</v>
      </c>
      <c r="O21" s="112">
        <v>0</v>
      </c>
      <c r="P21" s="113">
        <f t="shared" si="4"/>
        <v>0</v>
      </c>
      <c r="Q21" s="100">
        <f t="shared" si="5"/>
        <v>0</v>
      </c>
      <c r="R21" s="111">
        <v>0</v>
      </c>
      <c r="S21" s="113">
        <v>0</v>
      </c>
      <c r="T21" s="113">
        <f t="shared" si="6"/>
        <v>0</v>
      </c>
      <c r="U21" s="100">
        <f t="shared" si="7"/>
        <v>0</v>
      </c>
      <c r="V21" s="111">
        <v>0</v>
      </c>
      <c r="W21" s="113">
        <v>0</v>
      </c>
      <c r="X21" s="113">
        <f t="shared" si="8"/>
        <v>0</v>
      </c>
      <c r="Y21" s="100">
        <f t="shared" si="9"/>
        <v>0</v>
      </c>
      <c r="Z21" s="72">
        <v>235896710</v>
      </c>
      <c r="AA21" s="73">
        <v>4843934</v>
      </c>
      <c r="AB21" s="73">
        <f t="shared" si="10"/>
        <v>240740644</v>
      </c>
      <c r="AC21" s="100">
        <f t="shared" si="11"/>
        <v>0.08898079148509816</v>
      </c>
      <c r="AD21" s="72">
        <v>324644182</v>
      </c>
      <c r="AE21" s="73">
        <v>36279811</v>
      </c>
      <c r="AF21" s="73">
        <f t="shared" si="12"/>
        <v>360923993</v>
      </c>
      <c r="AG21" s="73">
        <v>2670622402</v>
      </c>
      <c r="AH21" s="73">
        <v>2670622402</v>
      </c>
      <c r="AI21" s="73">
        <v>360923993</v>
      </c>
      <c r="AJ21" s="100">
        <f t="shared" si="13"/>
        <v>0.13514602166510248</v>
      </c>
      <c r="AK21" s="100">
        <f t="shared" si="14"/>
        <v>-0.332987973454012</v>
      </c>
      <c r="AL21" s="12"/>
      <c r="AM21" s="12"/>
      <c r="AN21" s="12"/>
      <c r="AO21" s="12"/>
    </row>
    <row r="22" spans="1:41" s="13" customFormat="1" ht="12.75">
      <c r="A22" s="29"/>
      <c r="B22" s="38" t="s">
        <v>84</v>
      </c>
      <c r="C22" s="39" t="s">
        <v>85</v>
      </c>
      <c r="D22" s="72">
        <v>5041218328</v>
      </c>
      <c r="E22" s="73">
        <v>1147366010</v>
      </c>
      <c r="F22" s="75">
        <f t="shared" si="0"/>
        <v>6188584338</v>
      </c>
      <c r="G22" s="72">
        <v>5041218328</v>
      </c>
      <c r="H22" s="73">
        <v>1147366010</v>
      </c>
      <c r="I22" s="75">
        <f t="shared" si="1"/>
        <v>6188584338</v>
      </c>
      <c r="J22" s="72">
        <v>925758991</v>
      </c>
      <c r="K22" s="73">
        <v>5601746</v>
      </c>
      <c r="L22" s="73">
        <f t="shared" si="2"/>
        <v>931360737</v>
      </c>
      <c r="M22" s="100">
        <f t="shared" si="3"/>
        <v>0.15049657338935016</v>
      </c>
      <c r="N22" s="111">
        <v>0</v>
      </c>
      <c r="O22" s="112">
        <v>0</v>
      </c>
      <c r="P22" s="113">
        <f t="shared" si="4"/>
        <v>0</v>
      </c>
      <c r="Q22" s="100">
        <f t="shared" si="5"/>
        <v>0</v>
      </c>
      <c r="R22" s="111">
        <v>0</v>
      </c>
      <c r="S22" s="113">
        <v>0</v>
      </c>
      <c r="T22" s="113">
        <f t="shared" si="6"/>
        <v>0</v>
      </c>
      <c r="U22" s="100">
        <f t="shared" si="7"/>
        <v>0</v>
      </c>
      <c r="V22" s="111">
        <v>0</v>
      </c>
      <c r="W22" s="113">
        <v>0</v>
      </c>
      <c r="X22" s="113">
        <f t="shared" si="8"/>
        <v>0</v>
      </c>
      <c r="Y22" s="100">
        <f t="shared" si="9"/>
        <v>0</v>
      </c>
      <c r="Z22" s="72">
        <v>925758991</v>
      </c>
      <c r="AA22" s="73">
        <v>5601746</v>
      </c>
      <c r="AB22" s="73">
        <f t="shared" si="10"/>
        <v>931360737</v>
      </c>
      <c r="AC22" s="100">
        <f t="shared" si="11"/>
        <v>0.15049657338935016</v>
      </c>
      <c r="AD22" s="72">
        <v>1040830354</v>
      </c>
      <c r="AE22" s="73">
        <v>43929687</v>
      </c>
      <c r="AF22" s="73">
        <f t="shared" si="12"/>
        <v>1084760041</v>
      </c>
      <c r="AG22" s="73">
        <v>6509106466</v>
      </c>
      <c r="AH22" s="73">
        <v>6509106466</v>
      </c>
      <c r="AI22" s="73">
        <v>1084760041</v>
      </c>
      <c r="AJ22" s="100">
        <f t="shared" si="13"/>
        <v>0.16665268062001923</v>
      </c>
      <c r="AK22" s="100">
        <f t="shared" si="14"/>
        <v>-0.14141312198279987</v>
      </c>
      <c r="AL22" s="12"/>
      <c r="AM22" s="12"/>
      <c r="AN22" s="12"/>
      <c r="AO22" s="12"/>
    </row>
    <row r="23" spans="1:41" s="13" customFormat="1" ht="12.75">
      <c r="A23" s="29"/>
      <c r="B23" s="38" t="s">
        <v>86</v>
      </c>
      <c r="C23" s="39" t="s">
        <v>87</v>
      </c>
      <c r="D23" s="72">
        <v>3217211823</v>
      </c>
      <c r="E23" s="73">
        <v>164114549</v>
      </c>
      <c r="F23" s="75">
        <f t="shared" si="0"/>
        <v>3381326372</v>
      </c>
      <c r="G23" s="72">
        <v>3217211823</v>
      </c>
      <c r="H23" s="73">
        <v>164114549</v>
      </c>
      <c r="I23" s="75">
        <f t="shared" si="1"/>
        <v>3381326372</v>
      </c>
      <c r="J23" s="72">
        <v>397635410</v>
      </c>
      <c r="K23" s="73">
        <v>12689246</v>
      </c>
      <c r="L23" s="73">
        <f t="shared" si="2"/>
        <v>410324656</v>
      </c>
      <c r="M23" s="100">
        <f t="shared" si="3"/>
        <v>0.12135020724346689</v>
      </c>
      <c r="N23" s="111">
        <v>0</v>
      </c>
      <c r="O23" s="112">
        <v>0</v>
      </c>
      <c r="P23" s="113">
        <f t="shared" si="4"/>
        <v>0</v>
      </c>
      <c r="Q23" s="100">
        <f t="shared" si="5"/>
        <v>0</v>
      </c>
      <c r="R23" s="111">
        <v>0</v>
      </c>
      <c r="S23" s="113">
        <v>0</v>
      </c>
      <c r="T23" s="113">
        <f t="shared" si="6"/>
        <v>0</v>
      </c>
      <c r="U23" s="100">
        <f t="shared" si="7"/>
        <v>0</v>
      </c>
      <c r="V23" s="111">
        <v>0</v>
      </c>
      <c r="W23" s="113">
        <v>0</v>
      </c>
      <c r="X23" s="113">
        <f t="shared" si="8"/>
        <v>0</v>
      </c>
      <c r="Y23" s="100">
        <f t="shared" si="9"/>
        <v>0</v>
      </c>
      <c r="Z23" s="72">
        <v>397635410</v>
      </c>
      <c r="AA23" s="73">
        <v>12689246</v>
      </c>
      <c r="AB23" s="73">
        <f t="shared" si="10"/>
        <v>410324656</v>
      </c>
      <c r="AC23" s="100">
        <f t="shared" si="11"/>
        <v>0.12135020724346689</v>
      </c>
      <c r="AD23" s="72">
        <v>238333127</v>
      </c>
      <c r="AE23" s="73">
        <v>12861210</v>
      </c>
      <c r="AF23" s="73">
        <f t="shared" si="12"/>
        <v>251194337</v>
      </c>
      <c r="AG23" s="73">
        <v>3339467873</v>
      </c>
      <c r="AH23" s="73">
        <v>3339467873</v>
      </c>
      <c r="AI23" s="73">
        <v>251194337</v>
      </c>
      <c r="AJ23" s="100">
        <f t="shared" si="13"/>
        <v>0.07521986931838347</v>
      </c>
      <c r="AK23" s="100">
        <f t="shared" si="14"/>
        <v>0.6334948506422737</v>
      </c>
      <c r="AL23" s="12"/>
      <c r="AM23" s="12"/>
      <c r="AN23" s="12"/>
      <c r="AO23" s="12"/>
    </row>
    <row r="24" spans="1:41" s="13" customFormat="1" ht="12.75">
      <c r="A24" s="29"/>
      <c r="B24" s="38" t="s">
        <v>88</v>
      </c>
      <c r="C24" s="39" t="s">
        <v>89</v>
      </c>
      <c r="D24" s="72">
        <v>1818848430</v>
      </c>
      <c r="E24" s="73">
        <v>42886957</v>
      </c>
      <c r="F24" s="75">
        <f t="shared" si="0"/>
        <v>1861735387</v>
      </c>
      <c r="G24" s="72">
        <v>1818848430</v>
      </c>
      <c r="H24" s="73">
        <v>42886957</v>
      </c>
      <c r="I24" s="75">
        <f t="shared" si="1"/>
        <v>1861735387</v>
      </c>
      <c r="J24" s="72">
        <v>215789152</v>
      </c>
      <c r="K24" s="73">
        <v>-269139567</v>
      </c>
      <c r="L24" s="73">
        <f t="shared" si="2"/>
        <v>-53350415</v>
      </c>
      <c r="M24" s="100">
        <f t="shared" si="3"/>
        <v>-0.028656282397880855</v>
      </c>
      <c r="N24" s="111">
        <v>0</v>
      </c>
      <c r="O24" s="112">
        <v>0</v>
      </c>
      <c r="P24" s="113">
        <f t="shared" si="4"/>
        <v>0</v>
      </c>
      <c r="Q24" s="100">
        <f t="shared" si="5"/>
        <v>0</v>
      </c>
      <c r="R24" s="111">
        <v>0</v>
      </c>
      <c r="S24" s="113">
        <v>0</v>
      </c>
      <c r="T24" s="113">
        <f t="shared" si="6"/>
        <v>0</v>
      </c>
      <c r="U24" s="100">
        <f t="shared" si="7"/>
        <v>0</v>
      </c>
      <c r="V24" s="111">
        <v>0</v>
      </c>
      <c r="W24" s="113">
        <v>0</v>
      </c>
      <c r="X24" s="113">
        <f t="shared" si="8"/>
        <v>0</v>
      </c>
      <c r="Y24" s="100">
        <f t="shared" si="9"/>
        <v>0</v>
      </c>
      <c r="Z24" s="72">
        <v>215789152</v>
      </c>
      <c r="AA24" s="73">
        <v>-269139567</v>
      </c>
      <c r="AB24" s="73">
        <f t="shared" si="10"/>
        <v>-53350415</v>
      </c>
      <c r="AC24" s="100">
        <f t="shared" si="11"/>
        <v>-0.028656282397880855</v>
      </c>
      <c r="AD24" s="72">
        <v>185057912</v>
      </c>
      <c r="AE24" s="73">
        <v>11902964</v>
      </c>
      <c r="AF24" s="73">
        <f t="shared" si="12"/>
        <v>196960876</v>
      </c>
      <c r="AG24" s="73">
        <v>1936721020</v>
      </c>
      <c r="AH24" s="73">
        <v>1936721020</v>
      </c>
      <c r="AI24" s="73">
        <v>196960876</v>
      </c>
      <c r="AJ24" s="100">
        <f t="shared" si="13"/>
        <v>0.10169811447598168</v>
      </c>
      <c r="AK24" s="100">
        <f t="shared" si="14"/>
        <v>-1.270868083466485</v>
      </c>
      <c r="AL24" s="12"/>
      <c r="AM24" s="12"/>
      <c r="AN24" s="12"/>
      <c r="AO24" s="12"/>
    </row>
    <row r="25" spans="1:41" s="13" customFormat="1" ht="12.75">
      <c r="A25" s="29"/>
      <c r="B25" s="38" t="s">
        <v>90</v>
      </c>
      <c r="C25" s="39" t="s">
        <v>91</v>
      </c>
      <c r="D25" s="72">
        <v>2399626158</v>
      </c>
      <c r="E25" s="73">
        <v>378029950</v>
      </c>
      <c r="F25" s="75">
        <f t="shared" si="0"/>
        <v>2777656108</v>
      </c>
      <c r="G25" s="72">
        <v>2399626158</v>
      </c>
      <c r="H25" s="73">
        <v>309567339</v>
      </c>
      <c r="I25" s="75">
        <f t="shared" si="1"/>
        <v>2709193497</v>
      </c>
      <c r="J25" s="72">
        <v>517924618</v>
      </c>
      <c r="K25" s="73">
        <v>26943431</v>
      </c>
      <c r="L25" s="73">
        <f t="shared" si="2"/>
        <v>544868049</v>
      </c>
      <c r="M25" s="100">
        <f t="shared" si="3"/>
        <v>0.19616108971542995</v>
      </c>
      <c r="N25" s="111">
        <v>0</v>
      </c>
      <c r="O25" s="112">
        <v>0</v>
      </c>
      <c r="P25" s="113">
        <f t="shared" si="4"/>
        <v>0</v>
      </c>
      <c r="Q25" s="100">
        <f t="shared" si="5"/>
        <v>0</v>
      </c>
      <c r="R25" s="111">
        <v>0</v>
      </c>
      <c r="S25" s="113">
        <v>0</v>
      </c>
      <c r="T25" s="113">
        <f t="shared" si="6"/>
        <v>0</v>
      </c>
      <c r="U25" s="100">
        <f t="shared" si="7"/>
        <v>0</v>
      </c>
      <c r="V25" s="111">
        <v>0</v>
      </c>
      <c r="W25" s="113">
        <v>0</v>
      </c>
      <c r="X25" s="113">
        <f t="shared" si="8"/>
        <v>0</v>
      </c>
      <c r="Y25" s="100">
        <f t="shared" si="9"/>
        <v>0</v>
      </c>
      <c r="Z25" s="72">
        <v>517924618</v>
      </c>
      <c r="AA25" s="73">
        <v>26943431</v>
      </c>
      <c r="AB25" s="73">
        <f t="shared" si="10"/>
        <v>544868049</v>
      </c>
      <c r="AC25" s="100">
        <f t="shared" si="11"/>
        <v>0.19616108971542995</v>
      </c>
      <c r="AD25" s="72">
        <v>433654530</v>
      </c>
      <c r="AE25" s="73">
        <v>99008617</v>
      </c>
      <c r="AF25" s="73">
        <f t="shared" si="12"/>
        <v>532663147</v>
      </c>
      <c r="AG25" s="73">
        <v>2789482936</v>
      </c>
      <c r="AH25" s="73">
        <v>2789482936</v>
      </c>
      <c r="AI25" s="73">
        <v>532663147</v>
      </c>
      <c r="AJ25" s="100">
        <f t="shared" si="13"/>
        <v>0.19095407974203862</v>
      </c>
      <c r="AK25" s="100">
        <f t="shared" si="14"/>
        <v>0.022912983690985378</v>
      </c>
      <c r="AL25" s="12"/>
      <c r="AM25" s="12"/>
      <c r="AN25" s="12"/>
      <c r="AO25" s="12"/>
    </row>
    <row r="26" spans="1:41" s="13" customFormat="1" ht="12.75">
      <c r="A26" s="29"/>
      <c r="B26" s="38" t="s">
        <v>92</v>
      </c>
      <c r="C26" s="39" t="s">
        <v>93</v>
      </c>
      <c r="D26" s="72">
        <v>1808246723</v>
      </c>
      <c r="E26" s="73">
        <v>558276528</v>
      </c>
      <c r="F26" s="75">
        <f t="shared" si="0"/>
        <v>2366523251</v>
      </c>
      <c r="G26" s="72">
        <v>1810339045</v>
      </c>
      <c r="H26" s="73">
        <v>613274958</v>
      </c>
      <c r="I26" s="75">
        <f t="shared" si="1"/>
        <v>2423614003</v>
      </c>
      <c r="J26" s="72">
        <v>284643991</v>
      </c>
      <c r="K26" s="73">
        <v>94074431</v>
      </c>
      <c r="L26" s="73">
        <f t="shared" si="2"/>
        <v>378718422</v>
      </c>
      <c r="M26" s="100">
        <f t="shared" si="3"/>
        <v>0.16003156607059257</v>
      </c>
      <c r="N26" s="111">
        <v>0</v>
      </c>
      <c r="O26" s="112">
        <v>0</v>
      </c>
      <c r="P26" s="113">
        <f t="shared" si="4"/>
        <v>0</v>
      </c>
      <c r="Q26" s="100">
        <f t="shared" si="5"/>
        <v>0</v>
      </c>
      <c r="R26" s="111">
        <v>0</v>
      </c>
      <c r="S26" s="113">
        <v>0</v>
      </c>
      <c r="T26" s="113">
        <f t="shared" si="6"/>
        <v>0</v>
      </c>
      <c r="U26" s="100">
        <f t="shared" si="7"/>
        <v>0</v>
      </c>
      <c r="V26" s="111">
        <v>0</v>
      </c>
      <c r="W26" s="113">
        <v>0</v>
      </c>
      <c r="X26" s="113">
        <f t="shared" si="8"/>
        <v>0</v>
      </c>
      <c r="Y26" s="100">
        <f t="shared" si="9"/>
        <v>0</v>
      </c>
      <c r="Z26" s="72">
        <v>284643991</v>
      </c>
      <c r="AA26" s="73">
        <v>94074431</v>
      </c>
      <c r="AB26" s="73">
        <f t="shared" si="10"/>
        <v>378718422</v>
      </c>
      <c r="AC26" s="100">
        <f t="shared" si="11"/>
        <v>0.16003156607059257</v>
      </c>
      <c r="AD26" s="72">
        <v>170984256</v>
      </c>
      <c r="AE26" s="73">
        <v>13223848</v>
      </c>
      <c r="AF26" s="73">
        <f t="shared" si="12"/>
        <v>184208104</v>
      </c>
      <c r="AG26" s="73">
        <v>2191460897</v>
      </c>
      <c r="AH26" s="73">
        <v>2191460897</v>
      </c>
      <c r="AI26" s="73">
        <v>184208104</v>
      </c>
      <c r="AJ26" s="100">
        <f t="shared" si="13"/>
        <v>0.0840572169241859</v>
      </c>
      <c r="AK26" s="100">
        <f t="shared" si="14"/>
        <v>1.0559270399960252</v>
      </c>
      <c r="AL26" s="12"/>
      <c r="AM26" s="12"/>
      <c r="AN26" s="12"/>
      <c r="AO26" s="12"/>
    </row>
    <row r="27" spans="1:41" s="13" customFormat="1" ht="12.75">
      <c r="A27" s="29"/>
      <c r="B27" s="40" t="s">
        <v>94</v>
      </c>
      <c r="C27" s="39" t="s">
        <v>95</v>
      </c>
      <c r="D27" s="72">
        <v>2270007094</v>
      </c>
      <c r="E27" s="73">
        <v>344772281</v>
      </c>
      <c r="F27" s="75">
        <f t="shared" si="0"/>
        <v>2614779375</v>
      </c>
      <c r="G27" s="72">
        <v>2270007094</v>
      </c>
      <c r="H27" s="73">
        <v>396473224</v>
      </c>
      <c r="I27" s="75">
        <f t="shared" si="1"/>
        <v>2666480318</v>
      </c>
      <c r="J27" s="72">
        <v>399017998</v>
      </c>
      <c r="K27" s="73">
        <v>34554921</v>
      </c>
      <c r="L27" s="73">
        <f t="shared" si="2"/>
        <v>433572919</v>
      </c>
      <c r="M27" s="100">
        <f t="shared" si="3"/>
        <v>0.16581625323551438</v>
      </c>
      <c r="N27" s="111">
        <v>0</v>
      </c>
      <c r="O27" s="112">
        <v>0</v>
      </c>
      <c r="P27" s="113">
        <f t="shared" si="4"/>
        <v>0</v>
      </c>
      <c r="Q27" s="100">
        <f t="shared" si="5"/>
        <v>0</v>
      </c>
      <c r="R27" s="111">
        <v>0</v>
      </c>
      <c r="S27" s="113">
        <v>0</v>
      </c>
      <c r="T27" s="113">
        <f t="shared" si="6"/>
        <v>0</v>
      </c>
      <c r="U27" s="100">
        <f t="shared" si="7"/>
        <v>0</v>
      </c>
      <c r="V27" s="111">
        <v>0</v>
      </c>
      <c r="W27" s="113">
        <v>0</v>
      </c>
      <c r="X27" s="113">
        <f t="shared" si="8"/>
        <v>0</v>
      </c>
      <c r="Y27" s="100">
        <f t="shared" si="9"/>
        <v>0</v>
      </c>
      <c r="Z27" s="72">
        <v>399017998</v>
      </c>
      <c r="AA27" s="73">
        <v>34554921</v>
      </c>
      <c r="AB27" s="73">
        <f t="shared" si="10"/>
        <v>433572919</v>
      </c>
      <c r="AC27" s="100">
        <f t="shared" si="11"/>
        <v>0.16581625323551438</v>
      </c>
      <c r="AD27" s="72">
        <v>367515207</v>
      </c>
      <c r="AE27" s="73">
        <v>27846585</v>
      </c>
      <c r="AF27" s="73">
        <f t="shared" si="12"/>
        <v>395361792</v>
      </c>
      <c r="AG27" s="73">
        <v>2385303033</v>
      </c>
      <c r="AH27" s="73">
        <v>2385303033</v>
      </c>
      <c r="AI27" s="73">
        <v>395361792</v>
      </c>
      <c r="AJ27" s="100">
        <f t="shared" si="13"/>
        <v>0.16574908367208704</v>
      </c>
      <c r="AK27" s="100">
        <f t="shared" si="14"/>
        <v>0.09664850719818663</v>
      </c>
      <c r="AL27" s="12"/>
      <c r="AM27" s="12"/>
      <c r="AN27" s="12"/>
      <c r="AO27" s="12"/>
    </row>
    <row r="28" spans="1:41" s="13" customFormat="1" ht="12.75">
      <c r="A28" s="41"/>
      <c r="B28" s="42" t="s">
        <v>615</v>
      </c>
      <c r="C28" s="41"/>
      <c r="D28" s="76">
        <f>SUM(D9:D27)</f>
        <v>58934602814</v>
      </c>
      <c r="E28" s="77">
        <f>SUM(E9:E27)</f>
        <v>8916348754</v>
      </c>
      <c r="F28" s="78">
        <f t="shared" si="0"/>
        <v>67850951568</v>
      </c>
      <c r="G28" s="76">
        <f>SUM(G9:G27)</f>
        <v>58919911588</v>
      </c>
      <c r="H28" s="77">
        <f>SUM(H9:H27)</f>
        <v>9901616554</v>
      </c>
      <c r="I28" s="78">
        <f t="shared" si="1"/>
        <v>68821528142</v>
      </c>
      <c r="J28" s="76">
        <f>SUM(J9:J27)</f>
        <v>8883507269</v>
      </c>
      <c r="K28" s="77">
        <f>SUM(K9:K27)</f>
        <v>7313876755</v>
      </c>
      <c r="L28" s="77">
        <f t="shared" si="2"/>
        <v>16197384024</v>
      </c>
      <c r="M28" s="101">
        <f t="shared" si="3"/>
        <v>0.2387200717114046</v>
      </c>
      <c r="N28" s="114">
        <f>SUM(N9:N27)</f>
        <v>0</v>
      </c>
      <c r="O28" s="115">
        <f>SUM(O9:O27)</f>
        <v>0</v>
      </c>
      <c r="P28" s="116">
        <f t="shared" si="4"/>
        <v>0</v>
      </c>
      <c r="Q28" s="101">
        <f t="shared" si="5"/>
        <v>0</v>
      </c>
      <c r="R28" s="114">
        <f>SUM(R9:R27)</f>
        <v>0</v>
      </c>
      <c r="S28" s="116">
        <f>SUM(S9:S27)</f>
        <v>0</v>
      </c>
      <c r="T28" s="116">
        <f t="shared" si="6"/>
        <v>0</v>
      </c>
      <c r="U28" s="101">
        <f t="shared" si="7"/>
        <v>0</v>
      </c>
      <c r="V28" s="114">
        <f>SUM(V9:V27)</f>
        <v>0</v>
      </c>
      <c r="W28" s="116">
        <f>SUM(W9:W27)</f>
        <v>0</v>
      </c>
      <c r="X28" s="116">
        <f t="shared" si="8"/>
        <v>0</v>
      </c>
      <c r="Y28" s="101">
        <f t="shared" si="9"/>
        <v>0</v>
      </c>
      <c r="Z28" s="76">
        <v>8883507269</v>
      </c>
      <c r="AA28" s="77">
        <v>7313876755</v>
      </c>
      <c r="AB28" s="77">
        <f t="shared" si="10"/>
        <v>16197384024</v>
      </c>
      <c r="AC28" s="101">
        <f t="shared" si="11"/>
        <v>0.2387200717114046</v>
      </c>
      <c r="AD28" s="76">
        <f>SUM(AD9:AD27)</f>
        <v>8813916121</v>
      </c>
      <c r="AE28" s="77">
        <f>SUM(AE9:AE27)</f>
        <v>713757161</v>
      </c>
      <c r="AF28" s="77">
        <f t="shared" si="12"/>
        <v>9527673282</v>
      </c>
      <c r="AG28" s="77">
        <f>SUM(AG9:AG27)</f>
        <v>63483305765</v>
      </c>
      <c r="AH28" s="77">
        <f>SUM(AH9:AH27)</f>
        <v>63483305765</v>
      </c>
      <c r="AI28" s="77">
        <f>SUM(AI9:AI27)</f>
        <v>9527673282</v>
      </c>
      <c r="AJ28" s="101">
        <f t="shared" si="13"/>
        <v>0.15008155557099004</v>
      </c>
      <c r="AK28" s="101">
        <f t="shared" si="14"/>
        <v>0.7000356272292252</v>
      </c>
      <c r="AL28" s="12"/>
      <c r="AM28" s="12"/>
      <c r="AN28" s="12"/>
      <c r="AO28" s="12"/>
    </row>
    <row r="29" spans="1:41" s="13" customFormat="1" ht="12.75" customHeight="1">
      <c r="A29" s="43"/>
      <c r="B29" s="44"/>
      <c r="C29" s="45"/>
      <c r="D29" s="79"/>
      <c r="E29" s="80"/>
      <c r="F29" s="81"/>
      <c r="G29" s="79"/>
      <c r="H29" s="80"/>
      <c r="I29" s="81"/>
      <c r="J29" s="82"/>
      <c r="K29" s="80"/>
      <c r="L29" s="81"/>
      <c r="M29" s="102"/>
      <c r="N29" s="82"/>
      <c r="O29" s="81"/>
      <c r="P29" s="80"/>
      <c r="Q29" s="102"/>
      <c r="R29" s="82"/>
      <c r="S29" s="80"/>
      <c r="T29" s="80"/>
      <c r="U29" s="102"/>
      <c r="V29" s="82"/>
      <c r="W29" s="80"/>
      <c r="X29" s="80"/>
      <c r="Y29" s="102"/>
      <c r="Z29" s="82"/>
      <c r="AA29" s="80"/>
      <c r="AB29" s="81"/>
      <c r="AC29" s="102"/>
      <c r="AD29" s="82"/>
      <c r="AE29" s="80"/>
      <c r="AF29" s="80"/>
      <c r="AG29" s="80"/>
      <c r="AH29" s="80"/>
      <c r="AI29" s="80"/>
      <c r="AJ29" s="102"/>
      <c r="AK29" s="102"/>
      <c r="AL29" s="12"/>
      <c r="AM29" s="12"/>
      <c r="AN29" s="12"/>
      <c r="AO29" s="12"/>
    </row>
    <row r="30" spans="1:41" s="13" customFormat="1" ht="12.75">
      <c r="A30" s="12"/>
      <c r="B30" s="46"/>
      <c r="C30" s="12"/>
      <c r="D30" s="83"/>
      <c r="E30" s="83"/>
      <c r="F30" s="83"/>
      <c r="G30" s="83"/>
      <c r="H30" s="83"/>
      <c r="I30" s="83"/>
      <c r="J30" s="83"/>
      <c r="K30" s="83"/>
      <c r="L30" s="83"/>
      <c r="M30" s="103"/>
      <c r="N30" s="83"/>
      <c r="O30" s="83"/>
      <c r="P30" s="83"/>
      <c r="Q30" s="103"/>
      <c r="R30" s="83"/>
      <c r="S30" s="83"/>
      <c r="T30" s="83"/>
      <c r="U30" s="103"/>
      <c r="V30" s="83"/>
      <c r="W30" s="83"/>
      <c r="X30" s="83"/>
      <c r="Y30" s="103"/>
      <c r="Z30" s="83"/>
      <c r="AA30" s="83"/>
      <c r="AB30" s="83"/>
      <c r="AC30" s="103"/>
      <c r="AD30" s="83"/>
      <c r="AE30" s="83"/>
      <c r="AF30" s="83"/>
      <c r="AG30" s="83"/>
      <c r="AH30" s="83"/>
      <c r="AI30" s="83"/>
      <c r="AJ30" s="103"/>
      <c r="AK30" s="103"/>
      <c r="AL30" s="12"/>
      <c r="AM30" s="12"/>
      <c r="AN30" s="12"/>
      <c r="AO30" s="1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22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41</v>
      </c>
      <c r="C9" s="64" t="s">
        <v>42</v>
      </c>
      <c r="D9" s="85">
        <v>7142097834</v>
      </c>
      <c r="E9" s="86">
        <v>1737412866</v>
      </c>
      <c r="F9" s="87">
        <f>$D9+$E9</f>
        <v>8879510700</v>
      </c>
      <c r="G9" s="85">
        <v>7135313914</v>
      </c>
      <c r="H9" s="86">
        <v>1955267073</v>
      </c>
      <c r="I9" s="87">
        <f>$G9+$H9</f>
        <v>9090580987</v>
      </c>
      <c r="J9" s="85">
        <v>1958212954</v>
      </c>
      <c r="K9" s="86">
        <v>135350551</v>
      </c>
      <c r="L9" s="88">
        <f>$J9+$K9</f>
        <v>2093563505</v>
      </c>
      <c r="M9" s="105">
        <f>IF($F9=0,0,$L9/$F9)</f>
        <v>0.23577464747015847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1958212954</v>
      </c>
      <c r="AA9" s="88">
        <v>135350551</v>
      </c>
      <c r="AB9" s="88">
        <f>$Z9+$AA9</f>
        <v>2093563505</v>
      </c>
      <c r="AC9" s="105">
        <f>IF($F9=0,0,$AB9/$F9)</f>
        <v>0.23577464747015847</v>
      </c>
      <c r="AD9" s="85">
        <v>1861975706</v>
      </c>
      <c r="AE9" s="86">
        <v>122873214</v>
      </c>
      <c r="AF9" s="88">
        <f>$AD9+$AE9</f>
        <v>1984848920</v>
      </c>
      <c r="AG9" s="86">
        <v>8324144989</v>
      </c>
      <c r="AH9" s="86">
        <v>8324144989</v>
      </c>
      <c r="AI9" s="126">
        <v>1984848920</v>
      </c>
      <c r="AJ9" s="127">
        <f>IF($AG9=0,0,$AI9/$AG9)</f>
        <v>0.23844477992909693</v>
      </c>
      <c r="AK9" s="128">
        <f>IF($AF9=0,0,(($L9/$AF9)-1))</f>
        <v>0.05477222165604423</v>
      </c>
    </row>
    <row r="10" spans="1:37" ht="12.75">
      <c r="A10" s="62" t="s">
        <v>96</v>
      </c>
      <c r="B10" s="63" t="s">
        <v>53</v>
      </c>
      <c r="C10" s="64" t="s">
        <v>54</v>
      </c>
      <c r="D10" s="85">
        <v>11518639483</v>
      </c>
      <c r="E10" s="86">
        <v>1832627984</v>
      </c>
      <c r="F10" s="87">
        <f aca="true" t="shared" si="0" ref="F10:F55">$D10+$E10</f>
        <v>13351267467</v>
      </c>
      <c r="G10" s="85">
        <v>11518639483</v>
      </c>
      <c r="H10" s="86">
        <v>1832627984</v>
      </c>
      <c r="I10" s="87">
        <f aca="true" t="shared" si="1" ref="I10:I55">$G10+$H10</f>
        <v>13351267467</v>
      </c>
      <c r="J10" s="85">
        <v>217081714</v>
      </c>
      <c r="K10" s="86">
        <v>-4236728944</v>
      </c>
      <c r="L10" s="88">
        <f aca="true" t="shared" si="2" ref="L10:L55">$J10+$K10</f>
        <v>-4019647230</v>
      </c>
      <c r="M10" s="105">
        <f aca="true" t="shared" si="3" ref="M10:M55">IF($F10=0,0,$L10/$F10)</f>
        <v>-0.3010685869289386</v>
      </c>
      <c r="N10" s="85">
        <v>0</v>
      </c>
      <c r="O10" s="86">
        <v>0</v>
      </c>
      <c r="P10" s="88">
        <f aca="true" t="shared" si="4" ref="P10:P55">$N10+$O10</f>
        <v>0</v>
      </c>
      <c r="Q10" s="105">
        <f aca="true" t="shared" si="5" ref="Q10:Q55">IF($F10=0,0,$P10/$F10)</f>
        <v>0</v>
      </c>
      <c r="R10" s="85">
        <v>0</v>
      </c>
      <c r="S10" s="86">
        <v>0</v>
      </c>
      <c r="T10" s="88">
        <f aca="true" t="shared" si="6" ref="T10:T55">$R10+$S10</f>
        <v>0</v>
      </c>
      <c r="U10" s="105">
        <f aca="true" t="shared" si="7" ref="U10:U55">IF($I10=0,0,$T10/$I10)</f>
        <v>0</v>
      </c>
      <c r="V10" s="85">
        <v>0</v>
      </c>
      <c r="W10" s="86">
        <v>0</v>
      </c>
      <c r="X10" s="88">
        <f aca="true" t="shared" si="8" ref="X10:X55">$V10+$W10</f>
        <v>0</v>
      </c>
      <c r="Y10" s="105">
        <f aca="true" t="shared" si="9" ref="Y10:Y55">IF($I10=0,0,$X10/$I10)</f>
        <v>0</v>
      </c>
      <c r="Z10" s="125">
        <v>217081714</v>
      </c>
      <c r="AA10" s="88">
        <v>-4236728944</v>
      </c>
      <c r="AB10" s="88">
        <f aca="true" t="shared" si="10" ref="AB10:AB55">$Z10+$AA10</f>
        <v>-4019647230</v>
      </c>
      <c r="AC10" s="105">
        <f aca="true" t="shared" si="11" ref="AC10:AC55">IF($F10=0,0,$AB10/$F10)</f>
        <v>-0.3010685869289386</v>
      </c>
      <c r="AD10" s="85">
        <v>2033186440</v>
      </c>
      <c r="AE10" s="86">
        <v>-5122212637</v>
      </c>
      <c r="AF10" s="88">
        <f aca="true" t="shared" si="12" ref="AF10:AF55">$AD10+$AE10</f>
        <v>-3089026197</v>
      </c>
      <c r="AG10" s="86">
        <v>4725833471</v>
      </c>
      <c r="AH10" s="86">
        <v>4725833471</v>
      </c>
      <c r="AI10" s="126">
        <v>-3089026197</v>
      </c>
      <c r="AJ10" s="127">
        <f aca="true" t="shared" si="13" ref="AJ10:AJ55">IF($AG10=0,0,$AI10/$AG10)</f>
        <v>-0.6536468574180108</v>
      </c>
      <c r="AK10" s="128">
        <f aca="true" t="shared" si="14" ref="AK10:AK55">IF($AF10=0,0,(($L10/$AF10)-1))</f>
        <v>0.30126679854764604</v>
      </c>
    </row>
    <row r="11" spans="1:37" ht="16.5">
      <c r="A11" s="65"/>
      <c r="B11" s="66" t="s">
        <v>97</v>
      </c>
      <c r="C11" s="67"/>
      <c r="D11" s="89">
        <f>SUM(D9:D10)</f>
        <v>18660737317</v>
      </c>
      <c r="E11" s="90">
        <f>SUM(E9:E10)</f>
        <v>3570040850</v>
      </c>
      <c r="F11" s="91">
        <f t="shared" si="0"/>
        <v>22230778167</v>
      </c>
      <c r="G11" s="89">
        <f>SUM(G9:G10)</f>
        <v>18653953397</v>
      </c>
      <c r="H11" s="90">
        <f>SUM(H9:H10)</f>
        <v>3787895057</v>
      </c>
      <c r="I11" s="91">
        <f t="shared" si="1"/>
        <v>22441848454</v>
      </c>
      <c r="J11" s="89">
        <f>SUM(J9:J10)</f>
        <v>2175294668</v>
      </c>
      <c r="K11" s="90">
        <f>SUM(K9:K10)</f>
        <v>-4101378393</v>
      </c>
      <c r="L11" s="90">
        <f t="shared" si="2"/>
        <v>-1926083725</v>
      </c>
      <c r="M11" s="106">
        <f t="shared" si="3"/>
        <v>-0.08664040954981654</v>
      </c>
      <c r="N11" s="89">
        <f>SUM(N9:N10)</f>
        <v>0</v>
      </c>
      <c r="O11" s="90">
        <f>SUM(O9:O10)</f>
        <v>0</v>
      </c>
      <c r="P11" s="90">
        <f t="shared" si="4"/>
        <v>0</v>
      </c>
      <c r="Q11" s="106">
        <f t="shared" si="5"/>
        <v>0</v>
      </c>
      <c r="R11" s="89">
        <f>SUM(R9:R10)</f>
        <v>0</v>
      </c>
      <c r="S11" s="90">
        <f>SUM(S9:S10)</f>
        <v>0</v>
      </c>
      <c r="T11" s="90">
        <f t="shared" si="6"/>
        <v>0</v>
      </c>
      <c r="U11" s="106">
        <f t="shared" si="7"/>
        <v>0</v>
      </c>
      <c r="V11" s="89">
        <f>SUM(V9:V10)</f>
        <v>0</v>
      </c>
      <c r="W11" s="90">
        <f>SUM(W9:W10)</f>
        <v>0</v>
      </c>
      <c r="X11" s="90">
        <f t="shared" si="8"/>
        <v>0</v>
      </c>
      <c r="Y11" s="106">
        <f t="shared" si="9"/>
        <v>0</v>
      </c>
      <c r="Z11" s="89">
        <v>2175294668</v>
      </c>
      <c r="AA11" s="90">
        <v>-4101378393</v>
      </c>
      <c r="AB11" s="90">
        <f t="shared" si="10"/>
        <v>-1926083725</v>
      </c>
      <c r="AC11" s="106">
        <f t="shared" si="11"/>
        <v>-0.08664040954981654</v>
      </c>
      <c r="AD11" s="89">
        <f>SUM(AD9:AD10)</f>
        <v>3895162146</v>
      </c>
      <c r="AE11" s="90">
        <f>SUM(AE9:AE10)</f>
        <v>-4999339423</v>
      </c>
      <c r="AF11" s="90">
        <f t="shared" si="12"/>
        <v>-1104177277</v>
      </c>
      <c r="AG11" s="90">
        <f>SUM(AG9:AG10)</f>
        <v>13049978460</v>
      </c>
      <c r="AH11" s="90">
        <f>SUM(AH9:AH10)</f>
        <v>13049978460</v>
      </c>
      <c r="AI11" s="91">
        <f>SUM(AI9:AI10)</f>
        <v>-1104177277</v>
      </c>
      <c r="AJ11" s="129">
        <f t="shared" si="13"/>
        <v>-0.08461142525134865</v>
      </c>
      <c r="AK11" s="130">
        <f t="shared" si="14"/>
        <v>0.744360951017832</v>
      </c>
    </row>
    <row r="12" spans="1:37" ht="12.75">
      <c r="A12" s="62" t="s">
        <v>98</v>
      </c>
      <c r="B12" s="63" t="s">
        <v>99</v>
      </c>
      <c r="C12" s="64" t="s">
        <v>100</v>
      </c>
      <c r="D12" s="85">
        <v>392658856</v>
      </c>
      <c r="E12" s="86">
        <v>32447438</v>
      </c>
      <c r="F12" s="87">
        <f t="shared" si="0"/>
        <v>425106294</v>
      </c>
      <c r="G12" s="85">
        <v>406699203</v>
      </c>
      <c r="H12" s="86">
        <v>71636515</v>
      </c>
      <c r="I12" s="87">
        <f t="shared" si="1"/>
        <v>478335718</v>
      </c>
      <c r="J12" s="85">
        <v>80328813</v>
      </c>
      <c r="K12" s="86">
        <v>5172350</v>
      </c>
      <c r="L12" s="88">
        <f t="shared" si="2"/>
        <v>85501163</v>
      </c>
      <c r="M12" s="105">
        <f t="shared" si="3"/>
        <v>0.2011289040100639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80328813</v>
      </c>
      <c r="AA12" s="88">
        <v>5172350</v>
      </c>
      <c r="AB12" s="88">
        <f t="shared" si="10"/>
        <v>85501163</v>
      </c>
      <c r="AC12" s="105">
        <f t="shared" si="11"/>
        <v>0.2011289040100639</v>
      </c>
      <c r="AD12" s="85">
        <v>91561053</v>
      </c>
      <c r="AE12" s="86">
        <v>800634</v>
      </c>
      <c r="AF12" s="88">
        <f t="shared" si="12"/>
        <v>92361687</v>
      </c>
      <c r="AG12" s="86">
        <v>402717517</v>
      </c>
      <c r="AH12" s="86">
        <v>402717517</v>
      </c>
      <c r="AI12" s="126">
        <v>92361687</v>
      </c>
      <c r="AJ12" s="127">
        <f t="shared" si="13"/>
        <v>0.22934608776901055</v>
      </c>
      <c r="AK12" s="128">
        <f t="shared" si="14"/>
        <v>-0.0742788944511159</v>
      </c>
    </row>
    <row r="13" spans="1:37" ht="12.75">
      <c r="A13" s="62" t="s">
        <v>98</v>
      </c>
      <c r="B13" s="63" t="s">
        <v>101</v>
      </c>
      <c r="C13" s="64" t="s">
        <v>102</v>
      </c>
      <c r="D13" s="85">
        <v>282832040</v>
      </c>
      <c r="E13" s="86">
        <v>27674000</v>
      </c>
      <c r="F13" s="87">
        <f t="shared" si="0"/>
        <v>310506040</v>
      </c>
      <c r="G13" s="85">
        <v>282832040</v>
      </c>
      <c r="H13" s="86">
        <v>27674000</v>
      </c>
      <c r="I13" s="87">
        <f t="shared" si="1"/>
        <v>310506040</v>
      </c>
      <c r="J13" s="85">
        <v>71589951</v>
      </c>
      <c r="K13" s="86">
        <v>4282339</v>
      </c>
      <c r="L13" s="88">
        <f t="shared" si="2"/>
        <v>75872290</v>
      </c>
      <c r="M13" s="105">
        <f t="shared" si="3"/>
        <v>0.24435044806213754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71589951</v>
      </c>
      <c r="AA13" s="88">
        <v>4282339</v>
      </c>
      <c r="AB13" s="88">
        <f t="shared" si="10"/>
        <v>75872290</v>
      </c>
      <c r="AC13" s="105">
        <f t="shared" si="11"/>
        <v>0.24435044806213754</v>
      </c>
      <c r="AD13" s="85">
        <v>44767994</v>
      </c>
      <c r="AE13" s="86">
        <v>1188968</v>
      </c>
      <c r="AF13" s="88">
        <f t="shared" si="12"/>
        <v>45956962</v>
      </c>
      <c r="AG13" s="86">
        <v>325893030</v>
      </c>
      <c r="AH13" s="86">
        <v>325893030</v>
      </c>
      <c r="AI13" s="126">
        <v>45956962</v>
      </c>
      <c r="AJ13" s="127">
        <f t="shared" si="13"/>
        <v>0.14101854832550423</v>
      </c>
      <c r="AK13" s="128">
        <f t="shared" si="14"/>
        <v>0.6509422446157342</v>
      </c>
    </row>
    <row r="14" spans="1:37" ht="12.75">
      <c r="A14" s="62" t="s">
        <v>98</v>
      </c>
      <c r="B14" s="63" t="s">
        <v>103</v>
      </c>
      <c r="C14" s="64" t="s">
        <v>104</v>
      </c>
      <c r="D14" s="85">
        <v>484059470</v>
      </c>
      <c r="E14" s="86">
        <v>39068739</v>
      </c>
      <c r="F14" s="87">
        <f t="shared" si="0"/>
        <v>523128209</v>
      </c>
      <c r="G14" s="85">
        <v>484059470</v>
      </c>
      <c r="H14" s="86">
        <v>39068739</v>
      </c>
      <c r="I14" s="87">
        <f t="shared" si="1"/>
        <v>523128209</v>
      </c>
      <c r="J14" s="85">
        <v>89869079</v>
      </c>
      <c r="K14" s="86">
        <v>30381406</v>
      </c>
      <c r="L14" s="88">
        <f t="shared" si="2"/>
        <v>120250485</v>
      </c>
      <c r="M14" s="105">
        <f t="shared" si="3"/>
        <v>0.22986809529898625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89869079</v>
      </c>
      <c r="AA14" s="88">
        <v>30381406</v>
      </c>
      <c r="AB14" s="88">
        <f t="shared" si="10"/>
        <v>120250485</v>
      </c>
      <c r="AC14" s="105">
        <f t="shared" si="11"/>
        <v>0.22986809529898625</v>
      </c>
      <c r="AD14" s="85">
        <v>38447306</v>
      </c>
      <c r="AE14" s="86">
        <v>32353591</v>
      </c>
      <c r="AF14" s="88">
        <f t="shared" si="12"/>
        <v>70800897</v>
      </c>
      <c r="AG14" s="86">
        <v>552138060</v>
      </c>
      <c r="AH14" s="86">
        <v>552138060</v>
      </c>
      <c r="AI14" s="126">
        <v>70800897</v>
      </c>
      <c r="AJ14" s="127">
        <f t="shared" si="13"/>
        <v>0.12823042302137258</v>
      </c>
      <c r="AK14" s="128">
        <f t="shared" si="14"/>
        <v>0.6984316597005826</v>
      </c>
    </row>
    <row r="15" spans="1:37" ht="12.75">
      <c r="A15" s="62" t="s">
        <v>98</v>
      </c>
      <c r="B15" s="63" t="s">
        <v>105</v>
      </c>
      <c r="C15" s="64" t="s">
        <v>106</v>
      </c>
      <c r="D15" s="85">
        <v>379203484</v>
      </c>
      <c r="E15" s="86">
        <v>68572162</v>
      </c>
      <c r="F15" s="87">
        <f t="shared" si="0"/>
        <v>447775646</v>
      </c>
      <c r="G15" s="85">
        <v>379203484</v>
      </c>
      <c r="H15" s="86">
        <v>68572162</v>
      </c>
      <c r="I15" s="87">
        <f t="shared" si="1"/>
        <v>447775646</v>
      </c>
      <c r="J15" s="85">
        <v>83389501</v>
      </c>
      <c r="K15" s="86">
        <v>534920943</v>
      </c>
      <c r="L15" s="88">
        <f t="shared" si="2"/>
        <v>618310444</v>
      </c>
      <c r="M15" s="105">
        <f t="shared" si="3"/>
        <v>1.3808487565668097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83389501</v>
      </c>
      <c r="AA15" s="88">
        <v>534920943</v>
      </c>
      <c r="AB15" s="88">
        <f t="shared" si="10"/>
        <v>618310444</v>
      </c>
      <c r="AC15" s="105">
        <f t="shared" si="11"/>
        <v>1.3808487565668097</v>
      </c>
      <c r="AD15" s="85">
        <v>65500819</v>
      </c>
      <c r="AE15" s="86">
        <v>42042684</v>
      </c>
      <c r="AF15" s="88">
        <f t="shared" si="12"/>
        <v>107543503</v>
      </c>
      <c r="AG15" s="86">
        <v>397181451</v>
      </c>
      <c r="AH15" s="86">
        <v>397181451</v>
      </c>
      <c r="AI15" s="126">
        <v>107543503</v>
      </c>
      <c r="AJ15" s="127">
        <f t="shared" si="13"/>
        <v>0.27076668039062074</v>
      </c>
      <c r="AK15" s="128">
        <f t="shared" si="14"/>
        <v>4.749398399269178</v>
      </c>
    </row>
    <row r="16" spans="1:37" ht="12.75">
      <c r="A16" s="62" t="s">
        <v>98</v>
      </c>
      <c r="B16" s="63" t="s">
        <v>107</v>
      </c>
      <c r="C16" s="64" t="s">
        <v>108</v>
      </c>
      <c r="D16" s="85">
        <v>243790115</v>
      </c>
      <c r="E16" s="86">
        <v>85019529</v>
      </c>
      <c r="F16" s="87">
        <f t="shared" si="0"/>
        <v>328809644</v>
      </c>
      <c r="G16" s="85">
        <v>243790115</v>
      </c>
      <c r="H16" s="86">
        <v>85019529</v>
      </c>
      <c r="I16" s="87">
        <f t="shared" si="1"/>
        <v>328809644</v>
      </c>
      <c r="J16" s="85">
        <v>31403992</v>
      </c>
      <c r="K16" s="86">
        <v>12671769</v>
      </c>
      <c r="L16" s="88">
        <f t="shared" si="2"/>
        <v>44075761</v>
      </c>
      <c r="M16" s="105">
        <f t="shared" si="3"/>
        <v>0.13404643630221502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31403992</v>
      </c>
      <c r="AA16" s="88">
        <v>12671769</v>
      </c>
      <c r="AB16" s="88">
        <f t="shared" si="10"/>
        <v>44075761</v>
      </c>
      <c r="AC16" s="105">
        <f t="shared" si="11"/>
        <v>0.13404643630221502</v>
      </c>
      <c r="AD16" s="85">
        <v>27731116</v>
      </c>
      <c r="AE16" s="86">
        <v>12704264</v>
      </c>
      <c r="AF16" s="88">
        <f t="shared" si="12"/>
        <v>40435380</v>
      </c>
      <c r="AG16" s="86">
        <v>904404931</v>
      </c>
      <c r="AH16" s="86">
        <v>904404931</v>
      </c>
      <c r="AI16" s="126">
        <v>40435380</v>
      </c>
      <c r="AJ16" s="127">
        <f t="shared" si="13"/>
        <v>0.04470937587137061</v>
      </c>
      <c r="AK16" s="128">
        <f t="shared" si="14"/>
        <v>0.09002959784228559</v>
      </c>
    </row>
    <row r="17" spans="1:37" ht="12.75">
      <c r="A17" s="62" t="s">
        <v>98</v>
      </c>
      <c r="B17" s="63" t="s">
        <v>109</v>
      </c>
      <c r="C17" s="64" t="s">
        <v>110</v>
      </c>
      <c r="D17" s="85">
        <v>897136666</v>
      </c>
      <c r="E17" s="86">
        <v>93110301</v>
      </c>
      <c r="F17" s="87">
        <f t="shared" si="0"/>
        <v>990246967</v>
      </c>
      <c r="G17" s="85">
        <v>897136666</v>
      </c>
      <c r="H17" s="86">
        <v>93110301</v>
      </c>
      <c r="I17" s="87">
        <f t="shared" si="1"/>
        <v>990246967</v>
      </c>
      <c r="J17" s="85">
        <v>197585213</v>
      </c>
      <c r="K17" s="86">
        <v>9123586</v>
      </c>
      <c r="L17" s="88">
        <f t="shared" si="2"/>
        <v>206708799</v>
      </c>
      <c r="M17" s="105">
        <f t="shared" si="3"/>
        <v>0.20874469287821612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197585213</v>
      </c>
      <c r="AA17" s="88">
        <v>9123586</v>
      </c>
      <c r="AB17" s="88">
        <f t="shared" si="10"/>
        <v>206708799</v>
      </c>
      <c r="AC17" s="105">
        <f t="shared" si="11"/>
        <v>0.20874469287821612</v>
      </c>
      <c r="AD17" s="85">
        <v>178083142</v>
      </c>
      <c r="AE17" s="86">
        <v>11999851</v>
      </c>
      <c r="AF17" s="88">
        <f t="shared" si="12"/>
        <v>190082993</v>
      </c>
      <c r="AG17" s="86">
        <v>864559509</v>
      </c>
      <c r="AH17" s="86">
        <v>864559509</v>
      </c>
      <c r="AI17" s="126">
        <v>190082993</v>
      </c>
      <c r="AJ17" s="127">
        <f t="shared" si="13"/>
        <v>0.21986108650850544</v>
      </c>
      <c r="AK17" s="128">
        <f t="shared" si="14"/>
        <v>0.08746603648018114</v>
      </c>
    </row>
    <row r="18" spans="1:37" ht="12.75">
      <c r="A18" s="62" t="s">
        <v>98</v>
      </c>
      <c r="B18" s="63" t="s">
        <v>111</v>
      </c>
      <c r="C18" s="64" t="s">
        <v>112</v>
      </c>
      <c r="D18" s="85">
        <v>176571014</v>
      </c>
      <c r="E18" s="86">
        <v>29468201</v>
      </c>
      <c r="F18" s="87">
        <f t="shared" si="0"/>
        <v>206039215</v>
      </c>
      <c r="G18" s="85">
        <v>176571014</v>
      </c>
      <c r="H18" s="86">
        <v>29468201</v>
      </c>
      <c r="I18" s="87">
        <f t="shared" si="1"/>
        <v>206039215</v>
      </c>
      <c r="J18" s="85">
        <v>21922171</v>
      </c>
      <c r="K18" s="86">
        <v>1038124</v>
      </c>
      <c r="L18" s="88">
        <f t="shared" si="2"/>
        <v>22960295</v>
      </c>
      <c r="M18" s="105">
        <f t="shared" si="3"/>
        <v>0.1114365292063455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21922171</v>
      </c>
      <c r="AA18" s="88">
        <v>1038124</v>
      </c>
      <c r="AB18" s="88">
        <f t="shared" si="10"/>
        <v>22960295</v>
      </c>
      <c r="AC18" s="105">
        <f t="shared" si="11"/>
        <v>0.1114365292063455</v>
      </c>
      <c r="AD18" s="85">
        <v>6956332</v>
      </c>
      <c r="AE18" s="86">
        <v>1018191</v>
      </c>
      <c r="AF18" s="88">
        <f t="shared" si="12"/>
        <v>7974523</v>
      </c>
      <c r="AG18" s="86">
        <v>171953194</v>
      </c>
      <c r="AH18" s="86">
        <v>171953194</v>
      </c>
      <c r="AI18" s="126">
        <v>7974523</v>
      </c>
      <c r="AJ18" s="127">
        <f t="shared" si="13"/>
        <v>0.04637612605206973</v>
      </c>
      <c r="AK18" s="128">
        <f t="shared" si="14"/>
        <v>1.8792060666199095</v>
      </c>
    </row>
    <row r="19" spans="1:37" ht="12.75">
      <c r="A19" s="62" t="s">
        <v>113</v>
      </c>
      <c r="B19" s="63" t="s">
        <v>114</v>
      </c>
      <c r="C19" s="64" t="s">
        <v>115</v>
      </c>
      <c r="D19" s="85">
        <v>148974793</v>
      </c>
      <c r="E19" s="86">
        <v>1418000</v>
      </c>
      <c r="F19" s="87">
        <f t="shared" si="0"/>
        <v>150392793</v>
      </c>
      <c r="G19" s="85">
        <v>148974793</v>
      </c>
      <c r="H19" s="86">
        <v>1418000</v>
      </c>
      <c r="I19" s="87">
        <f t="shared" si="1"/>
        <v>150392793</v>
      </c>
      <c r="J19" s="85">
        <v>41502639</v>
      </c>
      <c r="K19" s="86">
        <v>2030415</v>
      </c>
      <c r="L19" s="88">
        <f t="shared" si="2"/>
        <v>43533054</v>
      </c>
      <c r="M19" s="105">
        <f t="shared" si="3"/>
        <v>0.28946236805376707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41502639</v>
      </c>
      <c r="AA19" s="88">
        <v>2030415</v>
      </c>
      <c r="AB19" s="88">
        <f t="shared" si="10"/>
        <v>43533054</v>
      </c>
      <c r="AC19" s="105">
        <f t="shared" si="11"/>
        <v>0.28946236805376707</v>
      </c>
      <c r="AD19" s="85">
        <v>38581663</v>
      </c>
      <c r="AE19" s="86">
        <v>1379654</v>
      </c>
      <c r="AF19" s="88">
        <f t="shared" si="12"/>
        <v>39961317</v>
      </c>
      <c r="AG19" s="86">
        <v>134294020</v>
      </c>
      <c r="AH19" s="86">
        <v>134294020</v>
      </c>
      <c r="AI19" s="126">
        <v>39961317</v>
      </c>
      <c r="AJ19" s="127">
        <f t="shared" si="13"/>
        <v>0.2975658707662486</v>
      </c>
      <c r="AK19" s="128">
        <f t="shared" si="14"/>
        <v>0.08937986203007275</v>
      </c>
    </row>
    <row r="20" spans="1:37" ht="16.5">
      <c r="A20" s="65"/>
      <c r="B20" s="66" t="s">
        <v>116</v>
      </c>
      <c r="C20" s="67"/>
      <c r="D20" s="89">
        <f>SUM(D12:D19)</f>
        <v>3005226438</v>
      </c>
      <c r="E20" s="90">
        <f>SUM(E12:E19)</f>
        <v>376778370</v>
      </c>
      <c r="F20" s="91">
        <f t="shared" si="0"/>
        <v>3382004808</v>
      </c>
      <c r="G20" s="89">
        <f>SUM(G12:G19)</f>
        <v>3019266785</v>
      </c>
      <c r="H20" s="90">
        <f>SUM(H12:H19)</f>
        <v>415967447</v>
      </c>
      <c r="I20" s="91">
        <f t="shared" si="1"/>
        <v>3435234232</v>
      </c>
      <c r="J20" s="89">
        <f>SUM(J12:J19)</f>
        <v>617591359</v>
      </c>
      <c r="K20" s="90">
        <f>SUM(K12:K19)</f>
        <v>599620932</v>
      </c>
      <c r="L20" s="90">
        <f t="shared" si="2"/>
        <v>1217212291</v>
      </c>
      <c r="M20" s="106">
        <f t="shared" si="3"/>
        <v>0.359908504009436</v>
      </c>
      <c r="N20" s="89">
        <f>SUM(N12:N19)</f>
        <v>0</v>
      </c>
      <c r="O20" s="90">
        <f>SUM(O12:O19)</f>
        <v>0</v>
      </c>
      <c r="P20" s="90">
        <f t="shared" si="4"/>
        <v>0</v>
      </c>
      <c r="Q20" s="106">
        <f t="shared" si="5"/>
        <v>0</v>
      </c>
      <c r="R20" s="89">
        <f>SUM(R12:R19)</f>
        <v>0</v>
      </c>
      <c r="S20" s="90">
        <f>SUM(S12:S19)</f>
        <v>0</v>
      </c>
      <c r="T20" s="90">
        <f t="shared" si="6"/>
        <v>0</v>
      </c>
      <c r="U20" s="106">
        <f t="shared" si="7"/>
        <v>0</v>
      </c>
      <c r="V20" s="89">
        <f>SUM(V12:V19)</f>
        <v>0</v>
      </c>
      <c r="W20" s="90">
        <f>SUM(W12:W19)</f>
        <v>0</v>
      </c>
      <c r="X20" s="90">
        <f t="shared" si="8"/>
        <v>0</v>
      </c>
      <c r="Y20" s="106">
        <f t="shared" si="9"/>
        <v>0</v>
      </c>
      <c r="Z20" s="89">
        <v>617591359</v>
      </c>
      <c r="AA20" s="90">
        <v>599620932</v>
      </c>
      <c r="AB20" s="90">
        <f t="shared" si="10"/>
        <v>1217212291</v>
      </c>
      <c r="AC20" s="106">
        <f t="shared" si="11"/>
        <v>0.359908504009436</v>
      </c>
      <c r="AD20" s="89">
        <f>SUM(AD12:AD19)</f>
        <v>491629425</v>
      </c>
      <c r="AE20" s="90">
        <f>SUM(AE12:AE19)</f>
        <v>103487837</v>
      </c>
      <c r="AF20" s="90">
        <f t="shared" si="12"/>
        <v>595117262</v>
      </c>
      <c r="AG20" s="90">
        <f>SUM(AG12:AG19)</f>
        <v>3753141712</v>
      </c>
      <c r="AH20" s="90">
        <f>SUM(AH12:AH19)</f>
        <v>3753141712</v>
      </c>
      <c r="AI20" s="91">
        <f>SUM(AI12:AI19)</f>
        <v>595117262</v>
      </c>
      <c r="AJ20" s="129">
        <f t="shared" si="13"/>
        <v>0.15856509230579247</v>
      </c>
      <c r="AK20" s="130">
        <f t="shared" si="14"/>
        <v>1.0453318509184832</v>
      </c>
    </row>
    <row r="21" spans="1:37" ht="12.75">
      <c r="A21" s="62" t="s">
        <v>98</v>
      </c>
      <c r="B21" s="63" t="s">
        <v>117</v>
      </c>
      <c r="C21" s="64" t="s">
        <v>118</v>
      </c>
      <c r="D21" s="85">
        <v>346240498</v>
      </c>
      <c r="E21" s="86">
        <v>74300662</v>
      </c>
      <c r="F21" s="87">
        <f t="shared" si="0"/>
        <v>420541160</v>
      </c>
      <c r="G21" s="85">
        <v>346240498</v>
      </c>
      <c r="H21" s="86">
        <v>74300662</v>
      </c>
      <c r="I21" s="87">
        <f t="shared" si="1"/>
        <v>420541160</v>
      </c>
      <c r="J21" s="85">
        <v>16043830</v>
      </c>
      <c r="K21" s="86">
        <v>19172348</v>
      </c>
      <c r="L21" s="88">
        <f t="shared" si="2"/>
        <v>35216178</v>
      </c>
      <c r="M21" s="105">
        <f t="shared" si="3"/>
        <v>0.08374014567325586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16043830</v>
      </c>
      <c r="AA21" s="88">
        <v>19172348</v>
      </c>
      <c r="AB21" s="88">
        <f t="shared" si="10"/>
        <v>35216178</v>
      </c>
      <c r="AC21" s="105">
        <f t="shared" si="11"/>
        <v>0.08374014567325586</v>
      </c>
      <c r="AD21" s="85">
        <v>41360238</v>
      </c>
      <c r="AE21" s="86">
        <v>14137510</v>
      </c>
      <c r="AF21" s="88">
        <f t="shared" si="12"/>
        <v>55497748</v>
      </c>
      <c r="AG21" s="86">
        <v>416174345</v>
      </c>
      <c r="AH21" s="86">
        <v>416174345</v>
      </c>
      <c r="AI21" s="126">
        <v>55497748</v>
      </c>
      <c r="AJ21" s="127">
        <f t="shared" si="13"/>
        <v>0.13335216037884315</v>
      </c>
      <c r="AK21" s="128">
        <f t="shared" si="14"/>
        <v>-0.36544852234364533</v>
      </c>
    </row>
    <row r="22" spans="1:37" ht="12.75">
      <c r="A22" s="62" t="s">
        <v>98</v>
      </c>
      <c r="B22" s="63" t="s">
        <v>119</v>
      </c>
      <c r="C22" s="64" t="s">
        <v>120</v>
      </c>
      <c r="D22" s="85">
        <v>443512849</v>
      </c>
      <c r="E22" s="86">
        <v>79406554</v>
      </c>
      <c r="F22" s="87">
        <f t="shared" si="0"/>
        <v>522919403</v>
      </c>
      <c r="G22" s="85">
        <v>443512849</v>
      </c>
      <c r="H22" s="86">
        <v>79406554</v>
      </c>
      <c r="I22" s="87">
        <f t="shared" si="1"/>
        <v>522919403</v>
      </c>
      <c r="J22" s="85">
        <v>25993357</v>
      </c>
      <c r="K22" s="86">
        <v>724434</v>
      </c>
      <c r="L22" s="88">
        <f t="shared" si="2"/>
        <v>26717791</v>
      </c>
      <c r="M22" s="105">
        <f t="shared" si="3"/>
        <v>0.05109351622204005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25993357</v>
      </c>
      <c r="AA22" s="88">
        <v>724434</v>
      </c>
      <c r="AB22" s="88">
        <f t="shared" si="10"/>
        <v>26717791</v>
      </c>
      <c r="AC22" s="105">
        <f t="shared" si="11"/>
        <v>0.05109351622204005</v>
      </c>
      <c r="AD22" s="85">
        <v>3860261</v>
      </c>
      <c r="AE22" s="86">
        <v>5445042</v>
      </c>
      <c r="AF22" s="88">
        <f t="shared" si="12"/>
        <v>9305303</v>
      </c>
      <c r="AG22" s="86">
        <v>496150650</v>
      </c>
      <c r="AH22" s="86">
        <v>496150650</v>
      </c>
      <c r="AI22" s="126">
        <v>9305303</v>
      </c>
      <c r="AJ22" s="127">
        <f t="shared" si="13"/>
        <v>0.018754995080627224</v>
      </c>
      <c r="AK22" s="128">
        <f t="shared" si="14"/>
        <v>1.8712435264063942</v>
      </c>
    </row>
    <row r="23" spans="1:37" ht="12.75">
      <c r="A23" s="62" t="s">
        <v>98</v>
      </c>
      <c r="B23" s="63" t="s">
        <v>121</v>
      </c>
      <c r="C23" s="64" t="s">
        <v>122</v>
      </c>
      <c r="D23" s="85">
        <v>138201614</v>
      </c>
      <c r="E23" s="86">
        <v>16691125</v>
      </c>
      <c r="F23" s="87">
        <f t="shared" si="0"/>
        <v>154892739</v>
      </c>
      <c r="G23" s="85">
        <v>138201614</v>
      </c>
      <c r="H23" s="86">
        <v>16691125</v>
      </c>
      <c r="I23" s="87">
        <f t="shared" si="1"/>
        <v>154892739</v>
      </c>
      <c r="J23" s="85">
        <v>0</v>
      </c>
      <c r="K23" s="86">
        <v>0</v>
      </c>
      <c r="L23" s="88">
        <f t="shared" si="2"/>
        <v>0</v>
      </c>
      <c r="M23" s="105">
        <f t="shared" si="3"/>
        <v>0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0</v>
      </c>
      <c r="AA23" s="88">
        <v>0</v>
      </c>
      <c r="AB23" s="88">
        <f t="shared" si="10"/>
        <v>0</v>
      </c>
      <c r="AC23" s="105">
        <f t="shared" si="11"/>
        <v>0</v>
      </c>
      <c r="AD23" s="85">
        <v>13343175</v>
      </c>
      <c r="AE23" s="86">
        <v>32562</v>
      </c>
      <c r="AF23" s="88">
        <f t="shared" si="12"/>
        <v>13375737</v>
      </c>
      <c r="AG23" s="86">
        <v>155013981</v>
      </c>
      <c r="AH23" s="86">
        <v>155013981</v>
      </c>
      <c r="AI23" s="126">
        <v>13375737</v>
      </c>
      <c r="AJ23" s="127">
        <f t="shared" si="13"/>
        <v>0.08628729430540849</v>
      </c>
      <c r="AK23" s="128">
        <f t="shared" si="14"/>
        <v>-1</v>
      </c>
    </row>
    <row r="24" spans="1:37" ht="12.75">
      <c r="A24" s="62" t="s">
        <v>98</v>
      </c>
      <c r="B24" s="63" t="s">
        <v>123</v>
      </c>
      <c r="C24" s="64" t="s">
        <v>124</v>
      </c>
      <c r="D24" s="85">
        <v>225725083</v>
      </c>
      <c r="E24" s="86">
        <v>43732050</v>
      </c>
      <c r="F24" s="87">
        <f t="shared" si="0"/>
        <v>269457133</v>
      </c>
      <c r="G24" s="85">
        <v>225725083</v>
      </c>
      <c r="H24" s="86">
        <v>43732050</v>
      </c>
      <c r="I24" s="87">
        <f t="shared" si="1"/>
        <v>269457133</v>
      </c>
      <c r="J24" s="85">
        <v>6174767</v>
      </c>
      <c r="K24" s="86">
        <v>0</v>
      </c>
      <c r="L24" s="88">
        <f t="shared" si="2"/>
        <v>6174767</v>
      </c>
      <c r="M24" s="105">
        <f t="shared" si="3"/>
        <v>0.02291558190073966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6174767</v>
      </c>
      <c r="AA24" s="88">
        <v>0</v>
      </c>
      <c r="AB24" s="88">
        <f t="shared" si="10"/>
        <v>6174767</v>
      </c>
      <c r="AC24" s="105">
        <f t="shared" si="11"/>
        <v>0.02291558190073966</v>
      </c>
      <c r="AD24" s="85">
        <v>13870844</v>
      </c>
      <c r="AE24" s="86">
        <v>5663877</v>
      </c>
      <c r="AF24" s="88">
        <f t="shared" si="12"/>
        <v>19534721</v>
      </c>
      <c r="AG24" s="86">
        <v>269890806</v>
      </c>
      <c r="AH24" s="86">
        <v>269890806</v>
      </c>
      <c r="AI24" s="126">
        <v>19534721</v>
      </c>
      <c r="AJ24" s="127">
        <f t="shared" si="13"/>
        <v>0.07238009063561802</v>
      </c>
      <c r="AK24" s="128">
        <f t="shared" si="14"/>
        <v>-0.6839081039345276</v>
      </c>
    </row>
    <row r="25" spans="1:37" ht="12.75">
      <c r="A25" s="62" t="s">
        <v>98</v>
      </c>
      <c r="B25" s="63" t="s">
        <v>125</v>
      </c>
      <c r="C25" s="64" t="s">
        <v>126</v>
      </c>
      <c r="D25" s="85">
        <v>132086937</v>
      </c>
      <c r="E25" s="86">
        <v>30448800</v>
      </c>
      <c r="F25" s="87">
        <f t="shared" si="0"/>
        <v>162535737</v>
      </c>
      <c r="G25" s="85">
        <v>132086937</v>
      </c>
      <c r="H25" s="86">
        <v>30448800</v>
      </c>
      <c r="I25" s="87">
        <f t="shared" si="1"/>
        <v>162535737</v>
      </c>
      <c r="J25" s="85">
        <v>28813895</v>
      </c>
      <c r="K25" s="86">
        <v>4152366</v>
      </c>
      <c r="L25" s="88">
        <f t="shared" si="2"/>
        <v>32966261</v>
      </c>
      <c r="M25" s="105">
        <f t="shared" si="3"/>
        <v>0.20282469325499783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28813895</v>
      </c>
      <c r="AA25" s="88">
        <v>4152366</v>
      </c>
      <c r="AB25" s="88">
        <f t="shared" si="10"/>
        <v>32966261</v>
      </c>
      <c r="AC25" s="105">
        <f t="shared" si="11"/>
        <v>0.20282469325499783</v>
      </c>
      <c r="AD25" s="85">
        <v>25657362</v>
      </c>
      <c r="AE25" s="86">
        <v>8216059</v>
      </c>
      <c r="AF25" s="88">
        <f t="shared" si="12"/>
        <v>33873421</v>
      </c>
      <c r="AG25" s="86">
        <v>170561262</v>
      </c>
      <c r="AH25" s="86">
        <v>170561262</v>
      </c>
      <c r="AI25" s="126">
        <v>33873421</v>
      </c>
      <c r="AJ25" s="127">
        <f t="shared" si="13"/>
        <v>0.1985997324527301</v>
      </c>
      <c r="AK25" s="128">
        <f t="shared" si="14"/>
        <v>-0.02678087932128259</v>
      </c>
    </row>
    <row r="26" spans="1:37" ht="12.75">
      <c r="A26" s="62" t="s">
        <v>98</v>
      </c>
      <c r="B26" s="63" t="s">
        <v>127</v>
      </c>
      <c r="C26" s="64" t="s">
        <v>128</v>
      </c>
      <c r="D26" s="85">
        <v>396113941</v>
      </c>
      <c r="E26" s="86">
        <v>71271350</v>
      </c>
      <c r="F26" s="87">
        <f t="shared" si="0"/>
        <v>467385291</v>
      </c>
      <c r="G26" s="85">
        <v>396113941</v>
      </c>
      <c r="H26" s="86">
        <v>71271350</v>
      </c>
      <c r="I26" s="87">
        <f t="shared" si="1"/>
        <v>467385291</v>
      </c>
      <c r="J26" s="85">
        <v>58066607</v>
      </c>
      <c r="K26" s="86">
        <v>14379811</v>
      </c>
      <c r="L26" s="88">
        <f t="shared" si="2"/>
        <v>72446418</v>
      </c>
      <c r="M26" s="105">
        <f t="shared" si="3"/>
        <v>0.15500363275231954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58066607</v>
      </c>
      <c r="AA26" s="88">
        <v>14379811</v>
      </c>
      <c r="AB26" s="88">
        <f t="shared" si="10"/>
        <v>72446418</v>
      </c>
      <c r="AC26" s="105">
        <f t="shared" si="11"/>
        <v>0.15500363275231954</v>
      </c>
      <c r="AD26" s="85">
        <v>79139012</v>
      </c>
      <c r="AE26" s="86">
        <v>17691792</v>
      </c>
      <c r="AF26" s="88">
        <f t="shared" si="12"/>
        <v>96830804</v>
      </c>
      <c r="AG26" s="86">
        <v>399585676</v>
      </c>
      <c r="AH26" s="86">
        <v>399585676</v>
      </c>
      <c r="AI26" s="126">
        <v>96830804</v>
      </c>
      <c r="AJ26" s="127">
        <f t="shared" si="13"/>
        <v>0.24232801578202717</v>
      </c>
      <c r="AK26" s="128">
        <f t="shared" si="14"/>
        <v>-0.2518246776098234</v>
      </c>
    </row>
    <row r="27" spans="1:37" ht="12.75">
      <c r="A27" s="62" t="s">
        <v>113</v>
      </c>
      <c r="B27" s="63" t="s">
        <v>129</v>
      </c>
      <c r="C27" s="64" t="s">
        <v>130</v>
      </c>
      <c r="D27" s="85">
        <v>1551692640</v>
      </c>
      <c r="E27" s="86">
        <v>423177996</v>
      </c>
      <c r="F27" s="87">
        <f t="shared" si="0"/>
        <v>1974870636</v>
      </c>
      <c r="G27" s="85">
        <v>1551692640</v>
      </c>
      <c r="H27" s="86">
        <v>423177996</v>
      </c>
      <c r="I27" s="87">
        <f t="shared" si="1"/>
        <v>1974870636</v>
      </c>
      <c r="J27" s="85">
        <v>0</v>
      </c>
      <c r="K27" s="86">
        <v>0</v>
      </c>
      <c r="L27" s="88">
        <f t="shared" si="2"/>
        <v>0</v>
      </c>
      <c r="M27" s="105">
        <f t="shared" si="3"/>
        <v>0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0</v>
      </c>
      <c r="AA27" s="88">
        <v>0</v>
      </c>
      <c r="AB27" s="88">
        <f t="shared" si="10"/>
        <v>0</v>
      </c>
      <c r="AC27" s="105">
        <f t="shared" si="11"/>
        <v>0</v>
      </c>
      <c r="AD27" s="85">
        <v>244395267</v>
      </c>
      <c r="AE27" s="86">
        <v>62569289</v>
      </c>
      <c r="AF27" s="88">
        <f t="shared" si="12"/>
        <v>306964556</v>
      </c>
      <c r="AG27" s="86">
        <v>2049273348</v>
      </c>
      <c r="AH27" s="86">
        <v>2049273348</v>
      </c>
      <c r="AI27" s="126">
        <v>306964556</v>
      </c>
      <c r="AJ27" s="127">
        <f t="shared" si="13"/>
        <v>0.1497919037006868</v>
      </c>
      <c r="AK27" s="128">
        <f t="shared" si="14"/>
        <v>-1</v>
      </c>
    </row>
    <row r="28" spans="1:37" ht="16.5">
      <c r="A28" s="65"/>
      <c r="B28" s="66" t="s">
        <v>131</v>
      </c>
      <c r="C28" s="67"/>
      <c r="D28" s="89">
        <f>SUM(D21:D27)</f>
        <v>3233573562</v>
      </c>
      <c r="E28" s="90">
        <f>SUM(E21:E27)</f>
        <v>739028537</v>
      </c>
      <c r="F28" s="91">
        <f t="shared" si="0"/>
        <v>3972602099</v>
      </c>
      <c r="G28" s="89">
        <f>SUM(G21:G27)</f>
        <v>3233573562</v>
      </c>
      <c r="H28" s="90">
        <f>SUM(H21:H27)</f>
        <v>739028537</v>
      </c>
      <c r="I28" s="91">
        <f t="shared" si="1"/>
        <v>3972602099</v>
      </c>
      <c r="J28" s="89">
        <f>SUM(J21:J27)</f>
        <v>135092456</v>
      </c>
      <c r="K28" s="90">
        <f>SUM(K21:K27)</f>
        <v>38428959</v>
      </c>
      <c r="L28" s="90">
        <f t="shared" si="2"/>
        <v>173521415</v>
      </c>
      <c r="M28" s="106">
        <f t="shared" si="3"/>
        <v>0.0436795356483549</v>
      </c>
      <c r="N28" s="89">
        <f>SUM(N21:N27)</f>
        <v>0</v>
      </c>
      <c r="O28" s="90">
        <f>SUM(O21:O27)</f>
        <v>0</v>
      </c>
      <c r="P28" s="90">
        <f t="shared" si="4"/>
        <v>0</v>
      </c>
      <c r="Q28" s="106">
        <f t="shared" si="5"/>
        <v>0</v>
      </c>
      <c r="R28" s="89">
        <f>SUM(R21:R27)</f>
        <v>0</v>
      </c>
      <c r="S28" s="90">
        <f>SUM(S21:S27)</f>
        <v>0</v>
      </c>
      <c r="T28" s="90">
        <f t="shared" si="6"/>
        <v>0</v>
      </c>
      <c r="U28" s="106">
        <f t="shared" si="7"/>
        <v>0</v>
      </c>
      <c r="V28" s="89">
        <f>SUM(V21:V27)</f>
        <v>0</v>
      </c>
      <c r="W28" s="90">
        <f>SUM(W21:W27)</f>
        <v>0</v>
      </c>
      <c r="X28" s="90">
        <f t="shared" si="8"/>
        <v>0</v>
      </c>
      <c r="Y28" s="106">
        <f t="shared" si="9"/>
        <v>0</v>
      </c>
      <c r="Z28" s="89">
        <v>135092456</v>
      </c>
      <c r="AA28" s="90">
        <v>38428959</v>
      </c>
      <c r="AB28" s="90">
        <f t="shared" si="10"/>
        <v>173521415</v>
      </c>
      <c r="AC28" s="106">
        <f t="shared" si="11"/>
        <v>0.0436795356483549</v>
      </c>
      <c r="AD28" s="89">
        <f>SUM(AD21:AD27)</f>
        <v>421626159</v>
      </c>
      <c r="AE28" s="90">
        <f>SUM(AE21:AE27)</f>
        <v>113756131</v>
      </c>
      <c r="AF28" s="90">
        <f t="shared" si="12"/>
        <v>535382290</v>
      </c>
      <c r="AG28" s="90">
        <f>SUM(AG21:AG27)</f>
        <v>3956650068</v>
      </c>
      <c r="AH28" s="90">
        <f>SUM(AH21:AH27)</f>
        <v>3956650068</v>
      </c>
      <c r="AI28" s="91">
        <f>SUM(AI21:AI27)</f>
        <v>535382290</v>
      </c>
      <c r="AJ28" s="129">
        <f t="shared" si="13"/>
        <v>0.13531201415307975</v>
      </c>
      <c r="AK28" s="130">
        <f t="shared" si="14"/>
        <v>-0.6758925010388371</v>
      </c>
    </row>
    <row r="29" spans="1:37" ht="12.75">
      <c r="A29" s="62" t="s">
        <v>98</v>
      </c>
      <c r="B29" s="63" t="s">
        <v>132</v>
      </c>
      <c r="C29" s="64" t="s">
        <v>133</v>
      </c>
      <c r="D29" s="85">
        <v>279032258</v>
      </c>
      <c r="E29" s="86">
        <v>26877000</v>
      </c>
      <c r="F29" s="87">
        <f t="shared" si="0"/>
        <v>305909258</v>
      </c>
      <c r="G29" s="85">
        <v>279032258</v>
      </c>
      <c r="H29" s="86">
        <v>26877000</v>
      </c>
      <c r="I29" s="87">
        <f t="shared" si="1"/>
        <v>305909258</v>
      </c>
      <c r="J29" s="85">
        <v>3244921</v>
      </c>
      <c r="K29" s="86">
        <v>177818</v>
      </c>
      <c r="L29" s="88">
        <f t="shared" si="2"/>
        <v>3422739</v>
      </c>
      <c r="M29" s="105">
        <f t="shared" si="3"/>
        <v>0.011188739505229358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3244921</v>
      </c>
      <c r="AA29" s="88">
        <v>177818</v>
      </c>
      <c r="AB29" s="88">
        <f t="shared" si="10"/>
        <v>3422739</v>
      </c>
      <c r="AC29" s="105">
        <f t="shared" si="11"/>
        <v>0.011188739505229358</v>
      </c>
      <c r="AD29" s="85">
        <v>25438756</v>
      </c>
      <c r="AE29" s="86">
        <v>3161357</v>
      </c>
      <c r="AF29" s="88">
        <f t="shared" si="12"/>
        <v>28600113</v>
      </c>
      <c r="AG29" s="86">
        <v>1671525052</v>
      </c>
      <c r="AH29" s="86">
        <v>1671525052</v>
      </c>
      <c r="AI29" s="126">
        <v>28600113</v>
      </c>
      <c r="AJ29" s="127">
        <f t="shared" si="13"/>
        <v>0.0171101910592244</v>
      </c>
      <c r="AK29" s="128">
        <f t="shared" si="14"/>
        <v>-0.8803242840334232</v>
      </c>
    </row>
    <row r="30" spans="1:37" ht="12.75">
      <c r="A30" s="62" t="s">
        <v>98</v>
      </c>
      <c r="B30" s="63" t="s">
        <v>134</v>
      </c>
      <c r="C30" s="64" t="s">
        <v>135</v>
      </c>
      <c r="D30" s="85">
        <v>212210448</v>
      </c>
      <c r="E30" s="86">
        <v>53402000</v>
      </c>
      <c r="F30" s="87">
        <f t="shared" si="0"/>
        <v>265612448</v>
      </c>
      <c r="G30" s="85">
        <v>212210448</v>
      </c>
      <c r="H30" s="86">
        <v>53402000</v>
      </c>
      <c r="I30" s="87">
        <f t="shared" si="1"/>
        <v>265612448</v>
      </c>
      <c r="J30" s="85">
        <v>35342777</v>
      </c>
      <c r="K30" s="86">
        <v>9811152</v>
      </c>
      <c r="L30" s="88">
        <f t="shared" si="2"/>
        <v>45153929</v>
      </c>
      <c r="M30" s="105">
        <f t="shared" si="3"/>
        <v>0.1699992953643498</v>
      </c>
      <c r="N30" s="85">
        <v>0</v>
      </c>
      <c r="O30" s="86">
        <v>0</v>
      </c>
      <c r="P30" s="88">
        <f t="shared" si="4"/>
        <v>0</v>
      </c>
      <c r="Q30" s="105">
        <f t="shared" si="5"/>
        <v>0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v>35342777</v>
      </c>
      <c r="AA30" s="88">
        <v>9811152</v>
      </c>
      <c r="AB30" s="88">
        <f t="shared" si="10"/>
        <v>45153929</v>
      </c>
      <c r="AC30" s="105">
        <f t="shared" si="11"/>
        <v>0.1699992953643498</v>
      </c>
      <c r="AD30" s="85">
        <v>7248932</v>
      </c>
      <c r="AE30" s="86">
        <v>3272140</v>
      </c>
      <c r="AF30" s="88">
        <f t="shared" si="12"/>
        <v>10521072</v>
      </c>
      <c r="AG30" s="86">
        <v>264295887</v>
      </c>
      <c r="AH30" s="86">
        <v>264295887</v>
      </c>
      <c r="AI30" s="126">
        <v>10521072</v>
      </c>
      <c r="AJ30" s="127">
        <f t="shared" si="13"/>
        <v>0.039807929360626035</v>
      </c>
      <c r="AK30" s="128">
        <f t="shared" si="14"/>
        <v>3.29176123877871</v>
      </c>
    </row>
    <row r="31" spans="1:37" ht="12.75">
      <c r="A31" s="62" t="s">
        <v>98</v>
      </c>
      <c r="B31" s="63" t="s">
        <v>136</v>
      </c>
      <c r="C31" s="64" t="s">
        <v>137</v>
      </c>
      <c r="D31" s="85">
        <v>187811403</v>
      </c>
      <c r="E31" s="86">
        <v>34882305</v>
      </c>
      <c r="F31" s="87">
        <f t="shared" si="0"/>
        <v>222693708</v>
      </c>
      <c r="G31" s="85">
        <v>187811403</v>
      </c>
      <c r="H31" s="86">
        <v>34882305</v>
      </c>
      <c r="I31" s="87">
        <f t="shared" si="1"/>
        <v>222693708</v>
      </c>
      <c r="J31" s="85">
        <v>68773247</v>
      </c>
      <c r="K31" s="86">
        <v>1224776</v>
      </c>
      <c r="L31" s="88">
        <f t="shared" si="2"/>
        <v>69998023</v>
      </c>
      <c r="M31" s="105">
        <f t="shared" si="3"/>
        <v>0.3143242062321761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68773247</v>
      </c>
      <c r="AA31" s="88">
        <v>1224776</v>
      </c>
      <c r="AB31" s="88">
        <f t="shared" si="10"/>
        <v>69998023</v>
      </c>
      <c r="AC31" s="105">
        <f t="shared" si="11"/>
        <v>0.3143242062321761</v>
      </c>
      <c r="AD31" s="85">
        <v>32384678</v>
      </c>
      <c r="AE31" s="86">
        <v>1897690</v>
      </c>
      <c r="AF31" s="88">
        <f t="shared" si="12"/>
        <v>34282368</v>
      </c>
      <c r="AG31" s="86">
        <v>271197599</v>
      </c>
      <c r="AH31" s="86">
        <v>271197599</v>
      </c>
      <c r="AI31" s="126">
        <v>34282368</v>
      </c>
      <c r="AJ31" s="127">
        <f t="shared" si="13"/>
        <v>0.12641103065222933</v>
      </c>
      <c r="AK31" s="128">
        <f t="shared" si="14"/>
        <v>1.0418082846552492</v>
      </c>
    </row>
    <row r="32" spans="1:37" ht="12.75">
      <c r="A32" s="62" t="s">
        <v>98</v>
      </c>
      <c r="B32" s="63" t="s">
        <v>138</v>
      </c>
      <c r="C32" s="64" t="s">
        <v>139</v>
      </c>
      <c r="D32" s="85">
        <v>233842750</v>
      </c>
      <c r="E32" s="86">
        <v>70849004</v>
      </c>
      <c r="F32" s="87">
        <f t="shared" si="0"/>
        <v>304691754</v>
      </c>
      <c r="G32" s="85">
        <v>233842750</v>
      </c>
      <c r="H32" s="86">
        <v>70849004</v>
      </c>
      <c r="I32" s="87">
        <f t="shared" si="1"/>
        <v>304691754</v>
      </c>
      <c r="J32" s="85">
        <v>45451607</v>
      </c>
      <c r="K32" s="86">
        <v>7254231</v>
      </c>
      <c r="L32" s="88">
        <f t="shared" si="2"/>
        <v>52705838</v>
      </c>
      <c r="M32" s="105">
        <f t="shared" si="3"/>
        <v>0.1729808480474992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45451607</v>
      </c>
      <c r="AA32" s="88">
        <v>7254231</v>
      </c>
      <c r="AB32" s="88">
        <f t="shared" si="10"/>
        <v>52705838</v>
      </c>
      <c r="AC32" s="105">
        <f t="shared" si="11"/>
        <v>0.1729808480474992</v>
      </c>
      <c r="AD32" s="85">
        <v>38242804</v>
      </c>
      <c r="AE32" s="86">
        <v>6863844</v>
      </c>
      <c r="AF32" s="88">
        <f t="shared" si="12"/>
        <v>45106648</v>
      </c>
      <c r="AG32" s="86">
        <v>227692901</v>
      </c>
      <c r="AH32" s="86">
        <v>227692901</v>
      </c>
      <c r="AI32" s="126">
        <v>45106648</v>
      </c>
      <c r="AJ32" s="127">
        <f t="shared" si="13"/>
        <v>0.1981030054160538</v>
      </c>
      <c r="AK32" s="128">
        <f t="shared" si="14"/>
        <v>0.16847161864033877</v>
      </c>
    </row>
    <row r="33" spans="1:37" ht="12.75">
      <c r="A33" s="62" t="s">
        <v>98</v>
      </c>
      <c r="B33" s="63" t="s">
        <v>140</v>
      </c>
      <c r="C33" s="64" t="s">
        <v>141</v>
      </c>
      <c r="D33" s="85">
        <v>99139329</v>
      </c>
      <c r="E33" s="86">
        <v>24239001</v>
      </c>
      <c r="F33" s="87">
        <f t="shared" si="0"/>
        <v>123378330</v>
      </c>
      <c r="G33" s="85">
        <v>99139329</v>
      </c>
      <c r="H33" s="86">
        <v>24239001</v>
      </c>
      <c r="I33" s="87">
        <f t="shared" si="1"/>
        <v>123378330</v>
      </c>
      <c r="J33" s="85">
        <v>12909189</v>
      </c>
      <c r="K33" s="86">
        <v>2540635</v>
      </c>
      <c r="L33" s="88">
        <f t="shared" si="2"/>
        <v>15449824</v>
      </c>
      <c r="M33" s="105">
        <f t="shared" si="3"/>
        <v>0.12522315709736062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12909189</v>
      </c>
      <c r="AA33" s="88">
        <v>2540635</v>
      </c>
      <c r="AB33" s="88">
        <f t="shared" si="10"/>
        <v>15449824</v>
      </c>
      <c r="AC33" s="105">
        <f t="shared" si="11"/>
        <v>0.12522315709736062</v>
      </c>
      <c r="AD33" s="85">
        <v>14656729</v>
      </c>
      <c r="AE33" s="86">
        <v>5833988</v>
      </c>
      <c r="AF33" s="88">
        <f t="shared" si="12"/>
        <v>20490717</v>
      </c>
      <c r="AG33" s="86">
        <v>125714270</v>
      </c>
      <c r="AH33" s="86">
        <v>125714270</v>
      </c>
      <c r="AI33" s="126">
        <v>20490717</v>
      </c>
      <c r="AJ33" s="127">
        <f t="shared" si="13"/>
        <v>0.1629943601470223</v>
      </c>
      <c r="AK33" s="128">
        <f t="shared" si="14"/>
        <v>-0.2460086194153187</v>
      </c>
    </row>
    <row r="34" spans="1:37" ht="12.75">
      <c r="A34" s="62" t="s">
        <v>98</v>
      </c>
      <c r="B34" s="63" t="s">
        <v>142</v>
      </c>
      <c r="C34" s="64" t="s">
        <v>143</v>
      </c>
      <c r="D34" s="85">
        <v>769630156</v>
      </c>
      <c r="E34" s="86">
        <v>60054400</v>
      </c>
      <c r="F34" s="87">
        <f t="shared" si="0"/>
        <v>829684556</v>
      </c>
      <c r="G34" s="85">
        <v>769630156</v>
      </c>
      <c r="H34" s="86">
        <v>60054400</v>
      </c>
      <c r="I34" s="87">
        <f t="shared" si="1"/>
        <v>829684556</v>
      </c>
      <c r="J34" s="85">
        <v>123785037</v>
      </c>
      <c r="K34" s="86">
        <v>58045</v>
      </c>
      <c r="L34" s="88">
        <f t="shared" si="2"/>
        <v>123843082</v>
      </c>
      <c r="M34" s="105">
        <f t="shared" si="3"/>
        <v>0.14926526124224976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v>123785037</v>
      </c>
      <c r="AA34" s="88">
        <v>58045</v>
      </c>
      <c r="AB34" s="88">
        <f t="shared" si="10"/>
        <v>123843082</v>
      </c>
      <c r="AC34" s="105">
        <f t="shared" si="11"/>
        <v>0.14926526124224976</v>
      </c>
      <c r="AD34" s="85">
        <v>91536672</v>
      </c>
      <c r="AE34" s="86">
        <v>961698</v>
      </c>
      <c r="AF34" s="88">
        <f t="shared" si="12"/>
        <v>92498370</v>
      </c>
      <c r="AG34" s="86">
        <v>778206680</v>
      </c>
      <c r="AH34" s="86">
        <v>778206680</v>
      </c>
      <c r="AI34" s="126">
        <v>92498370</v>
      </c>
      <c r="AJ34" s="127">
        <f t="shared" si="13"/>
        <v>0.11886093036364068</v>
      </c>
      <c r="AK34" s="128">
        <f t="shared" si="14"/>
        <v>0.33886772275014154</v>
      </c>
    </row>
    <row r="35" spans="1:37" ht="12.75">
      <c r="A35" s="62" t="s">
        <v>113</v>
      </c>
      <c r="B35" s="63" t="s">
        <v>144</v>
      </c>
      <c r="C35" s="64" t="s">
        <v>145</v>
      </c>
      <c r="D35" s="85">
        <v>1351408458</v>
      </c>
      <c r="E35" s="86">
        <v>420411262</v>
      </c>
      <c r="F35" s="87">
        <f t="shared" si="0"/>
        <v>1771819720</v>
      </c>
      <c r="G35" s="85">
        <v>1351408458</v>
      </c>
      <c r="H35" s="86">
        <v>420411262</v>
      </c>
      <c r="I35" s="87">
        <f t="shared" si="1"/>
        <v>1771819720</v>
      </c>
      <c r="J35" s="85">
        <v>177269511</v>
      </c>
      <c r="K35" s="86">
        <v>25458997</v>
      </c>
      <c r="L35" s="88">
        <f t="shared" si="2"/>
        <v>202728508</v>
      </c>
      <c r="M35" s="105">
        <f t="shared" si="3"/>
        <v>0.11441824792423012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177269511</v>
      </c>
      <c r="AA35" s="88">
        <v>25458997</v>
      </c>
      <c r="AB35" s="88">
        <f t="shared" si="10"/>
        <v>202728508</v>
      </c>
      <c r="AC35" s="105">
        <f t="shared" si="11"/>
        <v>0.11441824792423012</v>
      </c>
      <c r="AD35" s="85">
        <v>131884458</v>
      </c>
      <c r="AE35" s="86">
        <v>28914084</v>
      </c>
      <c r="AF35" s="88">
        <f t="shared" si="12"/>
        <v>160798542</v>
      </c>
      <c r="AG35" s="86">
        <v>1758176623</v>
      </c>
      <c r="AH35" s="86">
        <v>1758176623</v>
      </c>
      <c r="AI35" s="126">
        <v>160798542</v>
      </c>
      <c r="AJ35" s="127">
        <f t="shared" si="13"/>
        <v>0.09145755886893055</v>
      </c>
      <c r="AK35" s="128">
        <f t="shared" si="14"/>
        <v>0.26076085938639926</v>
      </c>
    </row>
    <row r="36" spans="1:37" ht="16.5">
      <c r="A36" s="65"/>
      <c r="B36" s="66" t="s">
        <v>146</v>
      </c>
      <c r="C36" s="67"/>
      <c r="D36" s="89">
        <f>SUM(D29:D35)</f>
        <v>3133074802</v>
      </c>
      <c r="E36" s="90">
        <f>SUM(E29:E35)</f>
        <v>690714972</v>
      </c>
      <c r="F36" s="91">
        <f t="shared" si="0"/>
        <v>3823789774</v>
      </c>
      <c r="G36" s="89">
        <f>SUM(G29:G35)</f>
        <v>3133074802</v>
      </c>
      <c r="H36" s="90">
        <f>SUM(H29:H35)</f>
        <v>690714972</v>
      </c>
      <c r="I36" s="91">
        <f t="shared" si="1"/>
        <v>3823789774</v>
      </c>
      <c r="J36" s="89">
        <f>SUM(J29:J35)</f>
        <v>466776289</v>
      </c>
      <c r="K36" s="90">
        <f>SUM(K29:K35)</f>
        <v>46525654</v>
      </c>
      <c r="L36" s="90">
        <f t="shared" si="2"/>
        <v>513301943</v>
      </c>
      <c r="M36" s="106">
        <f t="shared" si="3"/>
        <v>0.1342390595032749</v>
      </c>
      <c r="N36" s="89">
        <f>SUM(N29:N35)</f>
        <v>0</v>
      </c>
      <c r="O36" s="90">
        <f>SUM(O29:O35)</f>
        <v>0</v>
      </c>
      <c r="P36" s="90">
        <f t="shared" si="4"/>
        <v>0</v>
      </c>
      <c r="Q36" s="106">
        <f t="shared" si="5"/>
        <v>0</v>
      </c>
      <c r="R36" s="89">
        <f>SUM(R29:R35)</f>
        <v>0</v>
      </c>
      <c r="S36" s="90">
        <f>SUM(S29:S35)</f>
        <v>0</v>
      </c>
      <c r="T36" s="90">
        <f t="shared" si="6"/>
        <v>0</v>
      </c>
      <c r="U36" s="106">
        <f t="shared" si="7"/>
        <v>0</v>
      </c>
      <c r="V36" s="89">
        <f>SUM(V29:V35)</f>
        <v>0</v>
      </c>
      <c r="W36" s="90">
        <f>SUM(W29:W35)</f>
        <v>0</v>
      </c>
      <c r="X36" s="90">
        <f t="shared" si="8"/>
        <v>0</v>
      </c>
      <c r="Y36" s="106">
        <f t="shared" si="9"/>
        <v>0</v>
      </c>
      <c r="Z36" s="89">
        <v>466776289</v>
      </c>
      <c r="AA36" s="90">
        <v>46525654</v>
      </c>
      <c r="AB36" s="90">
        <f t="shared" si="10"/>
        <v>513301943</v>
      </c>
      <c r="AC36" s="106">
        <f t="shared" si="11"/>
        <v>0.1342390595032749</v>
      </c>
      <c r="AD36" s="89">
        <f>SUM(AD29:AD35)</f>
        <v>341393029</v>
      </c>
      <c r="AE36" s="90">
        <f>SUM(AE29:AE35)</f>
        <v>50904801</v>
      </c>
      <c r="AF36" s="90">
        <f t="shared" si="12"/>
        <v>392297830</v>
      </c>
      <c r="AG36" s="90">
        <f>SUM(AG29:AG35)</f>
        <v>5096809012</v>
      </c>
      <c r="AH36" s="90">
        <f>SUM(AH29:AH35)</f>
        <v>5096809012</v>
      </c>
      <c r="AI36" s="91">
        <f>SUM(AI29:AI35)</f>
        <v>392297830</v>
      </c>
      <c r="AJ36" s="129">
        <f t="shared" si="13"/>
        <v>0.07696930159171521</v>
      </c>
      <c r="AK36" s="130">
        <f t="shared" si="14"/>
        <v>0.3084496108479622</v>
      </c>
    </row>
    <row r="37" spans="1:37" ht="12.75">
      <c r="A37" s="62" t="s">
        <v>98</v>
      </c>
      <c r="B37" s="63" t="s">
        <v>147</v>
      </c>
      <c r="C37" s="64" t="s">
        <v>148</v>
      </c>
      <c r="D37" s="85">
        <v>283562808</v>
      </c>
      <c r="E37" s="86">
        <v>102621912</v>
      </c>
      <c r="F37" s="87">
        <f t="shared" si="0"/>
        <v>386184720</v>
      </c>
      <c r="G37" s="85">
        <v>283562808</v>
      </c>
      <c r="H37" s="86">
        <v>102621912</v>
      </c>
      <c r="I37" s="87">
        <f t="shared" si="1"/>
        <v>386184720</v>
      </c>
      <c r="J37" s="85">
        <v>31737694</v>
      </c>
      <c r="K37" s="86">
        <v>156030149</v>
      </c>
      <c r="L37" s="88">
        <f t="shared" si="2"/>
        <v>187767843</v>
      </c>
      <c r="M37" s="105">
        <f t="shared" si="3"/>
        <v>0.4862125124991999</v>
      </c>
      <c r="N37" s="85">
        <v>0</v>
      </c>
      <c r="O37" s="86">
        <v>0</v>
      </c>
      <c r="P37" s="88">
        <f t="shared" si="4"/>
        <v>0</v>
      </c>
      <c r="Q37" s="105">
        <f t="shared" si="5"/>
        <v>0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v>31737694</v>
      </c>
      <c r="AA37" s="88">
        <v>156030149</v>
      </c>
      <c r="AB37" s="88">
        <f t="shared" si="10"/>
        <v>187767843</v>
      </c>
      <c r="AC37" s="105">
        <f t="shared" si="11"/>
        <v>0.4862125124991999</v>
      </c>
      <c r="AD37" s="85">
        <v>29219552</v>
      </c>
      <c r="AE37" s="86">
        <v>67133391</v>
      </c>
      <c r="AF37" s="88">
        <f t="shared" si="12"/>
        <v>96352943</v>
      </c>
      <c r="AG37" s="86">
        <v>420723062</v>
      </c>
      <c r="AH37" s="86">
        <v>420723062</v>
      </c>
      <c r="AI37" s="126">
        <v>96352943</v>
      </c>
      <c r="AJ37" s="127">
        <f t="shared" si="13"/>
        <v>0.22901749797590132</v>
      </c>
      <c r="AK37" s="128">
        <f t="shared" si="14"/>
        <v>0.9487504704448935</v>
      </c>
    </row>
    <row r="38" spans="1:37" ht="12.75">
      <c r="A38" s="62" t="s">
        <v>98</v>
      </c>
      <c r="B38" s="63" t="s">
        <v>149</v>
      </c>
      <c r="C38" s="64" t="s">
        <v>150</v>
      </c>
      <c r="D38" s="85">
        <v>251593793</v>
      </c>
      <c r="E38" s="86">
        <v>85750407</v>
      </c>
      <c r="F38" s="87">
        <f t="shared" si="0"/>
        <v>337344200</v>
      </c>
      <c r="G38" s="85">
        <v>251593793</v>
      </c>
      <c r="H38" s="86">
        <v>85750407</v>
      </c>
      <c r="I38" s="87">
        <f t="shared" si="1"/>
        <v>337344200</v>
      </c>
      <c r="J38" s="85">
        <v>48674107</v>
      </c>
      <c r="K38" s="86">
        <v>18785417</v>
      </c>
      <c r="L38" s="88">
        <f t="shared" si="2"/>
        <v>67459524</v>
      </c>
      <c r="M38" s="105">
        <f t="shared" si="3"/>
        <v>0.1999723842888065</v>
      </c>
      <c r="N38" s="85">
        <v>0</v>
      </c>
      <c r="O38" s="86">
        <v>0</v>
      </c>
      <c r="P38" s="88">
        <f t="shared" si="4"/>
        <v>0</v>
      </c>
      <c r="Q38" s="105">
        <f t="shared" si="5"/>
        <v>0</v>
      </c>
      <c r="R38" s="85">
        <v>0</v>
      </c>
      <c r="S38" s="86">
        <v>0</v>
      </c>
      <c r="T38" s="88">
        <f t="shared" si="6"/>
        <v>0</v>
      </c>
      <c r="U38" s="105">
        <f t="shared" si="7"/>
        <v>0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v>48674107</v>
      </c>
      <c r="AA38" s="88">
        <v>18785417</v>
      </c>
      <c r="AB38" s="88">
        <f t="shared" si="10"/>
        <v>67459524</v>
      </c>
      <c r="AC38" s="105">
        <f t="shared" si="11"/>
        <v>0.1999723842888065</v>
      </c>
      <c r="AD38" s="85">
        <v>49236620</v>
      </c>
      <c r="AE38" s="86">
        <v>2759023</v>
      </c>
      <c r="AF38" s="88">
        <f t="shared" si="12"/>
        <v>51995643</v>
      </c>
      <c r="AG38" s="86">
        <v>313831491</v>
      </c>
      <c r="AH38" s="86">
        <v>313831491</v>
      </c>
      <c r="AI38" s="126">
        <v>51995643</v>
      </c>
      <c r="AJ38" s="127">
        <f t="shared" si="13"/>
        <v>0.16568013246318866</v>
      </c>
      <c r="AK38" s="128">
        <f t="shared" si="14"/>
        <v>0.2974072462186881</v>
      </c>
    </row>
    <row r="39" spans="1:37" ht="12.75">
      <c r="A39" s="62" t="s">
        <v>98</v>
      </c>
      <c r="B39" s="63" t="s">
        <v>151</v>
      </c>
      <c r="C39" s="64" t="s">
        <v>152</v>
      </c>
      <c r="D39" s="85">
        <v>257841639</v>
      </c>
      <c r="E39" s="86">
        <v>27386011</v>
      </c>
      <c r="F39" s="87">
        <f t="shared" si="0"/>
        <v>285227650</v>
      </c>
      <c r="G39" s="85">
        <v>257841639</v>
      </c>
      <c r="H39" s="86">
        <v>27386011</v>
      </c>
      <c r="I39" s="87">
        <f t="shared" si="1"/>
        <v>285227650</v>
      </c>
      <c r="J39" s="85">
        <v>20114036</v>
      </c>
      <c r="K39" s="86">
        <v>0</v>
      </c>
      <c r="L39" s="88">
        <f t="shared" si="2"/>
        <v>20114036</v>
      </c>
      <c r="M39" s="105">
        <f t="shared" si="3"/>
        <v>0.07051923612595062</v>
      </c>
      <c r="N39" s="85">
        <v>0</v>
      </c>
      <c r="O39" s="86">
        <v>0</v>
      </c>
      <c r="P39" s="88">
        <f t="shared" si="4"/>
        <v>0</v>
      </c>
      <c r="Q39" s="105">
        <f t="shared" si="5"/>
        <v>0</v>
      </c>
      <c r="R39" s="85">
        <v>0</v>
      </c>
      <c r="S39" s="86">
        <v>0</v>
      </c>
      <c r="T39" s="88">
        <f t="shared" si="6"/>
        <v>0</v>
      </c>
      <c r="U39" s="105">
        <f t="shared" si="7"/>
        <v>0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v>20114036</v>
      </c>
      <c r="AA39" s="88">
        <v>0</v>
      </c>
      <c r="AB39" s="88">
        <f t="shared" si="10"/>
        <v>20114036</v>
      </c>
      <c r="AC39" s="105">
        <f t="shared" si="11"/>
        <v>0.07051923612595062</v>
      </c>
      <c r="AD39" s="85">
        <v>54621141</v>
      </c>
      <c r="AE39" s="86">
        <v>21027</v>
      </c>
      <c r="AF39" s="88">
        <f t="shared" si="12"/>
        <v>54642168</v>
      </c>
      <c r="AG39" s="86">
        <v>263893040</v>
      </c>
      <c r="AH39" s="86">
        <v>263893040</v>
      </c>
      <c r="AI39" s="126">
        <v>54642168</v>
      </c>
      <c r="AJ39" s="127">
        <f t="shared" si="13"/>
        <v>0.20706180049310888</v>
      </c>
      <c r="AK39" s="128">
        <f t="shared" si="14"/>
        <v>-0.6318953523220382</v>
      </c>
    </row>
    <row r="40" spans="1:37" ht="12.75">
      <c r="A40" s="62" t="s">
        <v>113</v>
      </c>
      <c r="B40" s="63" t="s">
        <v>153</v>
      </c>
      <c r="C40" s="64" t="s">
        <v>154</v>
      </c>
      <c r="D40" s="85">
        <v>608823769</v>
      </c>
      <c r="E40" s="86">
        <v>241934000</v>
      </c>
      <c r="F40" s="87">
        <f t="shared" si="0"/>
        <v>850757769</v>
      </c>
      <c r="G40" s="85">
        <v>608823769</v>
      </c>
      <c r="H40" s="86">
        <v>241934000</v>
      </c>
      <c r="I40" s="87">
        <f t="shared" si="1"/>
        <v>850757769</v>
      </c>
      <c r="J40" s="85">
        <v>92400777</v>
      </c>
      <c r="K40" s="86">
        <v>17313140</v>
      </c>
      <c r="L40" s="88">
        <f t="shared" si="2"/>
        <v>109713917</v>
      </c>
      <c r="M40" s="105">
        <f t="shared" si="3"/>
        <v>0.1289602293364423</v>
      </c>
      <c r="N40" s="85">
        <v>0</v>
      </c>
      <c r="O40" s="86">
        <v>0</v>
      </c>
      <c r="P40" s="88">
        <f t="shared" si="4"/>
        <v>0</v>
      </c>
      <c r="Q40" s="105">
        <f t="shared" si="5"/>
        <v>0</v>
      </c>
      <c r="R40" s="85">
        <v>0</v>
      </c>
      <c r="S40" s="86">
        <v>0</v>
      </c>
      <c r="T40" s="88">
        <f t="shared" si="6"/>
        <v>0</v>
      </c>
      <c r="U40" s="105">
        <f t="shared" si="7"/>
        <v>0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v>92400777</v>
      </c>
      <c r="AA40" s="88">
        <v>17313140</v>
      </c>
      <c r="AB40" s="88">
        <f t="shared" si="10"/>
        <v>109713917</v>
      </c>
      <c r="AC40" s="105">
        <f t="shared" si="11"/>
        <v>0.1289602293364423</v>
      </c>
      <c r="AD40" s="85">
        <v>118098938</v>
      </c>
      <c r="AE40" s="86">
        <v>18573033</v>
      </c>
      <c r="AF40" s="88">
        <f t="shared" si="12"/>
        <v>136671971</v>
      </c>
      <c r="AG40" s="86">
        <v>794346623</v>
      </c>
      <c r="AH40" s="86">
        <v>794346623</v>
      </c>
      <c r="AI40" s="126">
        <v>136671971</v>
      </c>
      <c r="AJ40" s="127">
        <f t="shared" si="13"/>
        <v>0.17205583437093558</v>
      </c>
      <c r="AK40" s="128">
        <f t="shared" si="14"/>
        <v>-0.19724639809284672</v>
      </c>
    </row>
    <row r="41" spans="1:37" ht="16.5">
      <c r="A41" s="65"/>
      <c r="B41" s="66" t="s">
        <v>155</v>
      </c>
      <c r="C41" s="67"/>
      <c r="D41" s="89">
        <f>SUM(D37:D40)</f>
        <v>1401822009</v>
      </c>
      <c r="E41" s="90">
        <f>SUM(E37:E40)</f>
        <v>457692330</v>
      </c>
      <c r="F41" s="91">
        <f t="shared" si="0"/>
        <v>1859514339</v>
      </c>
      <c r="G41" s="89">
        <f>SUM(G37:G40)</f>
        <v>1401822009</v>
      </c>
      <c r="H41" s="90">
        <f>SUM(H37:H40)</f>
        <v>457692330</v>
      </c>
      <c r="I41" s="91">
        <f t="shared" si="1"/>
        <v>1859514339</v>
      </c>
      <c r="J41" s="89">
        <f>SUM(J37:J40)</f>
        <v>192926614</v>
      </c>
      <c r="K41" s="90">
        <f>SUM(K37:K40)</f>
        <v>192128706</v>
      </c>
      <c r="L41" s="90">
        <f t="shared" si="2"/>
        <v>385055320</v>
      </c>
      <c r="M41" s="106">
        <f t="shared" si="3"/>
        <v>0.20707305769261938</v>
      </c>
      <c r="N41" s="89">
        <f>SUM(N37:N40)</f>
        <v>0</v>
      </c>
      <c r="O41" s="90">
        <f>SUM(O37:O40)</f>
        <v>0</v>
      </c>
      <c r="P41" s="90">
        <f t="shared" si="4"/>
        <v>0</v>
      </c>
      <c r="Q41" s="106">
        <f t="shared" si="5"/>
        <v>0</v>
      </c>
      <c r="R41" s="89">
        <f>SUM(R37:R40)</f>
        <v>0</v>
      </c>
      <c r="S41" s="90">
        <f>SUM(S37:S40)</f>
        <v>0</v>
      </c>
      <c r="T41" s="90">
        <f t="shared" si="6"/>
        <v>0</v>
      </c>
      <c r="U41" s="106">
        <f t="shared" si="7"/>
        <v>0</v>
      </c>
      <c r="V41" s="89">
        <f>SUM(V37:V40)</f>
        <v>0</v>
      </c>
      <c r="W41" s="90">
        <f>SUM(W37:W40)</f>
        <v>0</v>
      </c>
      <c r="X41" s="90">
        <f t="shared" si="8"/>
        <v>0</v>
      </c>
      <c r="Y41" s="106">
        <f t="shared" si="9"/>
        <v>0</v>
      </c>
      <c r="Z41" s="89">
        <v>192926614</v>
      </c>
      <c r="AA41" s="90">
        <v>192128706</v>
      </c>
      <c r="AB41" s="90">
        <f t="shared" si="10"/>
        <v>385055320</v>
      </c>
      <c r="AC41" s="106">
        <f t="shared" si="11"/>
        <v>0.20707305769261938</v>
      </c>
      <c r="AD41" s="89">
        <f>SUM(AD37:AD40)</f>
        <v>251176251</v>
      </c>
      <c r="AE41" s="90">
        <f>SUM(AE37:AE40)</f>
        <v>88486474</v>
      </c>
      <c r="AF41" s="90">
        <f t="shared" si="12"/>
        <v>339662725</v>
      </c>
      <c r="AG41" s="90">
        <f>SUM(AG37:AG40)</f>
        <v>1792794216</v>
      </c>
      <c r="AH41" s="90">
        <f>SUM(AH37:AH40)</f>
        <v>1792794216</v>
      </c>
      <c r="AI41" s="91">
        <f>SUM(AI37:AI40)</f>
        <v>339662725</v>
      </c>
      <c r="AJ41" s="129">
        <f t="shared" si="13"/>
        <v>0.18945996253705005</v>
      </c>
      <c r="AK41" s="130">
        <f t="shared" si="14"/>
        <v>0.13364020146749978</v>
      </c>
    </row>
    <row r="42" spans="1:37" ht="12.75">
      <c r="A42" s="62" t="s">
        <v>98</v>
      </c>
      <c r="B42" s="63" t="s">
        <v>156</v>
      </c>
      <c r="C42" s="64" t="s">
        <v>157</v>
      </c>
      <c r="D42" s="85">
        <v>307920384</v>
      </c>
      <c r="E42" s="86">
        <v>159417636</v>
      </c>
      <c r="F42" s="87">
        <f t="shared" si="0"/>
        <v>467338020</v>
      </c>
      <c r="G42" s="85">
        <v>307920384</v>
      </c>
      <c r="H42" s="86">
        <v>159417636</v>
      </c>
      <c r="I42" s="87">
        <f t="shared" si="1"/>
        <v>467338020</v>
      </c>
      <c r="J42" s="85">
        <v>56646759</v>
      </c>
      <c r="K42" s="86">
        <v>146704915</v>
      </c>
      <c r="L42" s="88">
        <f t="shared" si="2"/>
        <v>203351674</v>
      </c>
      <c r="M42" s="105">
        <f t="shared" si="3"/>
        <v>0.4351276063522501</v>
      </c>
      <c r="N42" s="85">
        <v>0</v>
      </c>
      <c r="O42" s="86">
        <v>0</v>
      </c>
      <c r="P42" s="88">
        <f t="shared" si="4"/>
        <v>0</v>
      </c>
      <c r="Q42" s="105">
        <f t="shared" si="5"/>
        <v>0</v>
      </c>
      <c r="R42" s="85">
        <v>0</v>
      </c>
      <c r="S42" s="86">
        <v>0</v>
      </c>
      <c r="T42" s="88">
        <f t="shared" si="6"/>
        <v>0</v>
      </c>
      <c r="U42" s="105">
        <f t="shared" si="7"/>
        <v>0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v>56646759</v>
      </c>
      <c r="AA42" s="88">
        <v>146704915</v>
      </c>
      <c r="AB42" s="88">
        <f t="shared" si="10"/>
        <v>203351674</v>
      </c>
      <c r="AC42" s="105">
        <f t="shared" si="11"/>
        <v>0.4351276063522501</v>
      </c>
      <c r="AD42" s="85">
        <v>9373079</v>
      </c>
      <c r="AE42" s="86">
        <v>56642780</v>
      </c>
      <c r="AF42" s="88">
        <f t="shared" si="12"/>
        <v>66015859</v>
      </c>
      <c r="AG42" s="86">
        <v>395115155</v>
      </c>
      <c r="AH42" s="86">
        <v>395115155</v>
      </c>
      <c r="AI42" s="126">
        <v>66015859</v>
      </c>
      <c r="AJ42" s="127">
        <f t="shared" si="13"/>
        <v>0.16708004784073646</v>
      </c>
      <c r="AK42" s="128">
        <f t="shared" si="14"/>
        <v>2.0803457999387693</v>
      </c>
    </row>
    <row r="43" spans="1:37" ht="12.75">
      <c r="A43" s="62" t="s">
        <v>98</v>
      </c>
      <c r="B43" s="63" t="s">
        <v>158</v>
      </c>
      <c r="C43" s="64" t="s">
        <v>159</v>
      </c>
      <c r="D43" s="85">
        <v>223778063</v>
      </c>
      <c r="E43" s="86">
        <v>102459799</v>
      </c>
      <c r="F43" s="87">
        <f t="shared" si="0"/>
        <v>326237862</v>
      </c>
      <c r="G43" s="85">
        <v>223778063</v>
      </c>
      <c r="H43" s="86">
        <v>102459799</v>
      </c>
      <c r="I43" s="87">
        <f t="shared" si="1"/>
        <v>326237862</v>
      </c>
      <c r="J43" s="85">
        <v>26383434</v>
      </c>
      <c r="K43" s="86">
        <v>70703596</v>
      </c>
      <c r="L43" s="88">
        <f t="shared" si="2"/>
        <v>97087030</v>
      </c>
      <c r="M43" s="105">
        <f t="shared" si="3"/>
        <v>0.2975958382169633</v>
      </c>
      <c r="N43" s="85">
        <v>0</v>
      </c>
      <c r="O43" s="86">
        <v>0</v>
      </c>
      <c r="P43" s="88">
        <f t="shared" si="4"/>
        <v>0</v>
      </c>
      <c r="Q43" s="105">
        <f t="shared" si="5"/>
        <v>0</v>
      </c>
      <c r="R43" s="85">
        <v>0</v>
      </c>
      <c r="S43" s="86">
        <v>0</v>
      </c>
      <c r="T43" s="88">
        <f t="shared" si="6"/>
        <v>0</v>
      </c>
      <c r="U43" s="105">
        <f t="shared" si="7"/>
        <v>0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v>26383434</v>
      </c>
      <c r="AA43" s="88">
        <v>70703596</v>
      </c>
      <c r="AB43" s="88">
        <f t="shared" si="10"/>
        <v>97087030</v>
      </c>
      <c r="AC43" s="105">
        <f t="shared" si="11"/>
        <v>0.2975958382169633</v>
      </c>
      <c r="AD43" s="85">
        <v>31117892</v>
      </c>
      <c r="AE43" s="86">
        <v>7610556</v>
      </c>
      <c r="AF43" s="88">
        <f t="shared" si="12"/>
        <v>38728448</v>
      </c>
      <c r="AG43" s="86">
        <v>311869077</v>
      </c>
      <c r="AH43" s="86">
        <v>311869077</v>
      </c>
      <c r="AI43" s="126">
        <v>38728448</v>
      </c>
      <c r="AJ43" s="127">
        <f t="shared" si="13"/>
        <v>0.12418175079281746</v>
      </c>
      <c r="AK43" s="128">
        <f t="shared" si="14"/>
        <v>1.5068660122915332</v>
      </c>
    </row>
    <row r="44" spans="1:37" ht="12.75">
      <c r="A44" s="62" t="s">
        <v>98</v>
      </c>
      <c r="B44" s="63" t="s">
        <v>160</v>
      </c>
      <c r="C44" s="64" t="s">
        <v>161</v>
      </c>
      <c r="D44" s="85">
        <v>372027021</v>
      </c>
      <c r="E44" s="86">
        <v>86182001</v>
      </c>
      <c r="F44" s="87">
        <f t="shared" si="0"/>
        <v>458209022</v>
      </c>
      <c r="G44" s="85">
        <v>372027021</v>
      </c>
      <c r="H44" s="86">
        <v>86182001</v>
      </c>
      <c r="I44" s="87">
        <f t="shared" si="1"/>
        <v>458209022</v>
      </c>
      <c r="J44" s="85">
        <v>64342937</v>
      </c>
      <c r="K44" s="86">
        <v>-70329605</v>
      </c>
      <c r="L44" s="88">
        <f t="shared" si="2"/>
        <v>-5986668</v>
      </c>
      <c r="M44" s="105">
        <f t="shared" si="3"/>
        <v>-0.01306536474089766</v>
      </c>
      <c r="N44" s="85">
        <v>0</v>
      </c>
      <c r="O44" s="86">
        <v>0</v>
      </c>
      <c r="P44" s="88">
        <f t="shared" si="4"/>
        <v>0</v>
      </c>
      <c r="Q44" s="105">
        <f t="shared" si="5"/>
        <v>0</v>
      </c>
      <c r="R44" s="85">
        <v>0</v>
      </c>
      <c r="S44" s="86">
        <v>0</v>
      </c>
      <c r="T44" s="88">
        <f t="shared" si="6"/>
        <v>0</v>
      </c>
      <c r="U44" s="105">
        <f t="shared" si="7"/>
        <v>0</v>
      </c>
      <c r="V44" s="85">
        <v>0</v>
      </c>
      <c r="W44" s="86">
        <v>0</v>
      </c>
      <c r="X44" s="88">
        <f t="shared" si="8"/>
        <v>0</v>
      </c>
      <c r="Y44" s="105">
        <f t="shared" si="9"/>
        <v>0</v>
      </c>
      <c r="Z44" s="125">
        <v>64342937</v>
      </c>
      <c r="AA44" s="88">
        <v>-70329605</v>
      </c>
      <c r="AB44" s="88">
        <f t="shared" si="10"/>
        <v>-5986668</v>
      </c>
      <c r="AC44" s="105">
        <f t="shared" si="11"/>
        <v>-0.01306536474089766</v>
      </c>
      <c r="AD44" s="85">
        <v>59912384</v>
      </c>
      <c r="AE44" s="86">
        <v>22516365</v>
      </c>
      <c r="AF44" s="88">
        <f t="shared" si="12"/>
        <v>82428749</v>
      </c>
      <c r="AG44" s="86">
        <v>453492551</v>
      </c>
      <c r="AH44" s="86">
        <v>453492551</v>
      </c>
      <c r="AI44" s="126">
        <v>82428749</v>
      </c>
      <c r="AJ44" s="127">
        <f t="shared" si="13"/>
        <v>0.18176428437079223</v>
      </c>
      <c r="AK44" s="128">
        <f t="shared" si="14"/>
        <v>-1.0726283981332776</v>
      </c>
    </row>
    <row r="45" spans="1:37" ht="12.75">
      <c r="A45" s="62" t="s">
        <v>98</v>
      </c>
      <c r="B45" s="63" t="s">
        <v>162</v>
      </c>
      <c r="C45" s="64" t="s">
        <v>163</v>
      </c>
      <c r="D45" s="85">
        <v>341393708</v>
      </c>
      <c r="E45" s="86">
        <v>68198489</v>
      </c>
      <c r="F45" s="87">
        <f t="shared" si="0"/>
        <v>409592197</v>
      </c>
      <c r="G45" s="85">
        <v>341393708</v>
      </c>
      <c r="H45" s="86">
        <v>68198489</v>
      </c>
      <c r="I45" s="87">
        <f t="shared" si="1"/>
        <v>409592197</v>
      </c>
      <c r="J45" s="85">
        <v>38436640</v>
      </c>
      <c r="K45" s="86">
        <v>13612545</v>
      </c>
      <c r="L45" s="88">
        <f t="shared" si="2"/>
        <v>52049185</v>
      </c>
      <c r="M45" s="105">
        <f t="shared" si="3"/>
        <v>0.12707562639431824</v>
      </c>
      <c r="N45" s="85">
        <v>0</v>
      </c>
      <c r="O45" s="86">
        <v>0</v>
      </c>
      <c r="P45" s="88">
        <f t="shared" si="4"/>
        <v>0</v>
      </c>
      <c r="Q45" s="105">
        <f t="shared" si="5"/>
        <v>0</v>
      </c>
      <c r="R45" s="85">
        <v>0</v>
      </c>
      <c r="S45" s="86">
        <v>0</v>
      </c>
      <c r="T45" s="88">
        <f t="shared" si="6"/>
        <v>0</v>
      </c>
      <c r="U45" s="105">
        <f t="shared" si="7"/>
        <v>0</v>
      </c>
      <c r="V45" s="85">
        <v>0</v>
      </c>
      <c r="W45" s="86">
        <v>0</v>
      </c>
      <c r="X45" s="88">
        <f t="shared" si="8"/>
        <v>0</v>
      </c>
      <c r="Y45" s="105">
        <f t="shared" si="9"/>
        <v>0</v>
      </c>
      <c r="Z45" s="125">
        <v>38436640</v>
      </c>
      <c r="AA45" s="88">
        <v>13612545</v>
      </c>
      <c r="AB45" s="88">
        <f t="shared" si="10"/>
        <v>52049185</v>
      </c>
      <c r="AC45" s="105">
        <f t="shared" si="11"/>
        <v>0.12707562639431824</v>
      </c>
      <c r="AD45" s="85">
        <v>42795081</v>
      </c>
      <c r="AE45" s="86">
        <v>6355487</v>
      </c>
      <c r="AF45" s="88">
        <f t="shared" si="12"/>
        <v>49150568</v>
      </c>
      <c r="AG45" s="86">
        <v>910564185</v>
      </c>
      <c r="AH45" s="86">
        <v>910564185</v>
      </c>
      <c r="AI45" s="126">
        <v>49150568</v>
      </c>
      <c r="AJ45" s="127">
        <f t="shared" si="13"/>
        <v>0.053978147625035354</v>
      </c>
      <c r="AK45" s="128">
        <f t="shared" si="14"/>
        <v>0.05897423199666796</v>
      </c>
    </row>
    <row r="46" spans="1:37" ht="12.75">
      <c r="A46" s="62" t="s">
        <v>98</v>
      </c>
      <c r="B46" s="63" t="s">
        <v>164</v>
      </c>
      <c r="C46" s="64" t="s">
        <v>165</v>
      </c>
      <c r="D46" s="85">
        <v>1271220959</v>
      </c>
      <c r="E46" s="86">
        <v>228830700</v>
      </c>
      <c r="F46" s="87">
        <f t="shared" si="0"/>
        <v>1500051659</v>
      </c>
      <c r="G46" s="85">
        <v>1271220959</v>
      </c>
      <c r="H46" s="86">
        <v>228830700</v>
      </c>
      <c r="I46" s="87">
        <f t="shared" si="1"/>
        <v>1500051659</v>
      </c>
      <c r="J46" s="85">
        <v>302517600</v>
      </c>
      <c r="K46" s="86">
        <v>31313373</v>
      </c>
      <c r="L46" s="88">
        <f t="shared" si="2"/>
        <v>333830973</v>
      </c>
      <c r="M46" s="105">
        <f t="shared" si="3"/>
        <v>0.22254631765318422</v>
      </c>
      <c r="N46" s="85">
        <v>0</v>
      </c>
      <c r="O46" s="86">
        <v>0</v>
      </c>
      <c r="P46" s="88">
        <f t="shared" si="4"/>
        <v>0</v>
      </c>
      <c r="Q46" s="105">
        <f t="shared" si="5"/>
        <v>0</v>
      </c>
      <c r="R46" s="85">
        <v>0</v>
      </c>
      <c r="S46" s="86">
        <v>0</v>
      </c>
      <c r="T46" s="88">
        <f t="shared" si="6"/>
        <v>0</v>
      </c>
      <c r="U46" s="105">
        <f t="shared" si="7"/>
        <v>0</v>
      </c>
      <c r="V46" s="85">
        <v>0</v>
      </c>
      <c r="W46" s="86">
        <v>0</v>
      </c>
      <c r="X46" s="88">
        <f t="shared" si="8"/>
        <v>0</v>
      </c>
      <c r="Y46" s="105">
        <f t="shared" si="9"/>
        <v>0</v>
      </c>
      <c r="Z46" s="125">
        <v>302517600</v>
      </c>
      <c r="AA46" s="88">
        <v>31313373</v>
      </c>
      <c r="AB46" s="88">
        <f t="shared" si="10"/>
        <v>333830973</v>
      </c>
      <c r="AC46" s="105">
        <f t="shared" si="11"/>
        <v>0.22254631765318422</v>
      </c>
      <c r="AD46" s="85">
        <v>249458691</v>
      </c>
      <c r="AE46" s="86">
        <v>34471449</v>
      </c>
      <c r="AF46" s="88">
        <f t="shared" si="12"/>
        <v>283930140</v>
      </c>
      <c r="AG46" s="86">
        <v>1543645451</v>
      </c>
      <c r="AH46" s="86">
        <v>1543645451</v>
      </c>
      <c r="AI46" s="126">
        <v>283930140</v>
      </c>
      <c r="AJ46" s="127">
        <f t="shared" si="13"/>
        <v>0.18393481470506404</v>
      </c>
      <c r="AK46" s="128">
        <f t="shared" si="14"/>
        <v>0.17575039057142727</v>
      </c>
    </row>
    <row r="47" spans="1:37" ht="12.75">
      <c r="A47" s="62" t="s">
        <v>113</v>
      </c>
      <c r="B47" s="63" t="s">
        <v>166</v>
      </c>
      <c r="C47" s="64" t="s">
        <v>167</v>
      </c>
      <c r="D47" s="85">
        <v>1433243728</v>
      </c>
      <c r="E47" s="86">
        <v>1123227534</v>
      </c>
      <c r="F47" s="87">
        <f t="shared" si="0"/>
        <v>2556471262</v>
      </c>
      <c r="G47" s="85">
        <v>1433243728</v>
      </c>
      <c r="H47" s="86">
        <v>1123227534</v>
      </c>
      <c r="I47" s="87">
        <f t="shared" si="1"/>
        <v>2556471262</v>
      </c>
      <c r="J47" s="85">
        <v>258986291</v>
      </c>
      <c r="K47" s="86">
        <v>141974203</v>
      </c>
      <c r="L47" s="88">
        <f t="shared" si="2"/>
        <v>400960494</v>
      </c>
      <c r="M47" s="105">
        <f t="shared" si="3"/>
        <v>0.15684138521718302</v>
      </c>
      <c r="N47" s="85">
        <v>0</v>
      </c>
      <c r="O47" s="86">
        <v>0</v>
      </c>
      <c r="P47" s="88">
        <f t="shared" si="4"/>
        <v>0</v>
      </c>
      <c r="Q47" s="105">
        <f t="shared" si="5"/>
        <v>0</v>
      </c>
      <c r="R47" s="85">
        <v>0</v>
      </c>
      <c r="S47" s="86">
        <v>0</v>
      </c>
      <c r="T47" s="88">
        <f t="shared" si="6"/>
        <v>0</v>
      </c>
      <c r="U47" s="105">
        <f t="shared" si="7"/>
        <v>0</v>
      </c>
      <c r="V47" s="85">
        <v>0</v>
      </c>
      <c r="W47" s="86">
        <v>0</v>
      </c>
      <c r="X47" s="88">
        <f t="shared" si="8"/>
        <v>0</v>
      </c>
      <c r="Y47" s="105">
        <f t="shared" si="9"/>
        <v>0</v>
      </c>
      <c r="Z47" s="125">
        <v>258986291</v>
      </c>
      <c r="AA47" s="88">
        <v>141974203</v>
      </c>
      <c r="AB47" s="88">
        <f t="shared" si="10"/>
        <v>400960494</v>
      </c>
      <c r="AC47" s="105">
        <f t="shared" si="11"/>
        <v>0.15684138521718302</v>
      </c>
      <c r="AD47" s="85">
        <v>222955373</v>
      </c>
      <c r="AE47" s="86">
        <v>71758673</v>
      </c>
      <c r="AF47" s="88">
        <f t="shared" si="12"/>
        <v>294714046</v>
      </c>
      <c r="AG47" s="86">
        <v>2600138535</v>
      </c>
      <c r="AH47" s="86">
        <v>2600138535</v>
      </c>
      <c r="AI47" s="126">
        <v>294714046</v>
      </c>
      <c r="AJ47" s="127">
        <f t="shared" si="13"/>
        <v>0.11334551679955007</v>
      </c>
      <c r="AK47" s="128">
        <f t="shared" si="14"/>
        <v>0.36050690302015664</v>
      </c>
    </row>
    <row r="48" spans="1:37" ht="16.5">
      <c r="A48" s="65"/>
      <c r="B48" s="66" t="s">
        <v>168</v>
      </c>
      <c r="C48" s="67"/>
      <c r="D48" s="89">
        <f>SUM(D42:D47)</f>
        <v>3949583863</v>
      </c>
      <c r="E48" s="90">
        <f>SUM(E42:E47)</f>
        <v>1768316159</v>
      </c>
      <c r="F48" s="91">
        <f t="shared" si="0"/>
        <v>5717900022</v>
      </c>
      <c r="G48" s="89">
        <f>SUM(G42:G47)</f>
        <v>3949583863</v>
      </c>
      <c r="H48" s="90">
        <f>SUM(H42:H47)</f>
        <v>1768316159</v>
      </c>
      <c r="I48" s="91">
        <f t="shared" si="1"/>
        <v>5717900022</v>
      </c>
      <c r="J48" s="89">
        <f>SUM(J42:J47)</f>
        <v>747313661</v>
      </c>
      <c r="K48" s="90">
        <f>SUM(K42:K47)</f>
        <v>333979027</v>
      </c>
      <c r="L48" s="90">
        <f t="shared" si="2"/>
        <v>1081292688</v>
      </c>
      <c r="M48" s="106">
        <f t="shared" si="3"/>
        <v>0.1891066097412782</v>
      </c>
      <c r="N48" s="89">
        <f>SUM(N42:N47)</f>
        <v>0</v>
      </c>
      <c r="O48" s="90">
        <f>SUM(O42:O47)</f>
        <v>0</v>
      </c>
      <c r="P48" s="90">
        <f t="shared" si="4"/>
        <v>0</v>
      </c>
      <c r="Q48" s="106">
        <f t="shared" si="5"/>
        <v>0</v>
      </c>
      <c r="R48" s="89">
        <f>SUM(R42:R47)</f>
        <v>0</v>
      </c>
      <c r="S48" s="90">
        <f>SUM(S42:S47)</f>
        <v>0</v>
      </c>
      <c r="T48" s="90">
        <f t="shared" si="6"/>
        <v>0</v>
      </c>
      <c r="U48" s="106">
        <f t="shared" si="7"/>
        <v>0</v>
      </c>
      <c r="V48" s="89">
        <f>SUM(V42:V47)</f>
        <v>0</v>
      </c>
      <c r="W48" s="90">
        <f>SUM(W42:W47)</f>
        <v>0</v>
      </c>
      <c r="X48" s="90">
        <f t="shared" si="8"/>
        <v>0</v>
      </c>
      <c r="Y48" s="106">
        <f t="shared" si="9"/>
        <v>0</v>
      </c>
      <c r="Z48" s="89">
        <v>747313661</v>
      </c>
      <c r="AA48" s="90">
        <v>333979027</v>
      </c>
      <c r="AB48" s="90">
        <f t="shared" si="10"/>
        <v>1081292688</v>
      </c>
      <c r="AC48" s="106">
        <f t="shared" si="11"/>
        <v>0.1891066097412782</v>
      </c>
      <c r="AD48" s="89">
        <f>SUM(AD42:AD47)</f>
        <v>615612500</v>
      </c>
      <c r="AE48" s="90">
        <f>SUM(AE42:AE47)</f>
        <v>199355310</v>
      </c>
      <c r="AF48" s="90">
        <f t="shared" si="12"/>
        <v>814967810</v>
      </c>
      <c r="AG48" s="90">
        <f>SUM(AG42:AG47)</f>
        <v>6214824954</v>
      </c>
      <c r="AH48" s="90">
        <f>SUM(AH42:AH47)</f>
        <v>6214824954</v>
      </c>
      <c r="AI48" s="91">
        <f>SUM(AI42:AI47)</f>
        <v>814967810</v>
      </c>
      <c r="AJ48" s="129">
        <f t="shared" si="13"/>
        <v>0.13113286633688187</v>
      </c>
      <c r="AK48" s="130">
        <f t="shared" si="14"/>
        <v>0.326791898688612</v>
      </c>
    </row>
    <row r="49" spans="1:37" ht="12.75">
      <c r="A49" s="62" t="s">
        <v>98</v>
      </c>
      <c r="B49" s="63" t="s">
        <v>169</v>
      </c>
      <c r="C49" s="64" t="s">
        <v>170</v>
      </c>
      <c r="D49" s="85">
        <v>388292128</v>
      </c>
      <c r="E49" s="86">
        <v>178384250</v>
      </c>
      <c r="F49" s="87">
        <f t="shared" si="0"/>
        <v>566676378</v>
      </c>
      <c r="G49" s="85">
        <v>388292128</v>
      </c>
      <c r="H49" s="86">
        <v>178384250</v>
      </c>
      <c r="I49" s="87">
        <f t="shared" si="1"/>
        <v>566676378</v>
      </c>
      <c r="J49" s="85">
        <v>32868163</v>
      </c>
      <c r="K49" s="86">
        <v>270417397</v>
      </c>
      <c r="L49" s="88">
        <f t="shared" si="2"/>
        <v>303285560</v>
      </c>
      <c r="M49" s="105">
        <f t="shared" si="3"/>
        <v>0.5352006396850373</v>
      </c>
      <c r="N49" s="85">
        <v>0</v>
      </c>
      <c r="O49" s="86">
        <v>0</v>
      </c>
      <c r="P49" s="88">
        <f t="shared" si="4"/>
        <v>0</v>
      </c>
      <c r="Q49" s="105">
        <f t="shared" si="5"/>
        <v>0</v>
      </c>
      <c r="R49" s="85">
        <v>0</v>
      </c>
      <c r="S49" s="86">
        <v>0</v>
      </c>
      <c r="T49" s="88">
        <f t="shared" si="6"/>
        <v>0</v>
      </c>
      <c r="U49" s="105">
        <f t="shared" si="7"/>
        <v>0</v>
      </c>
      <c r="V49" s="85">
        <v>0</v>
      </c>
      <c r="W49" s="86">
        <v>0</v>
      </c>
      <c r="X49" s="88">
        <f t="shared" si="8"/>
        <v>0</v>
      </c>
      <c r="Y49" s="105">
        <f t="shared" si="9"/>
        <v>0</v>
      </c>
      <c r="Z49" s="125">
        <v>32868163</v>
      </c>
      <c r="AA49" s="88">
        <v>270417397</v>
      </c>
      <c r="AB49" s="88">
        <f t="shared" si="10"/>
        <v>303285560</v>
      </c>
      <c r="AC49" s="105">
        <f t="shared" si="11"/>
        <v>0.5352006396850373</v>
      </c>
      <c r="AD49" s="85">
        <v>73000883</v>
      </c>
      <c r="AE49" s="86">
        <v>193297341</v>
      </c>
      <c r="AF49" s="88">
        <f t="shared" si="12"/>
        <v>266298224</v>
      </c>
      <c r="AG49" s="86">
        <v>479694141</v>
      </c>
      <c r="AH49" s="86">
        <v>479694141</v>
      </c>
      <c r="AI49" s="126">
        <v>266298224</v>
      </c>
      <c r="AJ49" s="127">
        <f t="shared" si="13"/>
        <v>0.5551417064316406</v>
      </c>
      <c r="AK49" s="128">
        <f t="shared" si="14"/>
        <v>0.13889441485723175</v>
      </c>
    </row>
    <row r="50" spans="1:37" ht="12.75">
      <c r="A50" s="62" t="s">
        <v>98</v>
      </c>
      <c r="B50" s="63" t="s">
        <v>171</v>
      </c>
      <c r="C50" s="64" t="s">
        <v>172</v>
      </c>
      <c r="D50" s="85">
        <v>332967899</v>
      </c>
      <c r="E50" s="86">
        <v>143196104</v>
      </c>
      <c r="F50" s="87">
        <f t="shared" si="0"/>
        <v>476164003</v>
      </c>
      <c r="G50" s="85">
        <v>332967899</v>
      </c>
      <c r="H50" s="86">
        <v>143196104</v>
      </c>
      <c r="I50" s="87">
        <f t="shared" si="1"/>
        <v>476164003</v>
      </c>
      <c r="J50" s="85">
        <v>41636509</v>
      </c>
      <c r="K50" s="86">
        <v>777418857</v>
      </c>
      <c r="L50" s="88">
        <f t="shared" si="2"/>
        <v>819055366</v>
      </c>
      <c r="M50" s="105">
        <f t="shared" si="3"/>
        <v>1.7201118959847117</v>
      </c>
      <c r="N50" s="85">
        <v>0</v>
      </c>
      <c r="O50" s="86">
        <v>0</v>
      </c>
      <c r="P50" s="88">
        <f t="shared" si="4"/>
        <v>0</v>
      </c>
      <c r="Q50" s="105">
        <f t="shared" si="5"/>
        <v>0</v>
      </c>
      <c r="R50" s="85">
        <v>0</v>
      </c>
      <c r="S50" s="86">
        <v>0</v>
      </c>
      <c r="T50" s="88">
        <f t="shared" si="6"/>
        <v>0</v>
      </c>
      <c r="U50" s="105">
        <f t="shared" si="7"/>
        <v>0</v>
      </c>
      <c r="V50" s="85">
        <v>0</v>
      </c>
      <c r="W50" s="86">
        <v>0</v>
      </c>
      <c r="X50" s="88">
        <f t="shared" si="8"/>
        <v>0</v>
      </c>
      <c r="Y50" s="105">
        <f t="shared" si="9"/>
        <v>0</v>
      </c>
      <c r="Z50" s="125">
        <v>41636509</v>
      </c>
      <c r="AA50" s="88">
        <v>777418857</v>
      </c>
      <c r="AB50" s="88">
        <f t="shared" si="10"/>
        <v>819055366</v>
      </c>
      <c r="AC50" s="105">
        <f t="shared" si="11"/>
        <v>1.7201118959847117</v>
      </c>
      <c r="AD50" s="85">
        <v>7810011</v>
      </c>
      <c r="AE50" s="86">
        <v>121925115</v>
      </c>
      <c r="AF50" s="88">
        <f t="shared" si="12"/>
        <v>129735126</v>
      </c>
      <c r="AG50" s="86">
        <v>392794767</v>
      </c>
      <c r="AH50" s="86">
        <v>392794767</v>
      </c>
      <c r="AI50" s="126">
        <v>129735126</v>
      </c>
      <c r="AJ50" s="127">
        <f t="shared" si="13"/>
        <v>0.3302873075190434</v>
      </c>
      <c r="AK50" s="128">
        <f t="shared" si="14"/>
        <v>5.3132891704286775</v>
      </c>
    </row>
    <row r="51" spans="1:37" ht="12.75">
      <c r="A51" s="62" t="s">
        <v>98</v>
      </c>
      <c r="B51" s="63" t="s">
        <v>173</v>
      </c>
      <c r="C51" s="64" t="s">
        <v>174</v>
      </c>
      <c r="D51" s="85">
        <v>435560646</v>
      </c>
      <c r="E51" s="86">
        <v>77459861</v>
      </c>
      <c r="F51" s="87">
        <f t="shared" si="0"/>
        <v>513020507</v>
      </c>
      <c r="G51" s="85">
        <v>435560646</v>
      </c>
      <c r="H51" s="86">
        <v>77459861</v>
      </c>
      <c r="I51" s="87">
        <f t="shared" si="1"/>
        <v>513020507</v>
      </c>
      <c r="J51" s="85">
        <v>51361218</v>
      </c>
      <c r="K51" s="86">
        <v>34120282</v>
      </c>
      <c r="L51" s="88">
        <f t="shared" si="2"/>
        <v>85481500</v>
      </c>
      <c r="M51" s="105">
        <f t="shared" si="3"/>
        <v>0.166623943553196</v>
      </c>
      <c r="N51" s="85">
        <v>0</v>
      </c>
      <c r="O51" s="86">
        <v>0</v>
      </c>
      <c r="P51" s="88">
        <f t="shared" si="4"/>
        <v>0</v>
      </c>
      <c r="Q51" s="105">
        <f t="shared" si="5"/>
        <v>0</v>
      </c>
      <c r="R51" s="85">
        <v>0</v>
      </c>
      <c r="S51" s="86">
        <v>0</v>
      </c>
      <c r="T51" s="88">
        <f t="shared" si="6"/>
        <v>0</v>
      </c>
      <c r="U51" s="105">
        <f t="shared" si="7"/>
        <v>0</v>
      </c>
      <c r="V51" s="85">
        <v>0</v>
      </c>
      <c r="W51" s="86">
        <v>0</v>
      </c>
      <c r="X51" s="88">
        <f t="shared" si="8"/>
        <v>0</v>
      </c>
      <c r="Y51" s="105">
        <f t="shared" si="9"/>
        <v>0</v>
      </c>
      <c r="Z51" s="125">
        <v>51361218</v>
      </c>
      <c r="AA51" s="88">
        <v>34120282</v>
      </c>
      <c r="AB51" s="88">
        <f t="shared" si="10"/>
        <v>85481500</v>
      </c>
      <c r="AC51" s="105">
        <f t="shared" si="11"/>
        <v>0.166623943553196</v>
      </c>
      <c r="AD51" s="85">
        <v>25479773</v>
      </c>
      <c r="AE51" s="86">
        <v>26936850</v>
      </c>
      <c r="AF51" s="88">
        <f t="shared" si="12"/>
        <v>52416623</v>
      </c>
      <c r="AG51" s="86">
        <v>437660818</v>
      </c>
      <c r="AH51" s="86">
        <v>437660818</v>
      </c>
      <c r="AI51" s="126">
        <v>52416623</v>
      </c>
      <c r="AJ51" s="127">
        <f t="shared" si="13"/>
        <v>0.11976540015514937</v>
      </c>
      <c r="AK51" s="128">
        <f t="shared" si="14"/>
        <v>0.630808989735947</v>
      </c>
    </row>
    <row r="52" spans="1:37" ht="12.75">
      <c r="A52" s="62" t="s">
        <v>98</v>
      </c>
      <c r="B52" s="63" t="s">
        <v>175</v>
      </c>
      <c r="C52" s="64" t="s">
        <v>176</v>
      </c>
      <c r="D52" s="85">
        <v>196137503</v>
      </c>
      <c r="E52" s="86">
        <v>62189771</v>
      </c>
      <c r="F52" s="87">
        <f t="shared" si="0"/>
        <v>258327274</v>
      </c>
      <c r="G52" s="85">
        <v>196137503</v>
      </c>
      <c r="H52" s="86">
        <v>62189771</v>
      </c>
      <c r="I52" s="87">
        <f t="shared" si="1"/>
        <v>258327274</v>
      </c>
      <c r="J52" s="85">
        <v>25130994</v>
      </c>
      <c r="K52" s="86">
        <v>13000597</v>
      </c>
      <c r="L52" s="88">
        <f t="shared" si="2"/>
        <v>38131591</v>
      </c>
      <c r="M52" s="105">
        <f t="shared" si="3"/>
        <v>0.14760962096476116</v>
      </c>
      <c r="N52" s="85">
        <v>0</v>
      </c>
      <c r="O52" s="86">
        <v>0</v>
      </c>
      <c r="P52" s="88">
        <f t="shared" si="4"/>
        <v>0</v>
      </c>
      <c r="Q52" s="105">
        <f t="shared" si="5"/>
        <v>0</v>
      </c>
      <c r="R52" s="85">
        <v>0</v>
      </c>
      <c r="S52" s="86">
        <v>0</v>
      </c>
      <c r="T52" s="88">
        <f t="shared" si="6"/>
        <v>0</v>
      </c>
      <c r="U52" s="105">
        <f t="shared" si="7"/>
        <v>0</v>
      </c>
      <c r="V52" s="85">
        <v>0</v>
      </c>
      <c r="W52" s="86">
        <v>0</v>
      </c>
      <c r="X52" s="88">
        <f t="shared" si="8"/>
        <v>0</v>
      </c>
      <c r="Y52" s="105">
        <f t="shared" si="9"/>
        <v>0</v>
      </c>
      <c r="Z52" s="125">
        <v>25130994</v>
      </c>
      <c r="AA52" s="88">
        <v>13000597</v>
      </c>
      <c r="AB52" s="88">
        <f t="shared" si="10"/>
        <v>38131591</v>
      </c>
      <c r="AC52" s="105">
        <f t="shared" si="11"/>
        <v>0.14760962096476116</v>
      </c>
      <c r="AD52" s="85">
        <v>24681043</v>
      </c>
      <c r="AE52" s="86">
        <v>23086792</v>
      </c>
      <c r="AF52" s="88">
        <f t="shared" si="12"/>
        <v>47767835</v>
      </c>
      <c r="AG52" s="86">
        <v>228641411</v>
      </c>
      <c r="AH52" s="86">
        <v>228641411</v>
      </c>
      <c r="AI52" s="126">
        <v>47767835</v>
      </c>
      <c r="AJ52" s="127">
        <f t="shared" si="13"/>
        <v>0.20892031234009487</v>
      </c>
      <c r="AK52" s="128">
        <f t="shared" si="14"/>
        <v>-0.201730809026618</v>
      </c>
    </row>
    <row r="53" spans="1:37" ht="12.75">
      <c r="A53" s="62" t="s">
        <v>113</v>
      </c>
      <c r="B53" s="63" t="s">
        <v>177</v>
      </c>
      <c r="C53" s="64" t="s">
        <v>178</v>
      </c>
      <c r="D53" s="85">
        <v>731419973</v>
      </c>
      <c r="E53" s="86">
        <v>579459350</v>
      </c>
      <c r="F53" s="87">
        <f t="shared" si="0"/>
        <v>1310879323</v>
      </c>
      <c r="G53" s="85">
        <v>731419973</v>
      </c>
      <c r="H53" s="86">
        <v>579459350</v>
      </c>
      <c r="I53" s="87">
        <f t="shared" si="1"/>
        <v>1310879323</v>
      </c>
      <c r="J53" s="85">
        <v>70838137</v>
      </c>
      <c r="K53" s="86">
        <v>1603093595</v>
      </c>
      <c r="L53" s="88">
        <f t="shared" si="2"/>
        <v>1673931732</v>
      </c>
      <c r="M53" s="105">
        <f t="shared" si="3"/>
        <v>1.2769533416463843</v>
      </c>
      <c r="N53" s="85">
        <v>0</v>
      </c>
      <c r="O53" s="86">
        <v>0</v>
      </c>
      <c r="P53" s="88">
        <f t="shared" si="4"/>
        <v>0</v>
      </c>
      <c r="Q53" s="105">
        <f t="shared" si="5"/>
        <v>0</v>
      </c>
      <c r="R53" s="85">
        <v>0</v>
      </c>
      <c r="S53" s="86">
        <v>0</v>
      </c>
      <c r="T53" s="88">
        <f t="shared" si="6"/>
        <v>0</v>
      </c>
      <c r="U53" s="105">
        <f t="shared" si="7"/>
        <v>0</v>
      </c>
      <c r="V53" s="85">
        <v>0</v>
      </c>
      <c r="W53" s="86">
        <v>0</v>
      </c>
      <c r="X53" s="88">
        <f t="shared" si="8"/>
        <v>0</v>
      </c>
      <c r="Y53" s="105">
        <f t="shared" si="9"/>
        <v>0</v>
      </c>
      <c r="Z53" s="125">
        <v>70838137</v>
      </c>
      <c r="AA53" s="88">
        <v>1603093595</v>
      </c>
      <c r="AB53" s="88">
        <f t="shared" si="10"/>
        <v>1673931732</v>
      </c>
      <c r="AC53" s="105">
        <f t="shared" si="11"/>
        <v>1.2769533416463843</v>
      </c>
      <c r="AD53" s="85">
        <v>62881461</v>
      </c>
      <c r="AE53" s="86">
        <v>1153133326</v>
      </c>
      <c r="AF53" s="88">
        <f t="shared" si="12"/>
        <v>1216014787</v>
      </c>
      <c r="AG53" s="86">
        <v>1199286528</v>
      </c>
      <c r="AH53" s="86">
        <v>1199286528</v>
      </c>
      <c r="AI53" s="126">
        <v>1216014787</v>
      </c>
      <c r="AJ53" s="127">
        <f t="shared" si="13"/>
        <v>1.0139485090588793</v>
      </c>
      <c r="AK53" s="128">
        <f t="shared" si="14"/>
        <v>0.3765718557828688</v>
      </c>
    </row>
    <row r="54" spans="1:37" ht="16.5">
      <c r="A54" s="65"/>
      <c r="B54" s="66" t="s">
        <v>179</v>
      </c>
      <c r="C54" s="67"/>
      <c r="D54" s="89">
        <f>SUM(D49:D53)</f>
        <v>2084378149</v>
      </c>
      <c r="E54" s="90">
        <f>SUM(E49:E53)</f>
        <v>1040689336</v>
      </c>
      <c r="F54" s="91">
        <f t="shared" si="0"/>
        <v>3125067485</v>
      </c>
      <c r="G54" s="89">
        <f>SUM(G49:G53)</f>
        <v>2084378149</v>
      </c>
      <c r="H54" s="90">
        <f>SUM(H49:H53)</f>
        <v>1040689336</v>
      </c>
      <c r="I54" s="91">
        <f t="shared" si="1"/>
        <v>3125067485</v>
      </c>
      <c r="J54" s="89">
        <f>SUM(J49:J53)</f>
        <v>221835021</v>
      </c>
      <c r="K54" s="90">
        <f>SUM(K49:K53)</f>
        <v>2698050728</v>
      </c>
      <c r="L54" s="90">
        <f t="shared" si="2"/>
        <v>2919885749</v>
      </c>
      <c r="M54" s="106">
        <f t="shared" si="3"/>
        <v>0.9343432623503809</v>
      </c>
      <c r="N54" s="89">
        <f>SUM(N49:N53)</f>
        <v>0</v>
      </c>
      <c r="O54" s="90">
        <f>SUM(O49:O53)</f>
        <v>0</v>
      </c>
      <c r="P54" s="90">
        <f t="shared" si="4"/>
        <v>0</v>
      </c>
      <c r="Q54" s="106">
        <f t="shared" si="5"/>
        <v>0</v>
      </c>
      <c r="R54" s="89">
        <f>SUM(R49:R53)</f>
        <v>0</v>
      </c>
      <c r="S54" s="90">
        <f>SUM(S49:S53)</f>
        <v>0</v>
      </c>
      <c r="T54" s="90">
        <f t="shared" si="6"/>
        <v>0</v>
      </c>
      <c r="U54" s="106">
        <f t="shared" si="7"/>
        <v>0</v>
      </c>
      <c r="V54" s="89">
        <f>SUM(V49:V53)</f>
        <v>0</v>
      </c>
      <c r="W54" s="90">
        <f>SUM(W49:W53)</f>
        <v>0</v>
      </c>
      <c r="X54" s="90">
        <f t="shared" si="8"/>
        <v>0</v>
      </c>
      <c r="Y54" s="106">
        <f t="shared" si="9"/>
        <v>0</v>
      </c>
      <c r="Z54" s="89">
        <v>221835021</v>
      </c>
      <c r="AA54" s="90">
        <v>2698050728</v>
      </c>
      <c r="AB54" s="90">
        <f t="shared" si="10"/>
        <v>2919885749</v>
      </c>
      <c r="AC54" s="106">
        <f t="shared" si="11"/>
        <v>0.9343432623503809</v>
      </c>
      <c r="AD54" s="89">
        <f>SUM(AD49:AD53)</f>
        <v>193853171</v>
      </c>
      <c r="AE54" s="90">
        <f>SUM(AE49:AE53)</f>
        <v>1518379424</v>
      </c>
      <c r="AF54" s="90">
        <f t="shared" si="12"/>
        <v>1712232595</v>
      </c>
      <c r="AG54" s="90">
        <f>SUM(AG49:AG53)</f>
        <v>2738077665</v>
      </c>
      <c r="AH54" s="90">
        <f>SUM(AH49:AH53)</f>
        <v>2738077665</v>
      </c>
      <c r="AI54" s="91">
        <f>SUM(AI49:AI53)</f>
        <v>1712232595</v>
      </c>
      <c r="AJ54" s="129">
        <f t="shared" si="13"/>
        <v>0.625341135091579</v>
      </c>
      <c r="AK54" s="130">
        <f t="shared" si="14"/>
        <v>0.7053090552805414</v>
      </c>
    </row>
    <row r="55" spans="1:37" ht="16.5">
      <c r="A55" s="68"/>
      <c r="B55" s="69" t="s">
        <v>180</v>
      </c>
      <c r="C55" s="70"/>
      <c r="D55" s="92">
        <f>SUM(D9:D10,D12:D19,D21:D27,D29:D35,D37:D40,D42:D47,D49:D53)</f>
        <v>35468396140</v>
      </c>
      <c r="E55" s="93">
        <f>SUM(E9:E10,E12:E19,E21:E27,E29:E35,E37:E40,E42:E47,E49:E53)</f>
        <v>8643260554</v>
      </c>
      <c r="F55" s="94">
        <f t="shared" si="0"/>
        <v>44111656694</v>
      </c>
      <c r="G55" s="92">
        <f>SUM(G9:G10,G12:G19,G21:G27,G29:G35,G37:G40,G42:G47,G49:G53)</f>
        <v>35475652567</v>
      </c>
      <c r="H55" s="93">
        <f>SUM(H9:H10,H12:H19,H21:H27,H29:H35,H37:H40,H42:H47,H49:H53)</f>
        <v>8900303838</v>
      </c>
      <c r="I55" s="94">
        <f t="shared" si="1"/>
        <v>44375956405</v>
      </c>
      <c r="J55" s="92">
        <f>SUM(J9:J10,J12:J19,J21:J27,J29:J35,J37:J40,J42:J47,J49:J53)</f>
        <v>4556830068</v>
      </c>
      <c r="K55" s="93">
        <f>SUM(K9:K10,K12:K19,K21:K27,K29:K35,K37:K40,K42:K47,K49:K53)</f>
        <v>-192644387</v>
      </c>
      <c r="L55" s="93">
        <f t="shared" si="2"/>
        <v>4364185681</v>
      </c>
      <c r="M55" s="107">
        <f t="shared" si="3"/>
        <v>0.09893497565222051</v>
      </c>
      <c r="N55" s="92">
        <f>SUM(N9:N10,N12:N19,N21:N27,N29:N35,N37:N40,N42:N47,N49:N53)</f>
        <v>0</v>
      </c>
      <c r="O55" s="93">
        <f>SUM(O9:O10,O12:O19,O21:O27,O29:O35,O37:O40,O42:O47,O49:O53)</f>
        <v>0</v>
      </c>
      <c r="P55" s="93">
        <f t="shared" si="4"/>
        <v>0</v>
      </c>
      <c r="Q55" s="107">
        <f t="shared" si="5"/>
        <v>0</v>
      </c>
      <c r="R55" s="92">
        <f>SUM(R9:R10,R12:R19,R21:R27,R29:R35,R37:R40,R42:R47,R49:R53)</f>
        <v>0</v>
      </c>
      <c r="S55" s="93">
        <f>SUM(S9:S10,S12:S19,S21:S27,S29:S35,S37:S40,S42:S47,S49:S53)</f>
        <v>0</v>
      </c>
      <c r="T55" s="93">
        <f t="shared" si="6"/>
        <v>0</v>
      </c>
      <c r="U55" s="107">
        <f t="shared" si="7"/>
        <v>0</v>
      </c>
      <c r="V55" s="92">
        <f>SUM(V9:V10,V12:V19,V21:V27,V29:V35,V37:V40,V42:V47,V49:V53)</f>
        <v>0</v>
      </c>
      <c r="W55" s="93">
        <f>SUM(W9:W10,W12:W19,W21:W27,W29:W35,W37:W40,W42:W47,W49:W53)</f>
        <v>0</v>
      </c>
      <c r="X55" s="93">
        <f t="shared" si="8"/>
        <v>0</v>
      </c>
      <c r="Y55" s="107">
        <f t="shared" si="9"/>
        <v>0</v>
      </c>
      <c r="Z55" s="92">
        <v>4556830068</v>
      </c>
      <c r="AA55" s="93">
        <v>-192644387</v>
      </c>
      <c r="AB55" s="93">
        <f t="shared" si="10"/>
        <v>4364185681</v>
      </c>
      <c r="AC55" s="107">
        <f t="shared" si="11"/>
        <v>0.09893497565222051</v>
      </c>
      <c r="AD55" s="92">
        <f>SUM(AD9:AD10,AD12:AD19,AD21:AD27,AD29:AD35,AD37:AD40,AD42:AD47,AD49:AD53)</f>
        <v>6210452681</v>
      </c>
      <c r="AE55" s="93">
        <f>SUM(AE9:AE10,AE12:AE19,AE21:AE27,AE29:AE35,AE37:AE40,AE42:AE47,AE49:AE53)</f>
        <v>-2924969446</v>
      </c>
      <c r="AF55" s="93">
        <f t="shared" si="12"/>
        <v>3285483235</v>
      </c>
      <c r="AG55" s="93">
        <f>SUM(AG9:AG10,AG12:AG19,AG21:AG27,AG29:AG35,AG37:AG40,AG42:AG47,AG49:AG53)</f>
        <v>36602276087</v>
      </c>
      <c r="AH55" s="93">
        <f>SUM(AH9:AH10,AH12:AH19,AH21:AH27,AH29:AH35,AH37:AH40,AH42:AH47,AH49:AH53)</f>
        <v>36602276087</v>
      </c>
      <c r="AI55" s="94">
        <f>SUM(AI9:AI10,AI12:AI19,AI21:AI27,AI29:AI35,AI37:AI40,AI42:AI47,AI49:AI53)</f>
        <v>3285483235</v>
      </c>
      <c r="AJ55" s="131">
        <f t="shared" si="13"/>
        <v>0.08976171938572154</v>
      </c>
      <c r="AK55" s="132">
        <f t="shared" si="14"/>
        <v>0.3283238320952808</v>
      </c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24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51</v>
      </c>
      <c r="C9" s="64" t="s">
        <v>52</v>
      </c>
      <c r="D9" s="85">
        <v>6819794764</v>
      </c>
      <c r="E9" s="86">
        <v>1266260876</v>
      </c>
      <c r="F9" s="87">
        <f>$D9+$E9</f>
        <v>8086055640</v>
      </c>
      <c r="G9" s="85">
        <v>6819794764</v>
      </c>
      <c r="H9" s="86">
        <v>1266260876</v>
      </c>
      <c r="I9" s="87">
        <f>$G9+$H9</f>
        <v>8086055640</v>
      </c>
      <c r="J9" s="85">
        <v>2387382195</v>
      </c>
      <c r="K9" s="86">
        <v>48283747</v>
      </c>
      <c r="L9" s="88">
        <f>$J9+$K9</f>
        <v>2435665942</v>
      </c>
      <c r="M9" s="105">
        <f>IF($F9=0,0,$L9/$F9)</f>
        <v>0.3012180537011492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2387382195</v>
      </c>
      <c r="AA9" s="88">
        <v>48283747</v>
      </c>
      <c r="AB9" s="88">
        <f>$Z9+$AA9</f>
        <v>2435665942</v>
      </c>
      <c r="AC9" s="105">
        <f>IF($F9=0,0,$AB9/$F9)</f>
        <v>0.3012180537011492</v>
      </c>
      <c r="AD9" s="85">
        <v>1433391652</v>
      </c>
      <c r="AE9" s="86">
        <v>63632694</v>
      </c>
      <c r="AF9" s="88">
        <f>$AD9+$AE9</f>
        <v>1497024346</v>
      </c>
      <c r="AG9" s="86">
        <v>7434296998</v>
      </c>
      <c r="AH9" s="86">
        <v>7434296998</v>
      </c>
      <c r="AI9" s="126">
        <v>1497024346</v>
      </c>
      <c r="AJ9" s="127">
        <f>IF($AG9=0,0,$AI9/$AG9)</f>
        <v>0.2013673043197944</v>
      </c>
      <c r="AK9" s="128">
        <f>IF($AF9=0,0,(($L9/$AF9)-1))</f>
        <v>0.6270048970866904</v>
      </c>
    </row>
    <row r="10" spans="1:37" ht="16.5">
      <c r="A10" s="65"/>
      <c r="B10" s="66" t="s">
        <v>97</v>
      </c>
      <c r="C10" s="67"/>
      <c r="D10" s="89">
        <f>D9</f>
        <v>6819794764</v>
      </c>
      <c r="E10" s="90">
        <f>E9</f>
        <v>1266260876</v>
      </c>
      <c r="F10" s="91">
        <f aca="true" t="shared" si="0" ref="F10:F37">$D10+$E10</f>
        <v>8086055640</v>
      </c>
      <c r="G10" s="89">
        <f>G9</f>
        <v>6819794764</v>
      </c>
      <c r="H10" s="90">
        <f>H9</f>
        <v>1266260876</v>
      </c>
      <c r="I10" s="91">
        <f aca="true" t="shared" si="1" ref="I10:I37">$G10+$H10</f>
        <v>8086055640</v>
      </c>
      <c r="J10" s="89">
        <f>J9</f>
        <v>2387382195</v>
      </c>
      <c r="K10" s="90">
        <f>K9</f>
        <v>48283747</v>
      </c>
      <c r="L10" s="90">
        <f aca="true" t="shared" si="2" ref="L10:L37">$J10+$K10</f>
        <v>2435665942</v>
      </c>
      <c r="M10" s="106">
        <f aca="true" t="shared" si="3" ref="M10:M37">IF($F10=0,0,$L10/$F10)</f>
        <v>0.3012180537011492</v>
      </c>
      <c r="N10" s="89">
        <f>N9</f>
        <v>0</v>
      </c>
      <c r="O10" s="90">
        <f>O9</f>
        <v>0</v>
      </c>
      <c r="P10" s="90">
        <f aca="true" t="shared" si="4" ref="P10:P37">$N10+$O10</f>
        <v>0</v>
      </c>
      <c r="Q10" s="106">
        <f aca="true" t="shared" si="5" ref="Q10:Q37">IF($F10=0,0,$P10/$F10)</f>
        <v>0</v>
      </c>
      <c r="R10" s="89">
        <f>R9</f>
        <v>0</v>
      </c>
      <c r="S10" s="90">
        <f>S9</f>
        <v>0</v>
      </c>
      <c r="T10" s="90">
        <f aca="true" t="shared" si="6" ref="T10:T37">$R10+$S10</f>
        <v>0</v>
      </c>
      <c r="U10" s="106">
        <f aca="true" t="shared" si="7" ref="U10:U37">IF($I10=0,0,$T10/$I10)</f>
        <v>0</v>
      </c>
      <c r="V10" s="89">
        <f>V9</f>
        <v>0</v>
      </c>
      <c r="W10" s="90">
        <f>W9</f>
        <v>0</v>
      </c>
      <c r="X10" s="90">
        <f aca="true" t="shared" si="8" ref="X10:X37">$V10+$W10</f>
        <v>0</v>
      </c>
      <c r="Y10" s="106">
        <f aca="true" t="shared" si="9" ref="Y10:Y37">IF($I10=0,0,$X10/$I10)</f>
        <v>0</v>
      </c>
      <c r="Z10" s="89">
        <v>2387382195</v>
      </c>
      <c r="AA10" s="90">
        <v>48283747</v>
      </c>
      <c r="AB10" s="90">
        <f aca="true" t="shared" si="10" ref="AB10:AB37">$Z10+$AA10</f>
        <v>2435665942</v>
      </c>
      <c r="AC10" s="106">
        <f aca="true" t="shared" si="11" ref="AC10:AC37">IF($F10=0,0,$AB10/$F10)</f>
        <v>0.3012180537011492</v>
      </c>
      <c r="AD10" s="89">
        <f>AD9</f>
        <v>1433391652</v>
      </c>
      <c r="AE10" s="90">
        <f>AE9</f>
        <v>63632694</v>
      </c>
      <c r="AF10" s="90">
        <f aca="true" t="shared" si="12" ref="AF10:AF37">$AD10+$AE10</f>
        <v>1497024346</v>
      </c>
      <c r="AG10" s="90">
        <f>AG9</f>
        <v>7434296998</v>
      </c>
      <c r="AH10" s="90">
        <f>AH9</f>
        <v>7434296998</v>
      </c>
      <c r="AI10" s="91">
        <f>AI9</f>
        <v>1497024346</v>
      </c>
      <c r="AJ10" s="129">
        <f aca="true" t="shared" si="13" ref="AJ10:AJ37">IF($AG10=0,0,$AI10/$AG10)</f>
        <v>0.2013673043197944</v>
      </c>
      <c r="AK10" s="130">
        <f aca="true" t="shared" si="14" ref="AK10:AK37">IF($AF10=0,0,(($L10/$AF10)-1))</f>
        <v>0.6270048970866904</v>
      </c>
    </row>
    <row r="11" spans="1:37" ht="12.75">
      <c r="A11" s="62" t="s">
        <v>98</v>
      </c>
      <c r="B11" s="63" t="s">
        <v>181</v>
      </c>
      <c r="C11" s="64" t="s">
        <v>182</v>
      </c>
      <c r="D11" s="85">
        <v>182317722</v>
      </c>
      <c r="E11" s="86">
        <v>285809646</v>
      </c>
      <c r="F11" s="87">
        <f t="shared" si="0"/>
        <v>468127368</v>
      </c>
      <c r="G11" s="85">
        <v>182317722</v>
      </c>
      <c r="H11" s="86">
        <v>285809646</v>
      </c>
      <c r="I11" s="87">
        <f t="shared" si="1"/>
        <v>468127368</v>
      </c>
      <c r="J11" s="85">
        <v>11567723</v>
      </c>
      <c r="K11" s="86">
        <v>6892961</v>
      </c>
      <c r="L11" s="88">
        <f t="shared" si="2"/>
        <v>18460684</v>
      </c>
      <c r="M11" s="105">
        <f t="shared" si="3"/>
        <v>0.039435173548750944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11567723</v>
      </c>
      <c r="AA11" s="88">
        <v>6892961</v>
      </c>
      <c r="AB11" s="88">
        <f t="shared" si="10"/>
        <v>18460684</v>
      </c>
      <c r="AC11" s="105">
        <f t="shared" si="11"/>
        <v>0.039435173548750944</v>
      </c>
      <c r="AD11" s="85">
        <v>26906424</v>
      </c>
      <c r="AE11" s="86">
        <v>7989597</v>
      </c>
      <c r="AF11" s="88">
        <f t="shared" si="12"/>
        <v>34896021</v>
      </c>
      <c r="AG11" s="86">
        <v>264987251</v>
      </c>
      <c r="AH11" s="86">
        <v>264987251</v>
      </c>
      <c r="AI11" s="126">
        <v>34896021</v>
      </c>
      <c r="AJ11" s="127">
        <f t="shared" si="13"/>
        <v>0.1316894336173177</v>
      </c>
      <c r="AK11" s="128">
        <f t="shared" si="14"/>
        <v>-0.4709802587521368</v>
      </c>
    </row>
    <row r="12" spans="1:37" ht="12.75">
      <c r="A12" s="62" t="s">
        <v>98</v>
      </c>
      <c r="B12" s="63" t="s">
        <v>183</v>
      </c>
      <c r="C12" s="64" t="s">
        <v>184</v>
      </c>
      <c r="D12" s="85">
        <v>1193877420</v>
      </c>
      <c r="E12" s="86">
        <v>94780006</v>
      </c>
      <c r="F12" s="87">
        <f t="shared" si="0"/>
        <v>1288657426</v>
      </c>
      <c r="G12" s="85">
        <v>1193877420</v>
      </c>
      <c r="H12" s="86">
        <v>94780006</v>
      </c>
      <c r="I12" s="87">
        <f t="shared" si="1"/>
        <v>1288657426</v>
      </c>
      <c r="J12" s="85">
        <v>0</v>
      </c>
      <c r="K12" s="86">
        <v>0</v>
      </c>
      <c r="L12" s="88">
        <f t="shared" si="2"/>
        <v>0</v>
      </c>
      <c r="M12" s="105">
        <f t="shared" si="3"/>
        <v>0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0</v>
      </c>
      <c r="AA12" s="88">
        <v>0</v>
      </c>
      <c r="AB12" s="88">
        <f t="shared" si="10"/>
        <v>0</v>
      </c>
      <c r="AC12" s="105">
        <f t="shared" si="11"/>
        <v>0</v>
      </c>
      <c r="AD12" s="85">
        <v>91698490</v>
      </c>
      <c r="AE12" s="86">
        <v>1156220</v>
      </c>
      <c r="AF12" s="88">
        <f t="shared" si="12"/>
        <v>92854710</v>
      </c>
      <c r="AG12" s="86">
        <v>429968457</v>
      </c>
      <c r="AH12" s="86">
        <v>429968457</v>
      </c>
      <c r="AI12" s="126">
        <v>92854710</v>
      </c>
      <c r="AJ12" s="127">
        <f t="shared" si="13"/>
        <v>0.2159570277500612</v>
      </c>
      <c r="AK12" s="128">
        <f t="shared" si="14"/>
        <v>-1</v>
      </c>
    </row>
    <row r="13" spans="1:37" ht="12.75">
      <c r="A13" s="62" t="s">
        <v>98</v>
      </c>
      <c r="B13" s="63" t="s">
        <v>185</v>
      </c>
      <c r="C13" s="64" t="s">
        <v>186</v>
      </c>
      <c r="D13" s="85">
        <v>215089848</v>
      </c>
      <c r="E13" s="86">
        <v>79302450</v>
      </c>
      <c r="F13" s="87">
        <f t="shared" si="0"/>
        <v>294392298</v>
      </c>
      <c r="G13" s="85">
        <v>215089848</v>
      </c>
      <c r="H13" s="86">
        <v>79302450</v>
      </c>
      <c r="I13" s="87">
        <f t="shared" si="1"/>
        <v>294392298</v>
      </c>
      <c r="J13" s="85">
        <v>10106838</v>
      </c>
      <c r="K13" s="86">
        <v>66768670</v>
      </c>
      <c r="L13" s="88">
        <f t="shared" si="2"/>
        <v>76875508</v>
      </c>
      <c r="M13" s="105">
        <f t="shared" si="3"/>
        <v>0.26113287787168943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10106838</v>
      </c>
      <c r="AA13" s="88">
        <v>66768670</v>
      </c>
      <c r="AB13" s="88">
        <f t="shared" si="10"/>
        <v>76875508</v>
      </c>
      <c r="AC13" s="105">
        <f t="shared" si="11"/>
        <v>0.26113287787168943</v>
      </c>
      <c r="AD13" s="85">
        <v>21855130</v>
      </c>
      <c r="AE13" s="86">
        <v>21739367</v>
      </c>
      <c r="AF13" s="88">
        <f t="shared" si="12"/>
        <v>43594497</v>
      </c>
      <c r="AG13" s="86">
        <v>298884179</v>
      </c>
      <c r="AH13" s="86">
        <v>298884179</v>
      </c>
      <c r="AI13" s="126">
        <v>43594497</v>
      </c>
      <c r="AJ13" s="127">
        <f t="shared" si="13"/>
        <v>0.14585749284507962</v>
      </c>
      <c r="AK13" s="128">
        <f t="shared" si="14"/>
        <v>0.7634222961673351</v>
      </c>
    </row>
    <row r="14" spans="1:37" ht="12.75">
      <c r="A14" s="62" t="s">
        <v>113</v>
      </c>
      <c r="B14" s="63" t="s">
        <v>187</v>
      </c>
      <c r="C14" s="64" t="s">
        <v>188</v>
      </c>
      <c r="D14" s="85">
        <v>69055088</v>
      </c>
      <c r="E14" s="86">
        <v>354037</v>
      </c>
      <c r="F14" s="87">
        <f t="shared" si="0"/>
        <v>69409125</v>
      </c>
      <c r="G14" s="85">
        <v>69055088</v>
      </c>
      <c r="H14" s="86">
        <v>354037</v>
      </c>
      <c r="I14" s="87">
        <f t="shared" si="1"/>
        <v>69409125</v>
      </c>
      <c r="J14" s="85">
        <v>13487269</v>
      </c>
      <c r="K14" s="86">
        <v>57371</v>
      </c>
      <c r="L14" s="88">
        <f t="shared" si="2"/>
        <v>13544640</v>
      </c>
      <c r="M14" s="105">
        <f t="shared" si="3"/>
        <v>0.19514206525438837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13487269</v>
      </c>
      <c r="AA14" s="88">
        <v>57371</v>
      </c>
      <c r="AB14" s="88">
        <f t="shared" si="10"/>
        <v>13544640</v>
      </c>
      <c r="AC14" s="105">
        <f t="shared" si="11"/>
        <v>0.19514206525438837</v>
      </c>
      <c r="AD14" s="85">
        <v>15042689</v>
      </c>
      <c r="AE14" s="86">
        <v>7563</v>
      </c>
      <c r="AF14" s="88">
        <f t="shared" si="12"/>
        <v>15050252</v>
      </c>
      <c r="AG14" s="86">
        <v>62081826</v>
      </c>
      <c r="AH14" s="86">
        <v>62081826</v>
      </c>
      <c r="AI14" s="126">
        <v>15050252</v>
      </c>
      <c r="AJ14" s="127">
        <f t="shared" si="13"/>
        <v>0.24242605235226167</v>
      </c>
      <c r="AK14" s="128">
        <f t="shared" si="14"/>
        <v>-0.10003898938037714</v>
      </c>
    </row>
    <row r="15" spans="1:37" ht="16.5">
      <c r="A15" s="65"/>
      <c r="B15" s="66" t="s">
        <v>189</v>
      </c>
      <c r="C15" s="67"/>
      <c r="D15" s="89">
        <f>SUM(D11:D14)</f>
        <v>1660340078</v>
      </c>
      <c r="E15" s="90">
        <f>SUM(E11:E14)</f>
        <v>460246139</v>
      </c>
      <c r="F15" s="91">
        <f t="shared" si="0"/>
        <v>2120586217</v>
      </c>
      <c r="G15" s="89">
        <f>SUM(G11:G14)</f>
        <v>1660340078</v>
      </c>
      <c r="H15" s="90">
        <f>SUM(H11:H14)</f>
        <v>460246139</v>
      </c>
      <c r="I15" s="91">
        <f t="shared" si="1"/>
        <v>2120586217</v>
      </c>
      <c r="J15" s="89">
        <f>SUM(J11:J14)</f>
        <v>35161830</v>
      </c>
      <c r="K15" s="90">
        <f>SUM(K11:K14)</f>
        <v>73719002</v>
      </c>
      <c r="L15" s="90">
        <f t="shared" si="2"/>
        <v>108880832</v>
      </c>
      <c r="M15" s="106">
        <f t="shared" si="3"/>
        <v>0.05134468531726762</v>
      </c>
      <c r="N15" s="89">
        <f>SUM(N11:N14)</f>
        <v>0</v>
      </c>
      <c r="O15" s="90">
        <f>SUM(O11:O14)</f>
        <v>0</v>
      </c>
      <c r="P15" s="90">
        <f t="shared" si="4"/>
        <v>0</v>
      </c>
      <c r="Q15" s="106">
        <f t="shared" si="5"/>
        <v>0</v>
      </c>
      <c r="R15" s="89">
        <f>SUM(R11:R14)</f>
        <v>0</v>
      </c>
      <c r="S15" s="90">
        <f>SUM(S11:S14)</f>
        <v>0</v>
      </c>
      <c r="T15" s="90">
        <f t="shared" si="6"/>
        <v>0</v>
      </c>
      <c r="U15" s="106">
        <f t="shared" si="7"/>
        <v>0</v>
      </c>
      <c r="V15" s="89">
        <f>SUM(V11:V14)</f>
        <v>0</v>
      </c>
      <c r="W15" s="90">
        <f>SUM(W11:W14)</f>
        <v>0</v>
      </c>
      <c r="X15" s="90">
        <f t="shared" si="8"/>
        <v>0</v>
      </c>
      <c r="Y15" s="106">
        <f t="shared" si="9"/>
        <v>0</v>
      </c>
      <c r="Z15" s="89">
        <v>35161830</v>
      </c>
      <c r="AA15" s="90">
        <v>73719002</v>
      </c>
      <c r="AB15" s="90">
        <f t="shared" si="10"/>
        <v>108880832</v>
      </c>
      <c r="AC15" s="106">
        <f t="shared" si="11"/>
        <v>0.05134468531726762</v>
      </c>
      <c r="AD15" s="89">
        <f>SUM(AD11:AD14)</f>
        <v>155502733</v>
      </c>
      <c r="AE15" s="90">
        <f>SUM(AE11:AE14)</f>
        <v>30892747</v>
      </c>
      <c r="AF15" s="90">
        <f t="shared" si="12"/>
        <v>186395480</v>
      </c>
      <c r="AG15" s="90">
        <f>SUM(AG11:AG14)</f>
        <v>1055921713</v>
      </c>
      <c r="AH15" s="90">
        <f>SUM(AH11:AH14)</f>
        <v>1055921713</v>
      </c>
      <c r="AI15" s="91">
        <f>SUM(AI11:AI14)</f>
        <v>186395480</v>
      </c>
      <c r="AJ15" s="129">
        <f t="shared" si="13"/>
        <v>0.17652395788929098</v>
      </c>
      <c r="AK15" s="130">
        <f t="shared" si="14"/>
        <v>-0.415861200067727</v>
      </c>
    </row>
    <row r="16" spans="1:37" ht="12.75">
      <c r="A16" s="62" t="s">
        <v>98</v>
      </c>
      <c r="B16" s="63" t="s">
        <v>190</v>
      </c>
      <c r="C16" s="64" t="s">
        <v>191</v>
      </c>
      <c r="D16" s="85">
        <v>359197854</v>
      </c>
      <c r="E16" s="86">
        <v>795090891</v>
      </c>
      <c r="F16" s="87">
        <f t="shared" si="0"/>
        <v>1154288745</v>
      </c>
      <c r="G16" s="85">
        <v>359197854</v>
      </c>
      <c r="H16" s="86">
        <v>795090891</v>
      </c>
      <c r="I16" s="87">
        <f t="shared" si="1"/>
        <v>1154288745</v>
      </c>
      <c r="J16" s="85">
        <v>106495</v>
      </c>
      <c r="K16" s="86">
        <v>1443198127</v>
      </c>
      <c r="L16" s="88">
        <f t="shared" si="2"/>
        <v>1443304622</v>
      </c>
      <c r="M16" s="105">
        <f t="shared" si="3"/>
        <v>1.2503843845414953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106495</v>
      </c>
      <c r="AA16" s="88">
        <v>1443198127</v>
      </c>
      <c r="AB16" s="88">
        <f t="shared" si="10"/>
        <v>1443304622</v>
      </c>
      <c r="AC16" s="105">
        <f t="shared" si="11"/>
        <v>1.2503843845414953</v>
      </c>
      <c r="AD16" s="85">
        <v>1567854</v>
      </c>
      <c r="AE16" s="86">
        <v>345738</v>
      </c>
      <c r="AF16" s="88">
        <f t="shared" si="12"/>
        <v>1913592</v>
      </c>
      <c r="AG16" s="86">
        <v>992411126</v>
      </c>
      <c r="AH16" s="86">
        <v>992411126</v>
      </c>
      <c r="AI16" s="126">
        <v>1913592</v>
      </c>
      <c r="AJ16" s="127">
        <f t="shared" si="13"/>
        <v>0.0019282250570012251</v>
      </c>
      <c r="AK16" s="128">
        <f t="shared" si="14"/>
        <v>753.2384280452677</v>
      </c>
    </row>
    <row r="17" spans="1:37" ht="12.75">
      <c r="A17" s="62" t="s">
        <v>98</v>
      </c>
      <c r="B17" s="63" t="s">
        <v>192</v>
      </c>
      <c r="C17" s="64" t="s">
        <v>193</v>
      </c>
      <c r="D17" s="85">
        <v>122165048</v>
      </c>
      <c r="E17" s="86">
        <v>217925350</v>
      </c>
      <c r="F17" s="87">
        <f t="shared" si="0"/>
        <v>340090398</v>
      </c>
      <c r="G17" s="85">
        <v>122165048</v>
      </c>
      <c r="H17" s="86">
        <v>217925350</v>
      </c>
      <c r="I17" s="87">
        <f t="shared" si="1"/>
        <v>340090398</v>
      </c>
      <c r="J17" s="85">
        <v>21640923</v>
      </c>
      <c r="K17" s="86">
        <v>0</v>
      </c>
      <c r="L17" s="88">
        <f t="shared" si="2"/>
        <v>21640923</v>
      </c>
      <c r="M17" s="105">
        <f t="shared" si="3"/>
        <v>0.06363285505049748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21640923</v>
      </c>
      <c r="AA17" s="88">
        <v>0</v>
      </c>
      <c r="AB17" s="88">
        <f t="shared" si="10"/>
        <v>21640923</v>
      </c>
      <c r="AC17" s="105">
        <f t="shared" si="11"/>
        <v>0.06363285505049748</v>
      </c>
      <c r="AD17" s="85">
        <v>28524749</v>
      </c>
      <c r="AE17" s="86">
        <v>24636964</v>
      </c>
      <c r="AF17" s="88">
        <f t="shared" si="12"/>
        <v>53161713</v>
      </c>
      <c r="AG17" s="86">
        <v>232375247</v>
      </c>
      <c r="AH17" s="86">
        <v>232375247</v>
      </c>
      <c r="AI17" s="126">
        <v>53161713</v>
      </c>
      <c r="AJ17" s="127">
        <f t="shared" si="13"/>
        <v>0.22877528345349107</v>
      </c>
      <c r="AK17" s="128">
        <f t="shared" si="14"/>
        <v>-0.5929227675564179</v>
      </c>
    </row>
    <row r="18" spans="1:37" ht="12.75">
      <c r="A18" s="62" t="s">
        <v>98</v>
      </c>
      <c r="B18" s="63" t="s">
        <v>194</v>
      </c>
      <c r="C18" s="64" t="s">
        <v>195</v>
      </c>
      <c r="D18" s="85">
        <v>90068992</v>
      </c>
      <c r="E18" s="86">
        <v>370000</v>
      </c>
      <c r="F18" s="87">
        <f t="shared" si="0"/>
        <v>90438992</v>
      </c>
      <c r="G18" s="85">
        <v>90068992</v>
      </c>
      <c r="H18" s="86">
        <v>370000</v>
      </c>
      <c r="I18" s="87">
        <f t="shared" si="1"/>
        <v>90438992</v>
      </c>
      <c r="J18" s="85">
        <v>7018328</v>
      </c>
      <c r="K18" s="86">
        <v>29844046</v>
      </c>
      <c r="L18" s="88">
        <f t="shared" si="2"/>
        <v>36862374</v>
      </c>
      <c r="M18" s="105">
        <f t="shared" si="3"/>
        <v>0.4075938174985409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7018328</v>
      </c>
      <c r="AA18" s="88">
        <v>29844046</v>
      </c>
      <c r="AB18" s="88">
        <f t="shared" si="10"/>
        <v>36862374</v>
      </c>
      <c r="AC18" s="105">
        <f t="shared" si="11"/>
        <v>0.4075938174985409</v>
      </c>
      <c r="AD18" s="85">
        <v>5676808</v>
      </c>
      <c r="AE18" s="86">
        <v>-29515836</v>
      </c>
      <c r="AF18" s="88">
        <f t="shared" si="12"/>
        <v>-23839028</v>
      </c>
      <c r="AG18" s="86">
        <v>247251726</v>
      </c>
      <c r="AH18" s="86">
        <v>247251726</v>
      </c>
      <c r="AI18" s="126">
        <v>-23839028</v>
      </c>
      <c r="AJ18" s="127">
        <f t="shared" si="13"/>
        <v>-0.09641602259229527</v>
      </c>
      <c r="AK18" s="128">
        <f t="shared" si="14"/>
        <v>-2.5463035657326296</v>
      </c>
    </row>
    <row r="19" spans="1:37" ht="12.75">
      <c r="A19" s="62" t="s">
        <v>98</v>
      </c>
      <c r="B19" s="63" t="s">
        <v>58</v>
      </c>
      <c r="C19" s="64" t="s">
        <v>59</v>
      </c>
      <c r="D19" s="85">
        <v>3246216513</v>
      </c>
      <c r="E19" s="86">
        <v>220615001</v>
      </c>
      <c r="F19" s="87">
        <f t="shared" si="0"/>
        <v>3466831514</v>
      </c>
      <c r="G19" s="85">
        <v>3246216513</v>
      </c>
      <c r="H19" s="86">
        <v>220615001</v>
      </c>
      <c r="I19" s="87">
        <f t="shared" si="1"/>
        <v>3466831514</v>
      </c>
      <c r="J19" s="85">
        <v>304657527</v>
      </c>
      <c r="K19" s="86">
        <v>20350697</v>
      </c>
      <c r="L19" s="88">
        <f t="shared" si="2"/>
        <v>325008224</v>
      </c>
      <c r="M19" s="105">
        <f t="shared" si="3"/>
        <v>0.09374791439604988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304657527</v>
      </c>
      <c r="AA19" s="88">
        <v>20350697</v>
      </c>
      <c r="AB19" s="88">
        <f t="shared" si="10"/>
        <v>325008224</v>
      </c>
      <c r="AC19" s="105">
        <f t="shared" si="11"/>
        <v>0.09374791439604988</v>
      </c>
      <c r="AD19" s="85">
        <v>352664351</v>
      </c>
      <c r="AE19" s="86">
        <v>6897373</v>
      </c>
      <c r="AF19" s="88">
        <f t="shared" si="12"/>
        <v>359561724</v>
      </c>
      <c r="AG19" s="86">
        <v>2578842294</v>
      </c>
      <c r="AH19" s="86">
        <v>2578842294</v>
      </c>
      <c r="AI19" s="126">
        <v>359561724</v>
      </c>
      <c r="AJ19" s="127">
        <f t="shared" si="13"/>
        <v>0.1394275736971452</v>
      </c>
      <c r="AK19" s="128">
        <f t="shared" si="14"/>
        <v>-0.0960989384954668</v>
      </c>
    </row>
    <row r="20" spans="1:37" ht="12.75">
      <c r="A20" s="62" t="s">
        <v>98</v>
      </c>
      <c r="B20" s="63" t="s">
        <v>196</v>
      </c>
      <c r="C20" s="64" t="s">
        <v>197</v>
      </c>
      <c r="D20" s="85">
        <v>484244381</v>
      </c>
      <c r="E20" s="86">
        <v>34053000</v>
      </c>
      <c r="F20" s="87">
        <f t="shared" si="0"/>
        <v>518297381</v>
      </c>
      <c r="G20" s="85">
        <v>484244381</v>
      </c>
      <c r="H20" s="86">
        <v>34053000</v>
      </c>
      <c r="I20" s="87">
        <f t="shared" si="1"/>
        <v>518297381</v>
      </c>
      <c r="J20" s="85">
        <v>0</v>
      </c>
      <c r="K20" s="86">
        <v>0</v>
      </c>
      <c r="L20" s="88">
        <f t="shared" si="2"/>
        <v>0</v>
      </c>
      <c r="M20" s="105">
        <f t="shared" si="3"/>
        <v>0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0</v>
      </c>
      <c r="AA20" s="88">
        <v>0</v>
      </c>
      <c r="AB20" s="88">
        <f t="shared" si="10"/>
        <v>0</v>
      </c>
      <c r="AC20" s="105">
        <f t="shared" si="11"/>
        <v>0</v>
      </c>
      <c r="AD20" s="85">
        <v>71395583</v>
      </c>
      <c r="AE20" s="86">
        <v>0</v>
      </c>
      <c r="AF20" s="88">
        <f t="shared" si="12"/>
        <v>71395583</v>
      </c>
      <c r="AG20" s="86">
        <v>478651312</v>
      </c>
      <c r="AH20" s="86">
        <v>478651312</v>
      </c>
      <c r="AI20" s="126">
        <v>71395583</v>
      </c>
      <c r="AJ20" s="127">
        <f t="shared" si="13"/>
        <v>0.14915990243854174</v>
      </c>
      <c r="AK20" s="128">
        <f t="shared" si="14"/>
        <v>-1</v>
      </c>
    </row>
    <row r="21" spans="1:37" ht="12.75">
      <c r="A21" s="62" t="s">
        <v>113</v>
      </c>
      <c r="B21" s="63" t="s">
        <v>198</v>
      </c>
      <c r="C21" s="64" t="s">
        <v>199</v>
      </c>
      <c r="D21" s="85">
        <v>143114364</v>
      </c>
      <c r="E21" s="86">
        <v>16300000</v>
      </c>
      <c r="F21" s="87">
        <f t="shared" si="0"/>
        <v>159414364</v>
      </c>
      <c r="G21" s="85">
        <v>161514266</v>
      </c>
      <c r="H21" s="86">
        <v>16300000</v>
      </c>
      <c r="I21" s="87">
        <f t="shared" si="1"/>
        <v>177814266</v>
      </c>
      <c r="J21" s="85">
        <v>33667969</v>
      </c>
      <c r="K21" s="86">
        <v>21500</v>
      </c>
      <c r="L21" s="88">
        <f t="shared" si="2"/>
        <v>33689469</v>
      </c>
      <c r="M21" s="105">
        <f t="shared" si="3"/>
        <v>0.2113327065056697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33667969</v>
      </c>
      <c r="AA21" s="88">
        <v>21500</v>
      </c>
      <c r="AB21" s="88">
        <f t="shared" si="10"/>
        <v>33689469</v>
      </c>
      <c r="AC21" s="105">
        <f t="shared" si="11"/>
        <v>0.2113327065056697</v>
      </c>
      <c r="AD21" s="85">
        <v>31179548</v>
      </c>
      <c r="AE21" s="86">
        <v>402348</v>
      </c>
      <c r="AF21" s="88">
        <f t="shared" si="12"/>
        <v>31581896</v>
      </c>
      <c r="AG21" s="86">
        <v>141524871</v>
      </c>
      <c r="AH21" s="86">
        <v>141524871</v>
      </c>
      <c r="AI21" s="126">
        <v>31581896</v>
      </c>
      <c r="AJ21" s="127">
        <f t="shared" si="13"/>
        <v>0.22315438817817398</v>
      </c>
      <c r="AK21" s="128">
        <f t="shared" si="14"/>
        <v>0.06673358052980727</v>
      </c>
    </row>
    <row r="22" spans="1:37" ht="16.5">
      <c r="A22" s="65"/>
      <c r="B22" s="66" t="s">
        <v>200</v>
      </c>
      <c r="C22" s="67"/>
      <c r="D22" s="89">
        <f>SUM(D16:D21)</f>
        <v>4445007152</v>
      </c>
      <c r="E22" s="90">
        <f>SUM(E16:E21)</f>
        <v>1284354242</v>
      </c>
      <c r="F22" s="91">
        <f t="shared" si="0"/>
        <v>5729361394</v>
      </c>
      <c r="G22" s="89">
        <f>SUM(G16:G21)</f>
        <v>4463407054</v>
      </c>
      <c r="H22" s="90">
        <f>SUM(H16:H21)</f>
        <v>1284354242</v>
      </c>
      <c r="I22" s="91">
        <f t="shared" si="1"/>
        <v>5747761296</v>
      </c>
      <c r="J22" s="89">
        <f>SUM(J16:J21)</f>
        <v>367091242</v>
      </c>
      <c r="K22" s="90">
        <f>SUM(K16:K21)</f>
        <v>1493414370</v>
      </c>
      <c r="L22" s="90">
        <f t="shared" si="2"/>
        <v>1860505612</v>
      </c>
      <c r="M22" s="106">
        <f t="shared" si="3"/>
        <v>0.32473176049749464</v>
      </c>
      <c r="N22" s="89">
        <f>SUM(N16:N21)</f>
        <v>0</v>
      </c>
      <c r="O22" s="90">
        <f>SUM(O16:O21)</f>
        <v>0</v>
      </c>
      <c r="P22" s="90">
        <f t="shared" si="4"/>
        <v>0</v>
      </c>
      <c r="Q22" s="106">
        <f t="shared" si="5"/>
        <v>0</v>
      </c>
      <c r="R22" s="89">
        <f>SUM(R16:R21)</f>
        <v>0</v>
      </c>
      <c r="S22" s="90">
        <f>SUM(S16:S21)</f>
        <v>0</v>
      </c>
      <c r="T22" s="90">
        <f t="shared" si="6"/>
        <v>0</v>
      </c>
      <c r="U22" s="106">
        <f t="shared" si="7"/>
        <v>0</v>
      </c>
      <c r="V22" s="89">
        <f>SUM(V16:V21)</f>
        <v>0</v>
      </c>
      <c r="W22" s="90">
        <f>SUM(W16:W21)</f>
        <v>0</v>
      </c>
      <c r="X22" s="90">
        <f t="shared" si="8"/>
        <v>0</v>
      </c>
      <c r="Y22" s="106">
        <f t="shared" si="9"/>
        <v>0</v>
      </c>
      <c r="Z22" s="89">
        <v>367091242</v>
      </c>
      <c r="AA22" s="90">
        <v>1493414370</v>
      </c>
      <c r="AB22" s="90">
        <f t="shared" si="10"/>
        <v>1860505612</v>
      </c>
      <c r="AC22" s="106">
        <f t="shared" si="11"/>
        <v>0.32473176049749464</v>
      </c>
      <c r="AD22" s="89">
        <f>SUM(AD16:AD21)</f>
        <v>491008893</v>
      </c>
      <c r="AE22" s="90">
        <f>SUM(AE16:AE21)</f>
        <v>2766587</v>
      </c>
      <c r="AF22" s="90">
        <f t="shared" si="12"/>
        <v>493775480</v>
      </c>
      <c r="AG22" s="90">
        <f>SUM(AG16:AG21)</f>
        <v>4671056576</v>
      </c>
      <c r="AH22" s="90">
        <f>SUM(AH16:AH21)</f>
        <v>4671056576</v>
      </c>
      <c r="AI22" s="91">
        <f>SUM(AI16:AI21)</f>
        <v>493775480</v>
      </c>
      <c r="AJ22" s="129">
        <f t="shared" si="13"/>
        <v>0.10570959096000468</v>
      </c>
      <c r="AK22" s="130">
        <f t="shared" si="14"/>
        <v>2.767918188242154</v>
      </c>
    </row>
    <row r="23" spans="1:37" ht="12.75">
      <c r="A23" s="62" t="s">
        <v>98</v>
      </c>
      <c r="B23" s="63" t="s">
        <v>201</v>
      </c>
      <c r="C23" s="64" t="s">
        <v>202</v>
      </c>
      <c r="D23" s="85">
        <v>598683996</v>
      </c>
      <c r="E23" s="86">
        <v>171181836</v>
      </c>
      <c r="F23" s="87">
        <f t="shared" si="0"/>
        <v>769865832</v>
      </c>
      <c r="G23" s="85">
        <v>598683996</v>
      </c>
      <c r="H23" s="86">
        <v>171181836</v>
      </c>
      <c r="I23" s="87">
        <f t="shared" si="1"/>
        <v>769865832</v>
      </c>
      <c r="J23" s="85">
        <v>108711733</v>
      </c>
      <c r="K23" s="86">
        <v>1219949255</v>
      </c>
      <c r="L23" s="88">
        <f t="shared" si="2"/>
        <v>1328660988</v>
      </c>
      <c r="M23" s="105">
        <f t="shared" si="3"/>
        <v>1.725834467219218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108711733</v>
      </c>
      <c r="AA23" s="88">
        <v>1219949255</v>
      </c>
      <c r="AB23" s="88">
        <f t="shared" si="10"/>
        <v>1328660988</v>
      </c>
      <c r="AC23" s="105">
        <f t="shared" si="11"/>
        <v>1.725834467219218</v>
      </c>
      <c r="AD23" s="85">
        <v>100000683</v>
      </c>
      <c r="AE23" s="86">
        <v>1215687257</v>
      </c>
      <c r="AF23" s="88">
        <f t="shared" si="12"/>
        <v>1315687940</v>
      </c>
      <c r="AG23" s="86">
        <v>830370182</v>
      </c>
      <c r="AH23" s="86">
        <v>830370182</v>
      </c>
      <c r="AI23" s="126">
        <v>1315687940</v>
      </c>
      <c r="AJ23" s="127">
        <f t="shared" si="13"/>
        <v>1.5844595200071865</v>
      </c>
      <c r="AK23" s="128">
        <f t="shared" si="14"/>
        <v>0.009860277354218239</v>
      </c>
    </row>
    <row r="24" spans="1:37" ht="12.75">
      <c r="A24" s="62" t="s">
        <v>98</v>
      </c>
      <c r="B24" s="63" t="s">
        <v>203</v>
      </c>
      <c r="C24" s="64" t="s">
        <v>204</v>
      </c>
      <c r="D24" s="85">
        <v>770722172</v>
      </c>
      <c r="E24" s="86">
        <v>67388000</v>
      </c>
      <c r="F24" s="87">
        <f t="shared" si="0"/>
        <v>838110172</v>
      </c>
      <c r="G24" s="85">
        <v>770722172</v>
      </c>
      <c r="H24" s="86">
        <v>67388000</v>
      </c>
      <c r="I24" s="87">
        <f t="shared" si="1"/>
        <v>838110172</v>
      </c>
      <c r="J24" s="85">
        <v>189677662</v>
      </c>
      <c r="K24" s="86">
        <v>14146895</v>
      </c>
      <c r="L24" s="88">
        <f t="shared" si="2"/>
        <v>203824557</v>
      </c>
      <c r="M24" s="105">
        <f t="shared" si="3"/>
        <v>0.24319542204530123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189677662</v>
      </c>
      <c r="AA24" s="88">
        <v>14146895</v>
      </c>
      <c r="AB24" s="88">
        <f t="shared" si="10"/>
        <v>203824557</v>
      </c>
      <c r="AC24" s="105">
        <f t="shared" si="11"/>
        <v>0.24319542204530123</v>
      </c>
      <c r="AD24" s="85">
        <v>139906969</v>
      </c>
      <c r="AE24" s="86">
        <v>10018129</v>
      </c>
      <c r="AF24" s="88">
        <f t="shared" si="12"/>
        <v>149925098</v>
      </c>
      <c r="AG24" s="86">
        <v>925324985</v>
      </c>
      <c r="AH24" s="86">
        <v>925324985</v>
      </c>
      <c r="AI24" s="126">
        <v>149925098</v>
      </c>
      <c r="AJ24" s="127">
        <f t="shared" si="13"/>
        <v>0.16202426221096797</v>
      </c>
      <c r="AK24" s="128">
        <f t="shared" si="14"/>
        <v>0.35950924641049764</v>
      </c>
    </row>
    <row r="25" spans="1:37" ht="12.75">
      <c r="A25" s="62" t="s">
        <v>98</v>
      </c>
      <c r="B25" s="63" t="s">
        <v>205</v>
      </c>
      <c r="C25" s="64" t="s">
        <v>206</v>
      </c>
      <c r="D25" s="85">
        <v>332585772</v>
      </c>
      <c r="E25" s="86">
        <v>91313412</v>
      </c>
      <c r="F25" s="87">
        <f t="shared" si="0"/>
        <v>423899184</v>
      </c>
      <c r="G25" s="85">
        <v>332585772</v>
      </c>
      <c r="H25" s="86">
        <v>91313412</v>
      </c>
      <c r="I25" s="87">
        <f t="shared" si="1"/>
        <v>423899184</v>
      </c>
      <c r="J25" s="85">
        <v>81812607</v>
      </c>
      <c r="K25" s="86">
        <v>11643642</v>
      </c>
      <c r="L25" s="88">
        <f t="shared" si="2"/>
        <v>93456249</v>
      </c>
      <c r="M25" s="105">
        <f t="shared" si="3"/>
        <v>0.22046810309500384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81812607</v>
      </c>
      <c r="AA25" s="88">
        <v>11643642</v>
      </c>
      <c r="AB25" s="88">
        <f t="shared" si="10"/>
        <v>93456249</v>
      </c>
      <c r="AC25" s="105">
        <f t="shared" si="11"/>
        <v>0.22046810309500384</v>
      </c>
      <c r="AD25" s="85">
        <v>32749459</v>
      </c>
      <c r="AE25" s="86">
        <v>5417406</v>
      </c>
      <c r="AF25" s="88">
        <f t="shared" si="12"/>
        <v>38166865</v>
      </c>
      <c r="AG25" s="86">
        <v>425371380</v>
      </c>
      <c r="AH25" s="86">
        <v>425371380</v>
      </c>
      <c r="AI25" s="126">
        <v>38166865</v>
      </c>
      <c r="AJ25" s="127">
        <f t="shared" si="13"/>
        <v>0.08972598250498189</v>
      </c>
      <c r="AK25" s="128">
        <f t="shared" si="14"/>
        <v>1.4486226206946786</v>
      </c>
    </row>
    <row r="26" spans="1:37" ht="12.75">
      <c r="A26" s="62" t="s">
        <v>98</v>
      </c>
      <c r="B26" s="63" t="s">
        <v>207</v>
      </c>
      <c r="C26" s="64" t="s">
        <v>208</v>
      </c>
      <c r="D26" s="85">
        <v>3488458213</v>
      </c>
      <c r="E26" s="86">
        <v>229981465</v>
      </c>
      <c r="F26" s="87">
        <f t="shared" si="0"/>
        <v>3718439678</v>
      </c>
      <c r="G26" s="85">
        <v>3488458213</v>
      </c>
      <c r="H26" s="86">
        <v>229981465</v>
      </c>
      <c r="I26" s="87">
        <f t="shared" si="1"/>
        <v>3718439678</v>
      </c>
      <c r="J26" s="85">
        <v>156430289</v>
      </c>
      <c r="K26" s="86">
        <v>13380011</v>
      </c>
      <c r="L26" s="88">
        <f t="shared" si="2"/>
        <v>169810300</v>
      </c>
      <c r="M26" s="105">
        <f t="shared" si="3"/>
        <v>0.045667084773399945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156430289</v>
      </c>
      <c r="AA26" s="88">
        <v>13380011</v>
      </c>
      <c r="AB26" s="88">
        <f t="shared" si="10"/>
        <v>169810300</v>
      </c>
      <c r="AC26" s="105">
        <f t="shared" si="11"/>
        <v>0.045667084773399945</v>
      </c>
      <c r="AD26" s="85">
        <v>143697710</v>
      </c>
      <c r="AE26" s="86">
        <v>31549037</v>
      </c>
      <c r="AF26" s="88">
        <f t="shared" si="12"/>
        <v>175246747</v>
      </c>
      <c r="AG26" s="86">
        <v>2355767349</v>
      </c>
      <c r="AH26" s="86">
        <v>2355767349</v>
      </c>
      <c r="AI26" s="126">
        <v>175246747</v>
      </c>
      <c r="AJ26" s="127">
        <f t="shared" si="13"/>
        <v>0.0743905152919241</v>
      </c>
      <c r="AK26" s="128">
        <f t="shared" si="14"/>
        <v>-0.031021671403692275</v>
      </c>
    </row>
    <row r="27" spans="1:37" ht="12.75">
      <c r="A27" s="62" t="s">
        <v>98</v>
      </c>
      <c r="B27" s="63" t="s">
        <v>209</v>
      </c>
      <c r="C27" s="64" t="s">
        <v>210</v>
      </c>
      <c r="D27" s="85">
        <v>154525424</v>
      </c>
      <c r="E27" s="86">
        <v>16402211</v>
      </c>
      <c r="F27" s="87">
        <f t="shared" si="0"/>
        <v>170927635</v>
      </c>
      <c r="G27" s="85">
        <v>154525424</v>
      </c>
      <c r="H27" s="86">
        <v>16402211</v>
      </c>
      <c r="I27" s="87">
        <f t="shared" si="1"/>
        <v>170927635</v>
      </c>
      <c r="J27" s="85">
        <v>4400848</v>
      </c>
      <c r="K27" s="86">
        <v>1515175</v>
      </c>
      <c r="L27" s="88">
        <f t="shared" si="2"/>
        <v>5916023</v>
      </c>
      <c r="M27" s="105">
        <f t="shared" si="3"/>
        <v>0.03461127277634187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4400848</v>
      </c>
      <c r="AA27" s="88">
        <v>1515175</v>
      </c>
      <c r="AB27" s="88">
        <f t="shared" si="10"/>
        <v>5916023</v>
      </c>
      <c r="AC27" s="105">
        <f t="shared" si="11"/>
        <v>0.03461127277634187</v>
      </c>
      <c r="AD27" s="85">
        <v>9562784</v>
      </c>
      <c r="AE27" s="86">
        <v>16844563</v>
      </c>
      <c r="AF27" s="88">
        <f t="shared" si="12"/>
        <v>26407347</v>
      </c>
      <c r="AG27" s="86">
        <v>190386211</v>
      </c>
      <c r="AH27" s="86">
        <v>190386211</v>
      </c>
      <c r="AI27" s="126">
        <v>26407347</v>
      </c>
      <c r="AJ27" s="127">
        <f t="shared" si="13"/>
        <v>0.13870409448928</v>
      </c>
      <c r="AK27" s="128">
        <f t="shared" si="14"/>
        <v>-0.7759705660701168</v>
      </c>
    </row>
    <row r="28" spans="1:37" ht="12.75">
      <c r="A28" s="62" t="s">
        <v>98</v>
      </c>
      <c r="B28" s="63" t="s">
        <v>211</v>
      </c>
      <c r="C28" s="64" t="s">
        <v>212</v>
      </c>
      <c r="D28" s="85">
        <v>273315323</v>
      </c>
      <c r="E28" s="86">
        <v>36588239</v>
      </c>
      <c r="F28" s="87">
        <f t="shared" si="0"/>
        <v>309903562</v>
      </c>
      <c r="G28" s="85">
        <v>273315323</v>
      </c>
      <c r="H28" s="86">
        <v>36588239</v>
      </c>
      <c r="I28" s="87">
        <f t="shared" si="1"/>
        <v>309903562</v>
      </c>
      <c r="J28" s="85">
        <v>4039334</v>
      </c>
      <c r="K28" s="86">
        <v>694253</v>
      </c>
      <c r="L28" s="88">
        <f t="shared" si="2"/>
        <v>4733587</v>
      </c>
      <c r="M28" s="105">
        <f t="shared" si="3"/>
        <v>0.015274387197911589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4039334</v>
      </c>
      <c r="AA28" s="88">
        <v>694253</v>
      </c>
      <c r="AB28" s="88">
        <f t="shared" si="10"/>
        <v>4733587</v>
      </c>
      <c r="AC28" s="105">
        <f t="shared" si="11"/>
        <v>0.015274387197911589</v>
      </c>
      <c r="AD28" s="85">
        <v>5054682</v>
      </c>
      <c r="AE28" s="86">
        <v>157190</v>
      </c>
      <c r="AF28" s="88">
        <f t="shared" si="12"/>
        <v>5211872</v>
      </c>
      <c r="AG28" s="86">
        <v>293635905</v>
      </c>
      <c r="AH28" s="86">
        <v>293635905</v>
      </c>
      <c r="AI28" s="126">
        <v>5211872</v>
      </c>
      <c r="AJ28" s="127">
        <f t="shared" si="13"/>
        <v>0.01774943701111756</v>
      </c>
      <c r="AK28" s="128">
        <f t="shared" si="14"/>
        <v>-0.09176837036673191</v>
      </c>
    </row>
    <row r="29" spans="1:37" ht="12.75">
      <c r="A29" s="62" t="s">
        <v>113</v>
      </c>
      <c r="B29" s="63" t="s">
        <v>213</v>
      </c>
      <c r="C29" s="64" t="s">
        <v>214</v>
      </c>
      <c r="D29" s="85">
        <v>167556527</v>
      </c>
      <c r="E29" s="86">
        <v>1790000</v>
      </c>
      <c r="F29" s="87">
        <f t="shared" si="0"/>
        <v>169346527</v>
      </c>
      <c r="G29" s="85">
        <v>167556527</v>
      </c>
      <c r="H29" s="86">
        <v>1790000</v>
      </c>
      <c r="I29" s="87">
        <f t="shared" si="1"/>
        <v>169346527</v>
      </c>
      <c r="J29" s="85">
        <v>48079874</v>
      </c>
      <c r="K29" s="86">
        <v>79208</v>
      </c>
      <c r="L29" s="88">
        <f t="shared" si="2"/>
        <v>48159082</v>
      </c>
      <c r="M29" s="105">
        <f t="shared" si="3"/>
        <v>0.28438186984490094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48079874</v>
      </c>
      <c r="AA29" s="88">
        <v>79208</v>
      </c>
      <c r="AB29" s="88">
        <f t="shared" si="10"/>
        <v>48159082</v>
      </c>
      <c r="AC29" s="105">
        <f t="shared" si="11"/>
        <v>0.28438186984490094</v>
      </c>
      <c r="AD29" s="85">
        <v>30528523</v>
      </c>
      <c r="AE29" s="86">
        <v>0</v>
      </c>
      <c r="AF29" s="88">
        <f t="shared" si="12"/>
        <v>30528523</v>
      </c>
      <c r="AG29" s="86">
        <v>120738713</v>
      </c>
      <c r="AH29" s="86">
        <v>120738713</v>
      </c>
      <c r="AI29" s="126">
        <v>30528523</v>
      </c>
      <c r="AJ29" s="127">
        <f t="shared" si="13"/>
        <v>0.25284784176886166</v>
      </c>
      <c r="AK29" s="128">
        <f t="shared" si="14"/>
        <v>0.5775110377924277</v>
      </c>
    </row>
    <row r="30" spans="1:37" ht="16.5">
      <c r="A30" s="65"/>
      <c r="B30" s="66" t="s">
        <v>215</v>
      </c>
      <c r="C30" s="67"/>
      <c r="D30" s="89">
        <f>SUM(D23:D29)</f>
        <v>5785847427</v>
      </c>
      <c r="E30" s="90">
        <f>SUM(E23:E29)</f>
        <v>614645163</v>
      </c>
      <c r="F30" s="91">
        <f t="shared" si="0"/>
        <v>6400492590</v>
      </c>
      <c r="G30" s="89">
        <f>SUM(G23:G29)</f>
        <v>5785847427</v>
      </c>
      <c r="H30" s="90">
        <f>SUM(H23:H29)</f>
        <v>614645163</v>
      </c>
      <c r="I30" s="91">
        <f t="shared" si="1"/>
        <v>6400492590</v>
      </c>
      <c r="J30" s="89">
        <f>SUM(J23:J29)</f>
        <v>593152347</v>
      </c>
      <c r="K30" s="90">
        <f>SUM(K23:K29)</f>
        <v>1261408439</v>
      </c>
      <c r="L30" s="90">
        <f t="shared" si="2"/>
        <v>1854560786</v>
      </c>
      <c r="M30" s="106">
        <f t="shared" si="3"/>
        <v>0.2897528213527703</v>
      </c>
      <c r="N30" s="89">
        <f>SUM(N23:N29)</f>
        <v>0</v>
      </c>
      <c r="O30" s="90">
        <f>SUM(O23:O29)</f>
        <v>0</v>
      </c>
      <c r="P30" s="90">
        <f t="shared" si="4"/>
        <v>0</v>
      </c>
      <c r="Q30" s="106">
        <f t="shared" si="5"/>
        <v>0</v>
      </c>
      <c r="R30" s="89">
        <f>SUM(R23:R29)</f>
        <v>0</v>
      </c>
      <c r="S30" s="90">
        <f>SUM(S23:S29)</f>
        <v>0</v>
      </c>
      <c r="T30" s="90">
        <f t="shared" si="6"/>
        <v>0</v>
      </c>
      <c r="U30" s="106">
        <f t="shared" si="7"/>
        <v>0</v>
      </c>
      <c r="V30" s="89">
        <f>SUM(V23:V29)</f>
        <v>0</v>
      </c>
      <c r="W30" s="90">
        <f>SUM(W23:W29)</f>
        <v>0</v>
      </c>
      <c r="X30" s="90">
        <f t="shared" si="8"/>
        <v>0</v>
      </c>
      <c r="Y30" s="106">
        <f t="shared" si="9"/>
        <v>0</v>
      </c>
      <c r="Z30" s="89">
        <v>593152347</v>
      </c>
      <c r="AA30" s="90">
        <v>1261408439</v>
      </c>
      <c r="AB30" s="90">
        <f t="shared" si="10"/>
        <v>1854560786</v>
      </c>
      <c r="AC30" s="106">
        <f t="shared" si="11"/>
        <v>0.2897528213527703</v>
      </c>
      <c r="AD30" s="89">
        <f>SUM(AD23:AD29)</f>
        <v>461500810</v>
      </c>
      <c r="AE30" s="90">
        <f>SUM(AE23:AE29)</f>
        <v>1279673582</v>
      </c>
      <c r="AF30" s="90">
        <f t="shared" si="12"/>
        <v>1741174392</v>
      </c>
      <c r="AG30" s="90">
        <f>SUM(AG23:AG29)</f>
        <v>5141594725</v>
      </c>
      <c r="AH30" s="90">
        <f>SUM(AH23:AH29)</f>
        <v>5141594725</v>
      </c>
      <c r="AI30" s="91">
        <f>SUM(AI23:AI29)</f>
        <v>1741174392</v>
      </c>
      <c r="AJ30" s="129">
        <f t="shared" si="13"/>
        <v>0.3386448145229883</v>
      </c>
      <c r="AK30" s="130">
        <f t="shared" si="14"/>
        <v>0.06512064186158795</v>
      </c>
    </row>
    <row r="31" spans="1:37" ht="12.75">
      <c r="A31" s="62" t="s">
        <v>98</v>
      </c>
      <c r="B31" s="63" t="s">
        <v>216</v>
      </c>
      <c r="C31" s="64" t="s">
        <v>217</v>
      </c>
      <c r="D31" s="85">
        <v>884866908</v>
      </c>
      <c r="E31" s="86">
        <v>80142945</v>
      </c>
      <c r="F31" s="87">
        <f t="shared" si="0"/>
        <v>965009853</v>
      </c>
      <c r="G31" s="85">
        <v>884866908</v>
      </c>
      <c r="H31" s="86">
        <v>80142945</v>
      </c>
      <c r="I31" s="87">
        <f t="shared" si="1"/>
        <v>965009853</v>
      </c>
      <c r="J31" s="85">
        <v>172306145</v>
      </c>
      <c r="K31" s="86">
        <v>14984747</v>
      </c>
      <c r="L31" s="88">
        <f t="shared" si="2"/>
        <v>187290892</v>
      </c>
      <c r="M31" s="105">
        <f t="shared" si="3"/>
        <v>0.19408184426071348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172306145</v>
      </c>
      <c r="AA31" s="88">
        <v>14984747</v>
      </c>
      <c r="AB31" s="88">
        <f t="shared" si="10"/>
        <v>187290892</v>
      </c>
      <c r="AC31" s="105">
        <f t="shared" si="11"/>
        <v>0.19408184426071348</v>
      </c>
      <c r="AD31" s="85">
        <v>86827676</v>
      </c>
      <c r="AE31" s="86">
        <v>11341307</v>
      </c>
      <c r="AF31" s="88">
        <f t="shared" si="12"/>
        <v>98168983</v>
      </c>
      <c r="AG31" s="86">
        <v>856856416</v>
      </c>
      <c r="AH31" s="86">
        <v>856856416</v>
      </c>
      <c r="AI31" s="126">
        <v>98168983</v>
      </c>
      <c r="AJ31" s="127">
        <f t="shared" si="13"/>
        <v>0.11456876690995099</v>
      </c>
      <c r="AK31" s="128">
        <f t="shared" si="14"/>
        <v>0.9078418282075917</v>
      </c>
    </row>
    <row r="32" spans="1:37" ht="12.75">
      <c r="A32" s="62" t="s">
        <v>98</v>
      </c>
      <c r="B32" s="63" t="s">
        <v>218</v>
      </c>
      <c r="C32" s="64" t="s">
        <v>219</v>
      </c>
      <c r="D32" s="85">
        <v>832506714</v>
      </c>
      <c r="E32" s="86">
        <v>143590449</v>
      </c>
      <c r="F32" s="87">
        <f t="shared" si="0"/>
        <v>976097163</v>
      </c>
      <c r="G32" s="85">
        <v>832506714</v>
      </c>
      <c r="H32" s="86">
        <v>143590449</v>
      </c>
      <c r="I32" s="87">
        <f t="shared" si="1"/>
        <v>976097163</v>
      </c>
      <c r="J32" s="85">
        <v>122644188</v>
      </c>
      <c r="K32" s="86">
        <v>12540948</v>
      </c>
      <c r="L32" s="88">
        <f t="shared" si="2"/>
        <v>135185136</v>
      </c>
      <c r="M32" s="105">
        <f t="shared" si="3"/>
        <v>0.13849557310925203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122644188</v>
      </c>
      <c r="AA32" s="88">
        <v>12540948</v>
      </c>
      <c r="AB32" s="88">
        <f t="shared" si="10"/>
        <v>135185136</v>
      </c>
      <c r="AC32" s="105">
        <f t="shared" si="11"/>
        <v>0.13849557310925203</v>
      </c>
      <c r="AD32" s="85">
        <v>139936641</v>
      </c>
      <c r="AE32" s="86">
        <v>24742090</v>
      </c>
      <c r="AF32" s="88">
        <f t="shared" si="12"/>
        <v>164678731</v>
      </c>
      <c r="AG32" s="86">
        <v>938122473</v>
      </c>
      <c r="AH32" s="86">
        <v>938122473</v>
      </c>
      <c r="AI32" s="126">
        <v>164678731</v>
      </c>
      <c r="AJ32" s="127">
        <f t="shared" si="13"/>
        <v>0.17554075905822586</v>
      </c>
      <c r="AK32" s="128">
        <f t="shared" si="14"/>
        <v>-0.17909777917829595</v>
      </c>
    </row>
    <row r="33" spans="1:37" ht="12.75">
      <c r="A33" s="62" t="s">
        <v>98</v>
      </c>
      <c r="B33" s="63" t="s">
        <v>220</v>
      </c>
      <c r="C33" s="64" t="s">
        <v>221</v>
      </c>
      <c r="D33" s="85">
        <v>1310387555</v>
      </c>
      <c r="E33" s="86">
        <v>294517100</v>
      </c>
      <c r="F33" s="87">
        <f t="shared" si="0"/>
        <v>1604904655</v>
      </c>
      <c r="G33" s="85">
        <v>1310387555</v>
      </c>
      <c r="H33" s="86">
        <v>294517100</v>
      </c>
      <c r="I33" s="87">
        <f t="shared" si="1"/>
        <v>1604904655</v>
      </c>
      <c r="J33" s="85">
        <v>232387278</v>
      </c>
      <c r="K33" s="86">
        <v>8154281</v>
      </c>
      <c r="L33" s="88">
        <f t="shared" si="2"/>
        <v>240541559</v>
      </c>
      <c r="M33" s="105">
        <f t="shared" si="3"/>
        <v>0.14987903377973566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232387278</v>
      </c>
      <c r="AA33" s="88">
        <v>8154281</v>
      </c>
      <c r="AB33" s="88">
        <f t="shared" si="10"/>
        <v>240541559</v>
      </c>
      <c r="AC33" s="105">
        <f t="shared" si="11"/>
        <v>0.14987903377973566</v>
      </c>
      <c r="AD33" s="85">
        <v>242802237</v>
      </c>
      <c r="AE33" s="86">
        <v>18708014</v>
      </c>
      <c r="AF33" s="88">
        <f t="shared" si="12"/>
        <v>261510251</v>
      </c>
      <c r="AG33" s="86">
        <v>1870697680</v>
      </c>
      <c r="AH33" s="86">
        <v>1870697680</v>
      </c>
      <c r="AI33" s="126">
        <v>261510251</v>
      </c>
      <c r="AJ33" s="127">
        <f t="shared" si="13"/>
        <v>0.1397928985510903</v>
      </c>
      <c r="AK33" s="128">
        <f t="shared" si="14"/>
        <v>-0.08018305943960868</v>
      </c>
    </row>
    <row r="34" spans="1:37" ht="12.75">
      <c r="A34" s="62" t="s">
        <v>98</v>
      </c>
      <c r="B34" s="63" t="s">
        <v>222</v>
      </c>
      <c r="C34" s="64" t="s">
        <v>223</v>
      </c>
      <c r="D34" s="85">
        <v>222885705</v>
      </c>
      <c r="E34" s="86">
        <v>44671800</v>
      </c>
      <c r="F34" s="87">
        <f t="shared" si="0"/>
        <v>267557505</v>
      </c>
      <c r="G34" s="85">
        <v>222885705</v>
      </c>
      <c r="H34" s="86">
        <v>44671800</v>
      </c>
      <c r="I34" s="87">
        <f t="shared" si="1"/>
        <v>267557505</v>
      </c>
      <c r="J34" s="85">
        <v>0</v>
      </c>
      <c r="K34" s="86">
        <v>0</v>
      </c>
      <c r="L34" s="88">
        <f t="shared" si="2"/>
        <v>0</v>
      </c>
      <c r="M34" s="105">
        <f t="shared" si="3"/>
        <v>0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v>0</v>
      </c>
      <c r="AA34" s="88">
        <v>0</v>
      </c>
      <c r="AB34" s="88">
        <f t="shared" si="10"/>
        <v>0</v>
      </c>
      <c r="AC34" s="105">
        <f t="shared" si="11"/>
        <v>0</v>
      </c>
      <c r="AD34" s="85">
        <v>5221887</v>
      </c>
      <c r="AE34" s="86">
        <v>1580538</v>
      </c>
      <c r="AF34" s="88">
        <f t="shared" si="12"/>
        <v>6802425</v>
      </c>
      <c r="AG34" s="86">
        <v>217908747</v>
      </c>
      <c r="AH34" s="86">
        <v>217908747</v>
      </c>
      <c r="AI34" s="126">
        <v>6802425</v>
      </c>
      <c r="AJ34" s="127">
        <f t="shared" si="13"/>
        <v>0.03121685151996216</v>
      </c>
      <c r="AK34" s="128">
        <f t="shared" si="14"/>
        <v>-1</v>
      </c>
    </row>
    <row r="35" spans="1:37" ht="12.75">
      <c r="A35" s="62" t="s">
        <v>113</v>
      </c>
      <c r="B35" s="63" t="s">
        <v>224</v>
      </c>
      <c r="C35" s="64" t="s">
        <v>225</v>
      </c>
      <c r="D35" s="85">
        <v>167412000</v>
      </c>
      <c r="E35" s="86">
        <v>3000000</v>
      </c>
      <c r="F35" s="87">
        <f t="shared" si="0"/>
        <v>170412000</v>
      </c>
      <c r="G35" s="85">
        <v>167412000</v>
      </c>
      <c r="H35" s="86">
        <v>3000000</v>
      </c>
      <c r="I35" s="87">
        <f t="shared" si="1"/>
        <v>170412000</v>
      </c>
      <c r="J35" s="85">
        <v>39542783</v>
      </c>
      <c r="K35" s="86">
        <v>24168</v>
      </c>
      <c r="L35" s="88">
        <f t="shared" si="2"/>
        <v>39566951</v>
      </c>
      <c r="M35" s="105">
        <f t="shared" si="3"/>
        <v>0.2321840656761261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39542783</v>
      </c>
      <c r="AA35" s="88">
        <v>24168</v>
      </c>
      <c r="AB35" s="88">
        <f t="shared" si="10"/>
        <v>39566951</v>
      </c>
      <c r="AC35" s="105">
        <f t="shared" si="11"/>
        <v>0.2321840656761261</v>
      </c>
      <c r="AD35" s="85">
        <v>29212745</v>
      </c>
      <c r="AE35" s="86">
        <v>1217391</v>
      </c>
      <c r="AF35" s="88">
        <f t="shared" si="12"/>
        <v>30430136</v>
      </c>
      <c r="AG35" s="86">
        <v>161225160</v>
      </c>
      <c r="AH35" s="86">
        <v>161225160</v>
      </c>
      <c r="AI35" s="126">
        <v>30430136</v>
      </c>
      <c r="AJ35" s="127">
        <f t="shared" si="13"/>
        <v>0.1887430969211009</v>
      </c>
      <c r="AK35" s="128">
        <f t="shared" si="14"/>
        <v>0.3002554770047692</v>
      </c>
    </row>
    <row r="36" spans="1:37" ht="16.5">
      <c r="A36" s="65"/>
      <c r="B36" s="66" t="s">
        <v>226</v>
      </c>
      <c r="C36" s="67"/>
      <c r="D36" s="89">
        <f>SUM(D31:D35)</f>
        <v>3418058882</v>
      </c>
      <c r="E36" s="90">
        <f>SUM(E31:E35)</f>
        <v>565922294</v>
      </c>
      <c r="F36" s="91">
        <f t="shared" si="0"/>
        <v>3983981176</v>
      </c>
      <c r="G36" s="89">
        <f>SUM(G31:G35)</f>
        <v>3418058882</v>
      </c>
      <c r="H36" s="90">
        <f>SUM(H31:H35)</f>
        <v>565922294</v>
      </c>
      <c r="I36" s="91">
        <f t="shared" si="1"/>
        <v>3983981176</v>
      </c>
      <c r="J36" s="89">
        <f>SUM(J31:J35)</f>
        <v>566880394</v>
      </c>
      <c r="K36" s="90">
        <f>SUM(K31:K35)</f>
        <v>35704144</v>
      </c>
      <c r="L36" s="90">
        <f t="shared" si="2"/>
        <v>602584538</v>
      </c>
      <c r="M36" s="106">
        <f t="shared" si="3"/>
        <v>0.15125185370604774</v>
      </c>
      <c r="N36" s="89">
        <f>SUM(N31:N35)</f>
        <v>0</v>
      </c>
      <c r="O36" s="90">
        <f>SUM(O31:O35)</f>
        <v>0</v>
      </c>
      <c r="P36" s="90">
        <f t="shared" si="4"/>
        <v>0</v>
      </c>
      <c r="Q36" s="106">
        <f t="shared" si="5"/>
        <v>0</v>
      </c>
      <c r="R36" s="89">
        <f>SUM(R31:R35)</f>
        <v>0</v>
      </c>
      <c r="S36" s="90">
        <f>SUM(S31:S35)</f>
        <v>0</v>
      </c>
      <c r="T36" s="90">
        <f t="shared" si="6"/>
        <v>0</v>
      </c>
      <c r="U36" s="106">
        <f t="shared" si="7"/>
        <v>0</v>
      </c>
      <c r="V36" s="89">
        <f>SUM(V31:V35)</f>
        <v>0</v>
      </c>
      <c r="W36" s="90">
        <f>SUM(W31:W35)</f>
        <v>0</v>
      </c>
      <c r="X36" s="90">
        <f t="shared" si="8"/>
        <v>0</v>
      </c>
      <c r="Y36" s="106">
        <f t="shared" si="9"/>
        <v>0</v>
      </c>
      <c r="Z36" s="89">
        <v>566880394</v>
      </c>
      <c r="AA36" s="90">
        <v>35704144</v>
      </c>
      <c r="AB36" s="90">
        <f t="shared" si="10"/>
        <v>602584538</v>
      </c>
      <c r="AC36" s="106">
        <f t="shared" si="11"/>
        <v>0.15125185370604774</v>
      </c>
      <c r="AD36" s="89">
        <f>SUM(AD31:AD35)</f>
        <v>504001186</v>
      </c>
      <c r="AE36" s="90">
        <f>SUM(AE31:AE35)</f>
        <v>57589340</v>
      </c>
      <c r="AF36" s="90">
        <f t="shared" si="12"/>
        <v>561590526</v>
      </c>
      <c r="AG36" s="90">
        <f>SUM(AG31:AG35)</f>
        <v>4044810476</v>
      </c>
      <c r="AH36" s="90">
        <f>SUM(AH31:AH35)</f>
        <v>4044810476</v>
      </c>
      <c r="AI36" s="91">
        <f>SUM(AI31:AI35)</f>
        <v>561590526</v>
      </c>
      <c r="AJ36" s="129">
        <f t="shared" si="13"/>
        <v>0.13884223484195704</v>
      </c>
      <c r="AK36" s="130">
        <f t="shared" si="14"/>
        <v>0.07299626703460449</v>
      </c>
    </row>
    <row r="37" spans="1:37" ht="16.5">
      <c r="A37" s="68"/>
      <c r="B37" s="69" t="s">
        <v>227</v>
      </c>
      <c r="C37" s="70"/>
      <c r="D37" s="92">
        <f>SUM(D9,D11:D14,D16:D21,D23:D29,D31:D35)</f>
        <v>22129048303</v>
      </c>
      <c r="E37" s="93">
        <f>SUM(E9,E11:E14,E16:E21,E23:E29,E31:E35)</f>
        <v>4191428714</v>
      </c>
      <c r="F37" s="94">
        <f t="shared" si="0"/>
        <v>26320477017</v>
      </c>
      <c r="G37" s="92">
        <f>SUM(G9,G11:G14,G16:G21,G23:G29,G31:G35)</f>
        <v>22147448205</v>
      </c>
      <c r="H37" s="93">
        <f>SUM(H9,H11:H14,H16:H21,H23:H29,H31:H35)</f>
        <v>4191428714</v>
      </c>
      <c r="I37" s="94">
        <f t="shared" si="1"/>
        <v>26338876919</v>
      </c>
      <c r="J37" s="92">
        <f>SUM(J9,J11:J14,J16:J21,J23:J29,J31:J35)</f>
        <v>3949668008</v>
      </c>
      <c r="K37" s="93">
        <f>SUM(K9,K11:K14,K16:K21,K23:K29,K31:K35)</f>
        <v>2912529702</v>
      </c>
      <c r="L37" s="93">
        <f t="shared" si="2"/>
        <v>6862197710</v>
      </c>
      <c r="M37" s="107">
        <f t="shared" si="3"/>
        <v>0.2607170723223523</v>
      </c>
      <c r="N37" s="92">
        <f>SUM(N9,N11:N14,N16:N21,N23:N29,N31:N35)</f>
        <v>0</v>
      </c>
      <c r="O37" s="93">
        <f>SUM(O9,O11:O14,O16:O21,O23:O29,O31:O35)</f>
        <v>0</v>
      </c>
      <c r="P37" s="93">
        <f t="shared" si="4"/>
        <v>0</v>
      </c>
      <c r="Q37" s="107">
        <f t="shared" si="5"/>
        <v>0</v>
      </c>
      <c r="R37" s="92">
        <f>SUM(R9,R11:R14,R16:R21,R23:R29,R31:R35)</f>
        <v>0</v>
      </c>
      <c r="S37" s="93">
        <f>SUM(S9,S11:S14,S16:S21,S23:S29,S31:S35)</f>
        <v>0</v>
      </c>
      <c r="T37" s="93">
        <f t="shared" si="6"/>
        <v>0</v>
      </c>
      <c r="U37" s="107">
        <f t="shared" si="7"/>
        <v>0</v>
      </c>
      <c r="V37" s="92">
        <f>SUM(V9,V11:V14,V16:V21,V23:V29,V31:V35)</f>
        <v>0</v>
      </c>
      <c r="W37" s="93">
        <f>SUM(W9,W11:W14,W16:W21,W23:W29,W31:W35)</f>
        <v>0</v>
      </c>
      <c r="X37" s="93">
        <f t="shared" si="8"/>
        <v>0</v>
      </c>
      <c r="Y37" s="107">
        <f t="shared" si="9"/>
        <v>0</v>
      </c>
      <c r="Z37" s="92">
        <v>3949668008</v>
      </c>
      <c r="AA37" s="93">
        <v>2912529702</v>
      </c>
      <c r="AB37" s="93">
        <f t="shared" si="10"/>
        <v>6862197710</v>
      </c>
      <c r="AC37" s="107">
        <f t="shared" si="11"/>
        <v>0.2607170723223523</v>
      </c>
      <c r="AD37" s="92">
        <f>SUM(AD9,AD11:AD14,AD16:AD21,AD23:AD29,AD31:AD35)</f>
        <v>3045405274</v>
      </c>
      <c r="AE37" s="93">
        <f>SUM(AE9,AE11:AE14,AE16:AE21,AE23:AE29,AE31:AE35)</f>
        <v>1434554950</v>
      </c>
      <c r="AF37" s="93">
        <f t="shared" si="12"/>
        <v>4479960224</v>
      </c>
      <c r="AG37" s="93">
        <f>SUM(AG9,AG11:AG14,AG16:AG21,AG23:AG29,AG31:AG35)</f>
        <v>22347680488</v>
      </c>
      <c r="AH37" s="93">
        <f>SUM(AH9,AH11:AH14,AH16:AH21,AH23:AH29,AH31:AH35)</f>
        <v>22347680488</v>
      </c>
      <c r="AI37" s="94">
        <f>SUM(AI9,AI11:AI14,AI16:AI21,AI23:AI29,AI31:AI35)</f>
        <v>4479960224</v>
      </c>
      <c r="AJ37" s="131">
        <f t="shared" si="13"/>
        <v>0.20046645227479412</v>
      </c>
      <c r="AK37" s="132">
        <f t="shared" si="14"/>
        <v>0.5317541600565783</v>
      </c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26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45</v>
      </c>
      <c r="C9" s="64" t="s">
        <v>46</v>
      </c>
      <c r="D9" s="85">
        <v>38806031211</v>
      </c>
      <c r="E9" s="86">
        <v>7417206981</v>
      </c>
      <c r="F9" s="87">
        <f>$D9+$E9</f>
        <v>46223238192</v>
      </c>
      <c r="G9" s="85">
        <v>38806031211</v>
      </c>
      <c r="H9" s="86">
        <v>7417206981</v>
      </c>
      <c r="I9" s="87">
        <f>$G9+$H9</f>
        <v>46223238192</v>
      </c>
      <c r="J9" s="85">
        <v>9550224951</v>
      </c>
      <c r="K9" s="86">
        <v>306093040</v>
      </c>
      <c r="L9" s="88">
        <f>$J9+$K9</f>
        <v>9856317991</v>
      </c>
      <c r="M9" s="105">
        <f>IF($F9=0,0,$L9/$F9)</f>
        <v>0.21323296195864236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9550224951</v>
      </c>
      <c r="AA9" s="88">
        <v>306093040</v>
      </c>
      <c r="AB9" s="88">
        <f>$Z9+$AA9</f>
        <v>9856317991</v>
      </c>
      <c r="AC9" s="105">
        <f>IF($F9=0,0,$AB9/$F9)</f>
        <v>0.21323296195864236</v>
      </c>
      <c r="AD9" s="85">
        <v>8111557827</v>
      </c>
      <c r="AE9" s="86">
        <v>163314602</v>
      </c>
      <c r="AF9" s="88">
        <f>$AD9+$AE9</f>
        <v>8274872429</v>
      </c>
      <c r="AG9" s="86">
        <v>42220708906</v>
      </c>
      <c r="AH9" s="86">
        <v>42220708906</v>
      </c>
      <c r="AI9" s="126">
        <v>8274872429</v>
      </c>
      <c r="AJ9" s="127">
        <f>IF($AG9=0,0,$AI9/$AG9)</f>
        <v>0.19599084533192324</v>
      </c>
      <c r="AK9" s="128">
        <f>IF($AF9=0,0,(($L9/$AF9)-1))</f>
        <v>0.19111419246267625</v>
      </c>
    </row>
    <row r="10" spans="1:37" ht="12.75">
      <c r="A10" s="62" t="s">
        <v>96</v>
      </c>
      <c r="B10" s="63" t="s">
        <v>49</v>
      </c>
      <c r="C10" s="64" t="s">
        <v>50</v>
      </c>
      <c r="D10" s="85">
        <v>56775409764</v>
      </c>
      <c r="E10" s="86">
        <v>7754429658</v>
      </c>
      <c r="F10" s="87">
        <f aca="true" t="shared" si="0" ref="F10:F23">$D10+$E10</f>
        <v>64529839422</v>
      </c>
      <c r="G10" s="85">
        <v>56775409764</v>
      </c>
      <c r="H10" s="86">
        <v>7754429658</v>
      </c>
      <c r="I10" s="87">
        <f aca="true" t="shared" si="1" ref="I10:I23">$G10+$H10</f>
        <v>64529839422</v>
      </c>
      <c r="J10" s="85">
        <v>15721165361</v>
      </c>
      <c r="K10" s="86">
        <v>1213179140</v>
      </c>
      <c r="L10" s="88">
        <f aca="true" t="shared" si="2" ref="L10:L23">$J10+$K10</f>
        <v>16934344501</v>
      </c>
      <c r="M10" s="105">
        <f aca="true" t="shared" si="3" ref="M10:M23">IF($F10=0,0,$L10/$F10)</f>
        <v>0.26242657122166363</v>
      </c>
      <c r="N10" s="85">
        <v>0</v>
      </c>
      <c r="O10" s="86">
        <v>0</v>
      </c>
      <c r="P10" s="88">
        <f aca="true" t="shared" si="4" ref="P10:P23">$N10+$O10</f>
        <v>0</v>
      </c>
      <c r="Q10" s="105">
        <f aca="true" t="shared" si="5" ref="Q10:Q23">IF($F10=0,0,$P10/$F10)</f>
        <v>0</v>
      </c>
      <c r="R10" s="85">
        <v>0</v>
      </c>
      <c r="S10" s="86">
        <v>0</v>
      </c>
      <c r="T10" s="88">
        <f aca="true" t="shared" si="6" ref="T10:T23">$R10+$S10</f>
        <v>0</v>
      </c>
      <c r="U10" s="105">
        <f aca="true" t="shared" si="7" ref="U10:U23">IF($I10=0,0,$T10/$I10)</f>
        <v>0</v>
      </c>
      <c r="V10" s="85">
        <v>0</v>
      </c>
      <c r="W10" s="86">
        <v>0</v>
      </c>
      <c r="X10" s="88">
        <f aca="true" t="shared" si="8" ref="X10:X23">$V10+$W10</f>
        <v>0</v>
      </c>
      <c r="Y10" s="105">
        <f aca="true" t="shared" si="9" ref="Y10:Y23">IF($I10=0,0,$X10/$I10)</f>
        <v>0</v>
      </c>
      <c r="Z10" s="125">
        <v>15721165361</v>
      </c>
      <c r="AA10" s="88">
        <v>1213179140</v>
      </c>
      <c r="AB10" s="88">
        <f aca="true" t="shared" si="10" ref="AB10:AB23">$Z10+$AA10</f>
        <v>16934344501</v>
      </c>
      <c r="AC10" s="105">
        <f aca="true" t="shared" si="11" ref="AC10:AC23">IF($F10=0,0,$AB10/$F10)</f>
        <v>0.26242657122166363</v>
      </c>
      <c r="AD10" s="85">
        <v>13126936282</v>
      </c>
      <c r="AE10" s="86">
        <v>836510229</v>
      </c>
      <c r="AF10" s="88">
        <f aca="true" t="shared" si="12" ref="AF10:AF23">$AD10+$AE10</f>
        <v>13963446511</v>
      </c>
      <c r="AG10" s="86">
        <v>59155187870</v>
      </c>
      <c r="AH10" s="86">
        <v>59155187870</v>
      </c>
      <c r="AI10" s="126">
        <v>13963446511</v>
      </c>
      <c r="AJ10" s="127">
        <f aca="true" t="shared" si="13" ref="AJ10:AJ23">IF($AG10=0,0,$AI10/$AG10)</f>
        <v>0.23604770796580346</v>
      </c>
      <c r="AK10" s="128">
        <f aca="true" t="shared" si="14" ref="AK10:AK23">IF($AF10=0,0,(($L10/$AF10)-1))</f>
        <v>0.21276251444509864</v>
      </c>
    </row>
    <row r="11" spans="1:37" ht="12.75">
      <c r="A11" s="62" t="s">
        <v>96</v>
      </c>
      <c r="B11" s="63" t="s">
        <v>55</v>
      </c>
      <c r="C11" s="64" t="s">
        <v>56</v>
      </c>
      <c r="D11" s="85">
        <v>35446704093</v>
      </c>
      <c r="E11" s="86">
        <v>4247964401</v>
      </c>
      <c r="F11" s="87">
        <f t="shared" si="0"/>
        <v>39694668494</v>
      </c>
      <c r="G11" s="85">
        <v>35446704093</v>
      </c>
      <c r="H11" s="86">
        <v>4247964401</v>
      </c>
      <c r="I11" s="87">
        <f t="shared" si="1"/>
        <v>39694668494</v>
      </c>
      <c r="J11" s="85">
        <v>8836105977</v>
      </c>
      <c r="K11" s="86">
        <v>-94881912</v>
      </c>
      <c r="L11" s="88">
        <f t="shared" si="2"/>
        <v>8741224065</v>
      </c>
      <c r="M11" s="105">
        <f t="shared" si="3"/>
        <v>0.2202115396510055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8836105977</v>
      </c>
      <c r="AA11" s="88">
        <v>-94881912</v>
      </c>
      <c r="AB11" s="88">
        <f t="shared" si="10"/>
        <v>8741224065</v>
      </c>
      <c r="AC11" s="105">
        <f t="shared" si="11"/>
        <v>0.2202115396510055</v>
      </c>
      <c r="AD11" s="85">
        <v>7882869933</v>
      </c>
      <c r="AE11" s="86">
        <v>11205</v>
      </c>
      <c r="AF11" s="88">
        <f t="shared" si="12"/>
        <v>7882881138</v>
      </c>
      <c r="AG11" s="86">
        <v>36493766509</v>
      </c>
      <c r="AH11" s="86">
        <v>36493766509</v>
      </c>
      <c r="AI11" s="126">
        <v>7882881138</v>
      </c>
      <c r="AJ11" s="127">
        <f t="shared" si="13"/>
        <v>0.2160062359158226</v>
      </c>
      <c r="AK11" s="128">
        <f t="shared" si="14"/>
        <v>0.10888695541307802</v>
      </c>
    </row>
    <row r="12" spans="1:37" ht="16.5">
      <c r="A12" s="65"/>
      <c r="B12" s="66" t="s">
        <v>97</v>
      </c>
      <c r="C12" s="67"/>
      <c r="D12" s="89">
        <f>SUM(D9:D11)</f>
        <v>131028145068</v>
      </c>
      <c r="E12" s="90">
        <f>SUM(E9:E11)</f>
        <v>19419601040</v>
      </c>
      <c r="F12" s="91">
        <f t="shared" si="0"/>
        <v>150447746108</v>
      </c>
      <c r="G12" s="89">
        <f>SUM(G9:G11)</f>
        <v>131028145068</v>
      </c>
      <c r="H12" s="90">
        <f>SUM(H9:H11)</f>
        <v>19419601040</v>
      </c>
      <c r="I12" s="91">
        <f t="shared" si="1"/>
        <v>150447746108</v>
      </c>
      <c r="J12" s="89">
        <f>SUM(J9:J11)</f>
        <v>34107496289</v>
      </c>
      <c r="K12" s="90">
        <f>SUM(K9:K11)</f>
        <v>1424390268</v>
      </c>
      <c r="L12" s="90">
        <f t="shared" si="2"/>
        <v>35531886557</v>
      </c>
      <c r="M12" s="106">
        <f t="shared" si="3"/>
        <v>0.23617426964637395</v>
      </c>
      <c r="N12" s="89">
        <f>SUM(N9:N11)</f>
        <v>0</v>
      </c>
      <c r="O12" s="90">
        <f>SUM(O9:O11)</f>
        <v>0</v>
      </c>
      <c r="P12" s="90">
        <f t="shared" si="4"/>
        <v>0</v>
      </c>
      <c r="Q12" s="106">
        <f t="shared" si="5"/>
        <v>0</v>
      </c>
      <c r="R12" s="89">
        <f>SUM(R9:R11)</f>
        <v>0</v>
      </c>
      <c r="S12" s="90">
        <f>SUM(S9:S11)</f>
        <v>0</v>
      </c>
      <c r="T12" s="90">
        <f t="shared" si="6"/>
        <v>0</v>
      </c>
      <c r="U12" s="106">
        <f t="shared" si="7"/>
        <v>0</v>
      </c>
      <c r="V12" s="89">
        <f>SUM(V9:V11)</f>
        <v>0</v>
      </c>
      <c r="W12" s="90">
        <f>SUM(W9:W11)</f>
        <v>0</v>
      </c>
      <c r="X12" s="90">
        <f t="shared" si="8"/>
        <v>0</v>
      </c>
      <c r="Y12" s="106">
        <f t="shared" si="9"/>
        <v>0</v>
      </c>
      <c r="Z12" s="89">
        <v>34107496289</v>
      </c>
      <c r="AA12" s="90">
        <v>1424390268</v>
      </c>
      <c r="AB12" s="90">
        <f t="shared" si="10"/>
        <v>35531886557</v>
      </c>
      <c r="AC12" s="106">
        <f t="shared" si="11"/>
        <v>0.23617426964637395</v>
      </c>
      <c r="AD12" s="89">
        <f>SUM(AD9:AD11)</f>
        <v>29121364042</v>
      </c>
      <c r="AE12" s="90">
        <f>SUM(AE9:AE11)</f>
        <v>999836036</v>
      </c>
      <c r="AF12" s="90">
        <f t="shared" si="12"/>
        <v>30121200078</v>
      </c>
      <c r="AG12" s="90">
        <f>SUM(AG9:AG11)</f>
        <v>137869663285</v>
      </c>
      <c r="AH12" s="90">
        <f>SUM(AH9:AH11)</f>
        <v>137869663285</v>
      </c>
      <c r="AI12" s="91">
        <f>SUM(AI9:AI11)</f>
        <v>30121200078</v>
      </c>
      <c r="AJ12" s="129">
        <f t="shared" si="13"/>
        <v>0.2184759094952917</v>
      </c>
      <c r="AK12" s="130">
        <f t="shared" si="14"/>
        <v>0.17963050824631233</v>
      </c>
    </row>
    <row r="13" spans="1:37" ht="12.75">
      <c r="A13" s="62" t="s">
        <v>98</v>
      </c>
      <c r="B13" s="63" t="s">
        <v>60</v>
      </c>
      <c r="C13" s="64" t="s">
        <v>61</v>
      </c>
      <c r="D13" s="85">
        <v>5717909834</v>
      </c>
      <c r="E13" s="86">
        <v>471566000</v>
      </c>
      <c r="F13" s="87">
        <f t="shared" si="0"/>
        <v>6189475834</v>
      </c>
      <c r="G13" s="85">
        <v>5717909834</v>
      </c>
      <c r="H13" s="86">
        <v>471566000</v>
      </c>
      <c r="I13" s="87">
        <f t="shared" si="1"/>
        <v>6189475834</v>
      </c>
      <c r="J13" s="85">
        <v>1108254956</v>
      </c>
      <c r="K13" s="86">
        <v>-19702</v>
      </c>
      <c r="L13" s="88">
        <f t="shared" si="2"/>
        <v>1108235254</v>
      </c>
      <c r="M13" s="105">
        <f t="shared" si="3"/>
        <v>0.1790515519767033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1108254956</v>
      </c>
      <c r="AA13" s="88">
        <v>-19702</v>
      </c>
      <c r="AB13" s="88">
        <f t="shared" si="10"/>
        <v>1108235254</v>
      </c>
      <c r="AC13" s="105">
        <f t="shared" si="11"/>
        <v>0.1790515519767033</v>
      </c>
      <c r="AD13" s="85">
        <v>664867339</v>
      </c>
      <c r="AE13" s="86">
        <v>29373293</v>
      </c>
      <c r="AF13" s="88">
        <f t="shared" si="12"/>
        <v>694240632</v>
      </c>
      <c r="AG13" s="86">
        <v>5745459596</v>
      </c>
      <c r="AH13" s="86">
        <v>5745459596</v>
      </c>
      <c r="AI13" s="126">
        <v>694240632</v>
      </c>
      <c r="AJ13" s="127">
        <f t="shared" si="13"/>
        <v>0.12083291517415451</v>
      </c>
      <c r="AK13" s="128">
        <f t="shared" si="14"/>
        <v>0.5963272717232719</v>
      </c>
    </row>
    <row r="14" spans="1:37" ht="12.75">
      <c r="A14" s="62" t="s">
        <v>98</v>
      </c>
      <c r="B14" s="63" t="s">
        <v>228</v>
      </c>
      <c r="C14" s="64" t="s">
        <v>229</v>
      </c>
      <c r="D14" s="85">
        <v>1208824679</v>
      </c>
      <c r="E14" s="86">
        <v>135183831</v>
      </c>
      <c r="F14" s="87">
        <f t="shared" si="0"/>
        <v>1344008510</v>
      </c>
      <c r="G14" s="85">
        <v>1208824679</v>
      </c>
      <c r="H14" s="86">
        <v>135183831</v>
      </c>
      <c r="I14" s="87">
        <f t="shared" si="1"/>
        <v>1344008510</v>
      </c>
      <c r="J14" s="85">
        <v>276069665</v>
      </c>
      <c r="K14" s="86">
        <v>9414053</v>
      </c>
      <c r="L14" s="88">
        <f t="shared" si="2"/>
        <v>285483718</v>
      </c>
      <c r="M14" s="105">
        <f t="shared" si="3"/>
        <v>0.212412135693992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276069665</v>
      </c>
      <c r="AA14" s="88">
        <v>9414053</v>
      </c>
      <c r="AB14" s="88">
        <f t="shared" si="10"/>
        <v>285483718</v>
      </c>
      <c r="AC14" s="105">
        <f t="shared" si="11"/>
        <v>0.212412135693992</v>
      </c>
      <c r="AD14" s="85">
        <v>246807564</v>
      </c>
      <c r="AE14" s="86">
        <v>10795572</v>
      </c>
      <c r="AF14" s="88">
        <f t="shared" si="12"/>
        <v>257603136</v>
      </c>
      <c r="AG14" s="86">
        <v>1219921259</v>
      </c>
      <c r="AH14" s="86">
        <v>1219921259</v>
      </c>
      <c r="AI14" s="126">
        <v>257603136</v>
      </c>
      <c r="AJ14" s="127">
        <f t="shared" si="13"/>
        <v>0.211163740364</v>
      </c>
      <c r="AK14" s="128">
        <f t="shared" si="14"/>
        <v>0.10823075538956162</v>
      </c>
    </row>
    <row r="15" spans="1:37" ht="12.75">
      <c r="A15" s="62" t="s">
        <v>98</v>
      </c>
      <c r="B15" s="63" t="s">
        <v>230</v>
      </c>
      <c r="C15" s="64" t="s">
        <v>231</v>
      </c>
      <c r="D15" s="85">
        <v>904625266</v>
      </c>
      <c r="E15" s="86">
        <v>82354000</v>
      </c>
      <c r="F15" s="87">
        <f t="shared" si="0"/>
        <v>986979266</v>
      </c>
      <c r="G15" s="85">
        <v>904625266</v>
      </c>
      <c r="H15" s="86">
        <v>82354000</v>
      </c>
      <c r="I15" s="87">
        <f t="shared" si="1"/>
        <v>986979266</v>
      </c>
      <c r="J15" s="85">
        <v>179269979</v>
      </c>
      <c r="K15" s="86">
        <v>1053062</v>
      </c>
      <c r="L15" s="88">
        <f t="shared" si="2"/>
        <v>180323041</v>
      </c>
      <c r="M15" s="105">
        <f t="shared" si="3"/>
        <v>0.1827019545514951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179269979</v>
      </c>
      <c r="AA15" s="88">
        <v>1053062</v>
      </c>
      <c r="AB15" s="88">
        <f t="shared" si="10"/>
        <v>180323041</v>
      </c>
      <c r="AC15" s="105">
        <f t="shared" si="11"/>
        <v>0.1827019545514951</v>
      </c>
      <c r="AD15" s="85">
        <v>144126622</v>
      </c>
      <c r="AE15" s="86">
        <v>5049331</v>
      </c>
      <c r="AF15" s="88">
        <f t="shared" si="12"/>
        <v>149175953</v>
      </c>
      <c r="AG15" s="86">
        <v>907799129</v>
      </c>
      <c r="AH15" s="86">
        <v>907799129</v>
      </c>
      <c r="AI15" s="126">
        <v>149175953</v>
      </c>
      <c r="AJ15" s="127">
        <f t="shared" si="13"/>
        <v>0.16432705015296395</v>
      </c>
      <c r="AK15" s="128">
        <f t="shared" si="14"/>
        <v>0.20879429541837746</v>
      </c>
    </row>
    <row r="16" spans="1:37" ht="12.75">
      <c r="A16" s="62" t="s">
        <v>113</v>
      </c>
      <c r="B16" s="63" t="s">
        <v>232</v>
      </c>
      <c r="C16" s="64" t="s">
        <v>233</v>
      </c>
      <c r="D16" s="85">
        <v>429062341</v>
      </c>
      <c r="E16" s="86">
        <v>1750000</v>
      </c>
      <c r="F16" s="87">
        <f t="shared" si="0"/>
        <v>430812341</v>
      </c>
      <c r="G16" s="85">
        <v>415951563</v>
      </c>
      <c r="H16" s="86">
        <v>793763</v>
      </c>
      <c r="I16" s="87">
        <f t="shared" si="1"/>
        <v>416745326</v>
      </c>
      <c r="J16" s="85">
        <v>91484129</v>
      </c>
      <c r="K16" s="86">
        <v>237837</v>
      </c>
      <c r="L16" s="88">
        <f t="shared" si="2"/>
        <v>91721966</v>
      </c>
      <c r="M16" s="105">
        <f t="shared" si="3"/>
        <v>0.21290468556934863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91484129</v>
      </c>
      <c r="AA16" s="88">
        <v>237837</v>
      </c>
      <c r="AB16" s="88">
        <f t="shared" si="10"/>
        <v>91721966</v>
      </c>
      <c r="AC16" s="105">
        <f t="shared" si="11"/>
        <v>0.21290468556934863</v>
      </c>
      <c r="AD16" s="85">
        <v>92026013</v>
      </c>
      <c r="AE16" s="86">
        <v>601844</v>
      </c>
      <c r="AF16" s="88">
        <f t="shared" si="12"/>
        <v>92627857</v>
      </c>
      <c r="AG16" s="86">
        <v>389851037</v>
      </c>
      <c r="AH16" s="86">
        <v>389851037</v>
      </c>
      <c r="AI16" s="126">
        <v>92627857</v>
      </c>
      <c r="AJ16" s="127">
        <f t="shared" si="13"/>
        <v>0.2375980777498868</v>
      </c>
      <c r="AK16" s="128">
        <f t="shared" si="14"/>
        <v>-0.009779898071052173</v>
      </c>
    </row>
    <row r="17" spans="1:37" ht="16.5">
      <c r="A17" s="65"/>
      <c r="B17" s="66" t="s">
        <v>234</v>
      </c>
      <c r="C17" s="67"/>
      <c r="D17" s="89">
        <f>SUM(D13:D16)</f>
        <v>8260422120</v>
      </c>
      <c r="E17" s="90">
        <f>SUM(E13:E16)</f>
        <v>690853831</v>
      </c>
      <c r="F17" s="91">
        <f t="shared" si="0"/>
        <v>8951275951</v>
      </c>
      <c r="G17" s="89">
        <f>SUM(G13:G16)</f>
        <v>8247311342</v>
      </c>
      <c r="H17" s="90">
        <f>SUM(H13:H16)</f>
        <v>689897594</v>
      </c>
      <c r="I17" s="91">
        <f t="shared" si="1"/>
        <v>8937208936</v>
      </c>
      <c r="J17" s="89">
        <f>SUM(J13:J16)</f>
        <v>1655078729</v>
      </c>
      <c r="K17" s="90">
        <f>SUM(K13:K16)</f>
        <v>10685250</v>
      </c>
      <c r="L17" s="90">
        <f t="shared" si="2"/>
        <v>1665763979</v>
      </c>
      <c r="M17" s="106">
        <f t="shared" si="3"/>
        <v>0.18609235019884596</v>
      </c>
      <c r="N17" s="89">
        <f>SUM(N13:N16)</f>
        <v>0</v>
      </c>
      <c r="O17" s="90">
        <f>SUM(O13:O16)</f>
        <v>0</v>
      </c>
      <c r="P17" s="90">
        <f t="shared" si="4"/>
        <v>0</v>
      </c>
      <c r="Q17" s="106">
        <f t="shared" si="5"/>
        <v>0</v>
      </c>
      <c r="R17" s="89">
        <f>SUM(R13:R16)</f>
        <v>0</v>
      </c>
      <c r="S17" s="90">
        <f>SUM(S13:S16)</f>
        <v>0</v>
      </c>
      <c r="T17" s="90">
        <f t="shared" si="6"/>
        <v>0</v>
      </c>
      <c r="U17" s="106">
        <f t="shared" si="7"/>
        <v>0</v>
      </c>
      <c r="V17" s="89">
        <f>SUM(V13:V16)</f>
        <v>0</v>
      </c>
      <c r="W17" s="90">
        <f>SUM(W13:W16)</f>
        <v>0</v>
      </c>
      <c r="X17" s="90">
        <f t="shared" si="8"/>
        <v>0</v>
      </c>
      <c r="Y17" s="106">
        <f t="shared" si="9"/>
        <v>0</v>
      </c>
      <c r="Z17" s="89">
        <v>1655078729</v>
      </c>
      <c r="AA17" s="90">
        <v>10685250</v>
      </c>
      <c r="AB17" s="90">
        <f t="shared" si="10"/>
        <v>1665763979</v>
      </c>
      <c r="AC17" s="106">
        <f t="shared" si="11"/>
        <v>0.18609235019884596</v>
      </c>
      <c r="AD17" s="89">
        <f>SUM(AD13:AD16)</f>
        <v>1147827538</v>
      </c>
      <c r="AE17" s="90">
        <f>SUM(AE13:AE16)</f>
        <v>45820040</v>
      </c>
      <c r="AF17" s="90">
        <f t="shared" si="12"/>
        <v>1193647578</v>
      </c>
      <c r="AG17" s="90">
        <f>SUM(AG13:AG16)</f>
        <v>8263031021</v>
      </c>
      <c r="AH17" s="90">
        <f>SUM(AH13:AH16)</f>
        <v>8263031021</v>
      </c>
      <c r="AI17" s="91">
        <f>SUM(AI13:AI16)</f>
        <v>1193647578</v>
      </c>
      <c r="AJ17" s="129">
        <f t="shared" si="13"/>
        <v>0.14445638349492043</v>
      </c>
      <c r="AK17" s="130">
        <f t="shared" si="14"/>
        <v>0.3955241142373431</v>
      </c>
    </row>
    <row r="18" spans="1:37" ht="12.75">
      <c r="A18" s="62" t="s">
        <v>98</v>
      </c>
      <c r="B18" s="63" t="s">
        <v>62</v>
      </c>
      <c r="C18" s="64" t="s">
        <v>63</v>
      </c>
      <c r="D18" s="85">
        <v>2975965076</v>
      </c>
      <c r="E18" s="86">
        <v>342392347</v>
      </c>
      <c r="F18" s="87">
        <f t="shared" si="0"/>
        <v>3318357423</v>
      </c>
      <c r="G18" s="85">
        <v>2975965076</v>
      </c>
      <c r="H18" s="86">
        <v>342392347</v>
      </c>
      <c r="I18" s="87">
        <f t="shared" si="1"/>
        <v>3318357423</v>
      </c>
      <c r="J18" s="85">
        <v>-1379791224</v>
      </c>
      <c r="K18" s="86">
        <v>-45788</v>
      </c>
      <c r="L18" s="88">
        <f t="shared" si="2"/>
        <v>-1379837012</v>
      </c>
      <c r="M18" s="105">
        <f t="shared" si="3"/>
        <v>-0.4158192852994546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-1379791224</v>
      </c>
      <c r="AA18" s="88">
        <v>-45788</v>
      </c>
      <c r="AB18" s="88">
        <f t="shared" si="10"/>
        <v>-1379837012</v>
      </c>
      <c r="AC18" s="105">
        <f t="shared" si="11"/>
        <v>-0.4158192852994546</v>
      </c>
      <c r="AD18" s="85">
        <v>236464761</v>
      </c>
      <c r="AE18" s="86">
        <v>0</v>
      </c>
      <c r="AF18" s="88">
        <f t="shared" si="12"/>
        <v>236464761</v>
      </c>
      <c r="AG18" s="86">
        <v>3085902740</v>
      </c>
      <c r="AH18" s="86">
        <v>3085902740</v>
      </c>
      <c r="AI18" s="126">
        <v>236464761</v>
      </c>
      <c r="AJ18" s="127">
        <f t="shared" si="13"/>
        <v>0.07662741859453419</v>
      </c>
      <c r="AK18" s="128">
        <f t="shared" si="14"/>
        <v>-6.835275438778804</v>
      </c>
    </row>
    <row r="19" spans="1:37" ht="12.75">
      <c r="A19" s="62" t="s">
        <v>98</v>
      </c>
      <c r="B19" s="63" t="s">
        <v>235</v>
      </c>
      <c r="C19" s="64" t="s">
        <v>236</v>
      </c>
      <c r="D19" s="85">
        <v>1635899851</v>
      </c>
      <c r="E19" s="86">
        <v>163290250</v>
      </c>
      <c r="F19" s="87">
        <f t="shared" si="0"/>
        <v>1799190101</v>
      </c>
      <c r="G19" s="85">
        <v>1635899851</v>
      </c>
      <c r="H19" s="86">
        <v>163290250</v>
      </c>
      <c r="I19" s="87">
        <f t="shared" si="1"/>
        <v>1799190101</v>
      </c>
      <c r="J19" s="85">
        <v>293776830</v>
      </c>
      <c r="K19" s="86">
        <v>0</v>
      </c>
      <c r="L19" s="88">
        <f t="shared" si="2"/>
        <v>293776830</v>
      </c>
      <c r="M19" s="105">
        <f t="shared" si="3"/>
        <v>0.16328281810616743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293776830</v>
      </c>
      <c r="AA19" s="88">
        <v>0</v>
      </c>
      <c r="AB19" s="88">
        <f t="shared" si="10"/>
        <v>293776830</v>
      </c>
      <c r="AC19" s="105">
        <f t="shared" si="11"/>
        <v>0.16328281810616743</v>
      </c>
      <c r="AD19" s="85">
        <v>206155081</v>
      </c>
      <c r="AE19" s="86">
        <v>0</v>
      </c>
      <c r="AF19" s="88">
        <f t="shared" si="12"/>
        <v>206155081</v>
      </c>
      <c r="AG19" s="86">
        <v>1742200135</v>
      </c>
      <c r="AH19" s="86">
        <v>1742200135</v>
      </c>
      <c r="AI19" s="126">
        <v>206155081</v>
      </c>
      <c r="AJ19" s="127">
        <f t="shared" si="13"/>
        <v>0.11833030939353015</v>
      </c>
      <c r="AK19" s="128">
        <f t="shared" si="14"/>
        <v>0.4250283261269705</v>
      </c>
    </row>
    <row r="20" spans="1:37" ht="12.75">
      <c r="A20" s="62" t="s">
        <v>98</v>
      </c>
      <c r="B20" s="63" t="s">
        <v>237</v>
      </c>
      <c r="C20" s="64" t="s">
        <v>238</v>
      </c>
      <c r="D20" s="85">
        <v>2093445912</v>
      </c>
      <c r="E20" s="86">
        <v>4752754443</v>
      </c>
      <c r="F20" s="87">
        <f t="shared" si="0"/>
        <v>6846200355</v>
      </c>
      <c r="G20" s="85">
        <v>2093445912</v>
      </c>
      <c r="H20" s="86">
        <v>4752754443</v>
      </c>
      <c r="I20" s="87">
        <f t="shared" si="1"/>
        <v>6846200355</v>
      </c>
      <c r="J20" s="85">
        <v>289141481</v>
      </c>
      <c r="K20" s="86">
        <v>640753469</v>
      </c>
      <c r="L20" s="88">
        <f t="shared" si="2"/>
        <v>929894950</v>
      </c>
      <c r="M20" s="105">
        <f t="shared" si="3"/>
        <v>0.13582642952026197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289141481</v>
      </c>
      <c r="AA20" s="88">
        <v>640753469</v>
      </c>
      <c r="AB20" s="88">
        <f t="shared" si="10"/>
        <v>929894950</v>
      </c>
      <c r="AC20" s="105">
        <f t="shared" si="11"/>
        <v>0.13582642952026197</v>
      </c>
      <c r="AD20" s="85">
        <v>236990056</v>
      </c>
      <c r="AE20" s="86">
        <v>366162773</v>
      </c>
      <c r="AF20" s="88">
        <f t="shared" si="12"/>
        <v>603152829</v>
      </c>
      <c r="AG20" s="86">
        <v>6269156304</v>
      </c>
      <c r="AH20" s="86">
        <v>6269156304</v>
      </c>
      <c r="AI20" s="126">
        <v>603152829</v>
      </c>
      <c r="AJ20" s="127">
        <f t="shared" si="13"/>
        <v>0.09620956947829834</v>
      </c>
      <c r="AK20" s="128">
        <f t="shared" si="14"/>
        <v>0.541723598547525</v>
      </c>
    </row>
    <row r="21" spans="1:37" ht="12.75">
      <c r="A21" s="62" t="s">
        <v>113</v>
      </c>
      <c r="B21" s="63" t="s">
        <v>239</v>
      </c>
      <c r="C21" s="64" t="s">
        <v>240</v>
      </c>
      <c r="D21" s="85">
        <v>281616889</v>
      </c>
      <c r="E21" s="86">
        <v>24738746</v>
      </c>
      <c r="F21" s="87">
        <f t="shared" si="0"/>
        <v>306355635</v>
      </c>
      <c r="G21" s="85">
        <v>281616889</v>
      </c>
      <c r="H21" s="86">
        <v>24738746</v>
      </c>
      <c r="I21" s="87">
        <f t="shared" si="1"/>
        <v>306355635</v>
      </c>
      <c r="J21" s="85">
        <v>61291767</v>
      </c>
      <c r="K21" s="86">
        <v>-17581229</v>
      </c>
      <c r="L21" s="88">
        <f t="shared" si="2"/>
        <v>43710538</v>
      </c>
      <c r="M21" s="105">
        <f t="shared" si="3"/>
        <v>0.14267907296694576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61291767</v>
      </c>
      <c r="AA21" s="88">
        <v>-17581229</v>
      </c>
      <c r="AB21" s="88">
        <f t="shared" si="10"/>
        <v>43710538</v>
      </c>
      <c r="AC21" s="105">
        <f t="shared" si="11"/>
        <v>0.14267907296694576</v>
      </c>
      <c r="AD21" s="85">
        <v>59947846</v>
      </c>
      <c r="AE21" s="86">
        <v>-1431187</v>
      </c>
      <c r="AF21" s="88">
        <f t="shared" si="12"/>
        <v>58516659</v>
      </c>
      <c r="AG21" s="86">
        <v>385470255</v>
      </c>
      <c r="AH21" s="86">
        <v>385470255</v>
      </c>
      <c r="AI21" s="126">
        <v>58516659</v>
      </c>
      <c r="AJ21" s="127">
        <f t="shared" si="13"/>
        <v>0.15180590004279318</v>
      </c>
      <c r="AK21" s="128">
        <f t="shared" si="14"/>
        <v>-0.25302403201112356</v>
      </c>
    </row>
    <row r="22" spans="1:37" ht="16.5">
      <c r="A22" s="65"/>
      <c r="B22" s="66" t="s">
        <v>241</v>
      </c>
      <c r="C22" s="67"/>
      <c r="D22" s="89">
        <f>SUM(D18:D21)</f>
        <v>6986927728</v>
      </c>
      <c r="E22" s="90">
        <f>SUM(E18:E21)</f>
        <v>5283175786</v>
      </c>
      <c r="F22" s="91">
        <f t="shared" si="0"/>
        <v>12270103514</v>
      </c>
      <c r="G22" s="89">
        <f>SUM(G18:G21)</f>
        <v>6986927728</v>
      </c>
      <c r="H22" s="90">
        <f>SUM(H18:H21)</f>
        <v>5283175786</v>
      </c>
      <c r="I22" s="91">
        <f t="shared" si="1"/>
        <v>12270103514</v>
      </c>
      <c r="J22" s="89">
        <f>SUM(J18:J21)</f>
        <v>-735581146</v>
      </c>
      <c r="K22" s="90">
        <f>SUM(K18:K21)</f>
        <v>623126452</v>
      </c>
      <c r="L22" s="90">
        <f t="shared" si="2"/>
        <v>-112454694</v>
      </c>
      <c r="M22" s="106">
        <f t="shared" si="3"/>
        <v>-0.00916493441735768</v>
      </c>
      <c r="N22" s="89">
        <f>SUM(N18:N21)</f>
        <v>0</v>
      </c>
      <c r="O22" s="90">
        <f>SUM(O18:O21)</f>
        <v>0</v>
      </c>
      <c r="P22" s="90">
        <f t="shared" si="4"/>
        <v>0</v>
      </c>
      <c r="Q22" s="106">
        <f t="shared" si="5"/>
        <v>0</v>
      </c>
      <c r="R22" s="89">
        <f>SUM(R18:R21)</f>
        <v>0</v>
      </c>
      <c r="S22" s="90">
        <f>SUM(S18:S21)</f>
        <v>0</v>
      </c>
      <c r="T22" s="90">
        <f t="shared" si="6"/>
        <v>0</v>
      </c>
      <c r="U22" s="106">
        <f t="shared" si="7"/>
        <v>0</v>
      </c>
      <c r="V22" s="89">
        <f>SUM(V18:V21)</f>
        <v>0</v>
      </c>
      <c r="W22" s="90">
        <f>SUM(W18:W21)</f>
        <v>0</v>
      </c>
      <c r="X22" s="90">
        <f t="shared" si="8"/>
        <v>0</v>
      </c>
      <c r="Y22" s="106">
        <f t="shared" si="9"/>
        <v>0</v>
      </c>
      <c r="Z22" s="89">
        <v>-735581146</v>
      </c>
      <c r="AA22" s="90">
        <v>623126452</v>
      </c>
      <c r="AB22" s="90">
        <f t="shared" si="10"/>
        <v>-112454694</v>
      </c>
      <c r="AC22" s="106">
        <f t="shared" si="11"/>
        <v>-0.00916493441735768</v>
      </c>
      <c r="AD22" s="89">
        <f>SUM(AD18:AD21)</f>
        <v>739557744</v>
      </c>
      <c r="AE22" s="90">
        <f>SUM(AE18:AE21)</f>
        <v>364731586</v>
      </c>
      <c r="AF22" s="90">
        <f t="shared" si="12"/>
        <v>1104289330</v>
      </c>
      <c r="AG22" s="90">
        <f>SUM(AG18:AG21)</f>
        <v>11482729434</v>
      </c>
      <c r="AH22" s="90">
        <f>SUM(AH18:AH21)</f>
        <v>11482729434</v>
      </c>
      <c r="AI22" s="91">
        <f>SUM(AI18:AI21)</f>
        <v>1104289330</v>
      </c>
      <c r="AJ22" s="129">
        <f t="shared" si="13"/>
        <v>0.09616958549334395</v>
      </c>
      <c r="AK22" s="130">
        <f t="shared" si="14"/>
        <v>-1.1018344476804824</v>
      </c>
    </row>
    <row r="23" spans="1:37" ht="16.5">
      <c r="A23" s="68"/>
      <c r="B23" s="69" t="s">
        <v>242</v>
      </c>
      <c r="C23" s="70"/>
      <c r="D23" s="92">
        <f>SUM(D9:D11,D13:D16,D18:D21)</f>
        <v>146275494916</v>
      </c>
      <c r="E23" s="93">
        <f>SUM(E9:E11,E13:E16,E18:E21)</f>
        <v>25393630657</v>
      </c>
      <c r="F23" s="94">
        <f t="shared" si="0"/>
        <v>171669125573</v>
      </c>
      <c r="G23" s="92">
        <f>SUM(G9:G11,G13:G16,G18:G21)</f>
        <v>146262384138</v>
      </c>
      <c r="H23" s="93">
        <f>SUM(H9:H11,H13:H16,H18:H21)</f>
        <v>25392674420</v>
      </c>
      <c r="I23" s="94">
        <f t="shared" si="1"/>
        <v>171655058558</v>
      </c>
      <c r="J23" s="92">
        <f>SUM(J9:J11,J13:J16,J18:J21)</f>
        <v>35026993872</v>
      </c>
      <c r="K23" s="93">
        <f>SUM(K9:K11,K13:K16,K18:K21)</f>
        <v>2058201970</v>
      </c>
      <c r="L23" s="93">
        <f t="shared" si="2"/>
        <v>37085195842</v>
      </c>
      <c r="M23" s="107">
        <f t="shared" si="3"/>
        <v>0.21602717272669986</v>
      </c>
      <c r="N23" s="92">
        <f>SUM(N9:N11,N13:N16,N18:N21)</f>
        <v>0</v>
      </c>
      <c r="O23" s="93">
        <f>SUM(O9:O11,O13:O16,O18:O21)</f>
        <v>0</v>
      </c>
      <c r="P23" s="93">
        <f t="shared" si="4"/>
        <v>0</v>
      </c>
      <c r="Q23" s="107">
        <f t="shared" si="5"/>
        <v>0</v>
      </c>
      <c r="R23" s="92">
        <f>SUM(R9:R11,R13:R16,R18:R21)</f>
        <v>0</v>
      </c>
      <c r="S23" s="93">
        <f>SUM(S9:S11,S13:S16,S18:S21)</f>
        <v>0</v>
      </c>
      <c r="T23" s="93">
        <f t="shared" si="6"/>
        <v>0</v>
      </c>
      <c r="U23" s="107">
        <f t="shared" si="7"/>
        <v>0</v>
      </c>
      <c r="V23" s="92">
        <f>SUM(V9:V11,V13:V16,V18:V21)</f>
        <v>0</v>
      </c>
      <c r="W23" s="93">
        <f>SUM(W9:W11,W13:W16,W18:W21)</f>
        <v>0</v>
      </c>
      <c r="X23" s="93">
        <f t="shared" si="8"/>
        <v>0</v>
      </c>
      <c r="Y23" s="107">
        <f t="shared" si="9"/>
        <v>0</v>
      </c>
      <c r="Z23" s="92">
        <v>35026993872</v>
      </c>
      <c r="AA23" s="93">
        <v>2058201970</v>
      </c>
      <c r="AB23" s="93">
        <f t="shared" si="10"/>
        <v>37085195842</v>
      </c>
      <c r="AC23" s="107">
        <f t="shared" si="11"/>
        <v>0.21602717272669986</v>
      </c>
      <c r="AD23" s="92">
        <f>SUM(AD9:AD11,AD13:AD16,AD18:AD21)</f>
        <v>31008749324</v>
      </c>
      <c r="AE23" s="93">
        <f>SUM(AE9:AE11,AE13:AE16,AE18:AE21)</f>
        <v>1410387662</v>
      </c>
      <c r="AF23" s="93">
        <f t="shared" si="12"/>
        <v>32419136986</v>
      </c>
      <c r="AG23" s="93">
        <f>SUM(AG9:AG11,AG13:AG16,AG18:AG21)</f>
        <v>157615423740</v>
      </c>
      <c r="AH23" s="93">
        <f>SUM(AH9:AH11,AH13:AH16,AH18:AH21)</f>
        <v>157615423740</v>
      </c>
      <c r="AI23" s="94">
        <f>SUM(AI9:AI11,AI13:AI16,AI18:AI21)</f>
        <v>32419136986</v>
      </c>
      <c r="AJ23" s="131">
        <f t="shared" si="13"/>
        <v>0.20568505427158013</v>
      </c>
      <c r="AK23" s="132">
        <f t="shared" si="14"/>
        <v>0.14392915079803048</v>
      </c>
    </row>
    <row r="24" spans="1:37" ht="12.75">
      <c r="A24" s="71"/>
      <c r="B24" s="71"/>
      <c r="C24" s="71"/>
      <c r="D24" s="95"/>
      <c r="E24" s="95"/>
      <c r="F24" s="95"/>
      <c r="G24" s="95"/>
      <c r="H24" s="95"/>
      <c r="I24" s="95"/>
      <c r="J24" s="95"/>
      <c r="K24" s="95"/>
      <c r="L24" s="95"/>
      <c r="M24" s="108"/>
      <c r="N24" s="95"/>
      <c r="O24" s="95"/>
      <c r="P24" s="95"/>
      <c r="Q24" s="108"/>
      <c r="R24" s="95"/>
      <c r="S24" s="95"/>
      <c r="T24" s="95"/>
      <c r="U24" s="108"/>
      <c r="V24" s="95"/>
      <c r="W24" s="95"/>
      <c r="X24" s="95"/>
      <c r="Y24" s="108"/>
      <c r="Z24" s="95"/>
      <c r="AA24" s="95"/>
      <c r="AB24" s="95"/>
      <c r="AC24" s="108"/>
      <c r="AD24" s="95"/>
      <c r="AE24" s="95"/>
      <c r="AF24" s="95"/>
      <c r="AG24" s="95"/>
      <c r="AH24" s="95"/>
      <c r="AI24" s="95"/>
      <c r="AJ24" s="108"/>
      <c r="AK24" s="108"/>
    </row>
    <row r="25" spans="1:37" ht="12.75">
      <c r="A25" s="71"/>
      <c r="B25" s="71"/>
      <c r="C25" s="71"/>
      <c r="D25" s="95"/>
      <c r="E25" s="95"/>
      <c r="F25" s="95"/>
      <c r="G25" s="95"/>
      <c r="H25" s="95"/>
      <c r="I25" s="95"/>
      <c r="J25" s="95"/>
      <c r="K25" s="95"/>
      <c r="L25" s="95"/>
      <c r="M25" s="108"/>
      <c r="N25" s="95"/>
      <c r="O25" s="95"/>
      <c r="P25" s="95"/>
      <c r="Q25" s="108"/>
      <c r="R25" s="95"/>
      <c r="S25" s="95"/>
      <c r="T25" s="95"/>
      <c r="U25" s="108"/>
      <c r="V25" s="95"/>
      <c r="W25" s="95"/>
      <c r="X25" s="95"/>
      <c r="Y25" s="108"/>
      <c r="Z25" s="95"/>
      <c r="AA25" s="95"/>
      <c r="AB25" s="95"/>
      <c r="AC25" s="108"/>
      <c r="AD25" s="95"/>
      <c r="AE25" s="95"/>
      <c r="AF25" s="95"/>
      <c r="AG25" s="95"/>
      <c r="AH25" s="95"/>
      <c r="AI25" s="95"/>
      <c r="AJ25" s="108"/>
      <c r="AK25" s="108"/>
    </row>
    <row r="26" spans="1:37" ht="12.75">
      <c r="A26" s="71"/>
      <c r="B26" s="71"/>
      <c r="C26" s="71"/>
      <c r="D26" s="95"/>
      <c r="E26" s="95"/>
      <c r="F26" s="95"/>
      <c r="G26" s="95"/>
      <c r="H26" s="95"/>
      <c r="I26" s="95"/>
      <c r="J26" s="95"/>
      <c r="K26" s="95"/>
      <c r="L26" s="95"/>
      <c r="M26" s="108"/>
      <c r="N26" s="95"/>
      <c r="O26" s="95"/>
      <c r="P26" s="95"/>
      <c r="Q26" s="108"/>
      <c r="R26" s="95"/>
      <c r="S26" s="95"/>
      <c r="T26" s="95"/>
      <c r="U26" s="108"/>
      <c r="V26" s="95"/>
      <c r="W26" s="95"/>
      <c r="X26" s="95"/>
      <c r="Y26" s="108"/>
      <c r="Z26" s="95"/>
      <c r="AA26" s="95"/>
      <c r="AB26" s="95"/>
      <c r="AC26" s="108"/>
      <c r="AD26" s="95"/>
      <c r="AE26" s="95"/>
      <c r="AF26" s="95"/>
      <c r="AG26" s="95"/>
      <c r="AH26" s="95"/>
      <c r="AI26" s="95"/>
      <c r="AJ26" s="108"/>
      <c r="AK26" s="108"/>
    </row>
    <row r="27" spans="1:37" ht="12.75">
      <c r="A27" s="71"/>
      <c r="B27" s="71"/>
      <c r="C27" s="71"/>
      <c r="D27" s="95"/>
      <c r="E27" s="95"/>
      <c r="F27" s="95"/>
      <c r="G27" s="95"/>
      <c r="H27" s="95"/>
      <c r="I27" s="95"/>
      <c r="J27" s="95"/>
      <c r="K27" s="95"/>
      <c r="L27" s="95"/>
      <c r="M27" s="108"/>
      <c r="N27" s="95"/>
      <c r="O27" s="95"/>
      <c r="P27" s="95"/>
      <c r="Q27" s="108"/>
      <c r="R27" s="95"/>
      <c r="S27" s="95"/>
      <c r="T27" s="95"/>
      <c r="U27" s="108"/>
      <c r="V27" s="95"/>
      <c r="W27" s="95"/>
      <c r="X27" s="95"/>
      <c r="Y27" s="108"/>
      <c r="Z27" s="95"/>
      <c r="AA27" s="95"/>
      <c r="AB27" s="95"/>
      <c r="AC27" s="108"/>
      <c r="AD27" s="95"/>
      <c r="AE27" s="95"/>
      <c r="AF27" s="95"/>
      <c r="AG27" s="95"/>
      <c r="AH27" s="95"/>
      <c r="AI27" s="95"/>
      <c r="AJ27" s="108"/>
      <c r="AK27" s="108"/>
    </row>
    <row r="28" spans="1:37" ht="12.75">
      <c r="A28" s="71"/>
      <c r="B28" s="71"/>
      <c r="C28" s="71"/>
      <c r="D28" s="95"/>
      <c r="E28" s="95"/>
      <c r="F28" s="95"/>
      <c r="G28" s="95"/>
      <c r="H28" s="95"/>
      <c r="I28" s="95"/>
      <c r="J28" s="95"/>
      <c r="K28" s="95"/>
      <c r="L28" s="95"/>
      <c r="M28" s="108"/>
      <c r="N28" s="95"/>
      <c r="O28" s="95"/>
      <c r="P28" s="95"/>
      <c r="Q28" s="108"/>
      <c r="R28" s="95"/>
      <c r="S28" s="95"/>
      <c r="T28" s="95"/>
      <c r="U28" s="108"/>
      <c r="V28" s="95"/>
      <c r="W28" s="95"/>
      <c r="X28" s="95"/>
      <c r="Y28" s="108"/>
      <c r="Z28" s="95"/>
      <c r="AA28" s="95"/>
      <c r="AB28" s="95"/>
      <c r="AC28" s="108"/>
      <c r="AD28" s="95"/>
      <c r="AE28" s="95"/>
      <c r="AF28" s="95"/>
      <c r="AG28" s="95"/>
      <c r="AH28" s="95"/>
      <c r="AI28" s="95"/>
      <c r="AJ28" s="108"/>
      <c r="AK28" s="108"/>
    </row>
    <row r="29" spans="1:37" ht="12.75">
      <c r="A29" s="71"/>
      <c r="B29" s="71"/>
      <c r="C29" s="71"/>
      <c r="D29" s="95"/>
      <c r="E29" s="95"/>
      <c r="F29" s="95"/>
      <c r="G29" s="95"/>
      <c r="H29" s="95"/>
      <c r="I29" s="95"/>
      <c r="J29" s="95"/>
      <c r="K29" s="95"/>
      <c r="L29" s="95"/>
      <c r="M29" s="108"/>
      <c r="N29" s="95"/>
      <c r="O29" s="95"/>
      <c r="P29" s="95"/>
      <c r="Q29" s="108"/>
      <c r="R29" s="95"/>
      <c r="S29" s="95"/>
      <c r="T29" s="95"/>
      <c r="U29" s="108"/>
      <c r="V29" s="95"/>
      <c r="W29" s="95"/>
      <c r="X29" s="95"/>
      <c r="Y29" s="108"/>
      <c r="Z29" s="95"/>
      <c r="AA29" s="95"/>
      <c r="AB29" s="95"/>
      <c r="AC29" s="108"/>
      <c r="AD29" s="95"/>
      <c r="AE29" s="95"/>
      <c r="AF29" s="95"/>
      <c r="AG29" s="95"/>
      <c r="AH29" s="95"/>
      <c r="AI29" s="95"/>
      <c r="AJ29" s="108"/>
      <c r="AK29" s="108"/>
    </row>
    <row r="30" spans="1:37" ht="12.75">
      <c r="A30" s="71"/>
      <c r="B30" s="71"/>
      <c r="C30" s="71"/>
      <c r="D30" s="95"/>
      <c r="E30" s="95"/>
      <c r="F30" s="95"/>
      <c r="G30" s="95"/>
      <c r="H30" s="95"/>
      <c r="I30" s="95"/>
      <c r="J30" s="95"/>
      <c r="K30" s="95"/>
      <c r="L30" s="95"/>
      <c r="M30" s="108"/>
      <c r="N30" s="95"/>
      <c r="O30" s="95"/>
      <c r="P30" s="95"/>
      <c r="Q30" s="108"/>
      <c r="R30" s="95"/>
      <c r="S30" s="95"/>
      <c r="T30" s="95"/>
      <c r="U30" s="108"/>
      <c r="V30" s="95"/>
      <c r="W30" s="95"/>
      <c r="X30" s="95"/>
      <c r="Y30" s="108"/>
      <c r="Z30" s="95"/>
      <c r="AA30" s="95"/>
      <c r="AB30" s="95"/>
      <c r="AC30" s="108"/>
      <c r="AD30" s="95"/>
      <c r="AE30" s="95"/>
      <c r="AF30" s="95"/>
      <c r="AG30" s="95"/>
      <c r="AH30" s="95"/>
      <c r="AI30" s="95"/>
      <c r="AJ30" s="108"/>
      <c r="AK30" s="108"/>
    </row>
    <row r="31" spans="1:37" ht="12.75">
      <c r="A31" s="71"/>
      <c r="B31" s="71"/>
      <c r="C31" s="71"/>
      <c r="D31" s="95"/>
      <c r="E31" s="95"/>
      <c r="F31" s="95"/>
      <c r="G31" s="95"/>
      <c r="H31" s="95"/>
      <c r="I31" s="95"/>
      <c r="J31" s="95"/>
      <c r="K31" s="95"/>
      <c r="L31" s="95"/>
      <c r="M31" s="108"/>
      <c r="N31" s="95"/>
      <c r="O31" s="95"/>
      <c r="P31" s="95"/>
      <c r="Q31" s="108"/>
      <c r="R31" s="95"/>
      <c r="S31" s="95"/>
      <c r="T31" s="95"/>
      <c r="U31" s="108"/>
      <c r="V31" s="95"/>
      <c r="W31" s="95"/>
      <c r="X31" s="95"/>
      <c r="Y31" s="108"/>
      <c r="Z31" s="95"/>
      <c r="AA31" s="95"/>
      <c r="AB31" s="95"/>
      <c r="AC31" s="108"/>
      <c r="AD31" s="95"/>
      <c r="AE31" s="95"/>
      <c r="AF31" s="95"/>
      <c r="AG31" s="95"/>
      <c r="AH31" s="95"/>
      <c r="AI31" s="95"/>
      <c r="AJ31" s="108"/>
      <c r="AK31" s="108"/>
    </row>
    <row r="32" spans="1:37" ht="12.75">
      <c r="A32" s="71"/>
      <c r="B32" s="71"/>
      <c r="C32" s="71"/>
      <c r="D32" s="95"/>
      <c r="E32" s="95"/>
      <c r="F32" s="95"/>
      <c r="G32" s="95"/>
      <c r="H32" s="95"/>
      <c r="I32" s="95"/>
      <c r="J32" s="95"/>
      <c r="K32" s="95"/>
      <c r="L32" s="95"/>
      <c r="M32" s="108"/>
      <c r="N32" s="95"/>
      <c r="O32" s="95"/>
      <c r="P32" s="95"/>
      <c r="Q32" s="108"/>
      <c r="R32" s="95"/>
      <c r="S32" s="95"/>
      <c r="T32" s="95"/>
      <c r="U32" s="108"/>
      <c r="V32" s="95"/>
      <c r="W32" s="95"/>
      <c r="X32" s="95"/>
      <c r="Y32" s="108"/>
      <c r="Z32" s="95"/>
      <c r="AA32" s="95"/>
      <c r="AB32" s="95"/>
      <c r="AC32" s="108"/>
      <c r="AD32" s="95"/>
      <c r="AE32" s="95"/>
      <c r="AF32" s="95"/>
      <c r="AG32" s="95"/>
      <c r="AH32" s="95"/>
      <c r="AI32" s="95"/>
      <c r="AJ32" s="108"/>
      <c r="AK32" s="108"/>
    </row>
    <row r="33" spans="1:37" ht="12.75">
      <c r="A33" s="71"/>
      <c r="B33" s="71"/>
      <c r="C33" s="71"/>
      <c r="D33" s="95"/>
      <c r="E33" s="95"/>
      <c r="F33" s="95"/>
      <c r="G33" s="95"/>
      <c r="H33" s="95"/>
      <c r="I33" s="95"/>
      <c r="J33" s="95"/>
      <c r="K33" s="95"/>
      <c r="L33" s="95"/>
      <c r="M33" s="108"/>
      <c r="N33" s="95"/>
      <c r="O33" s="95"/>
      <c r="P33" s="95"/>
      <c r="Q33" s="108"/>
      <c r="R33" s="95"/>
      <c r="S33" s="95"/>
      <c r="T33" s="95"/>
      <c r="U33" s="108"/>
      <c r="V33" s="95"/>
      <c r="W33" s="95"/>
      <c r="X33" s="95"/>
      <c r="Y33" s="108"/>
      <c r="Z33" s="95"/>
      <c r="AA33" s="95"/>
      <c r="AB33" s="95"/>
      <c r="AC33" s="108"/>
      <c r="AD33" s="95"/>
      <c r="AE33" s="95"/>
      <c r="AF33" s="95"/>
      <c r="AG33" s="95"/>
      <c r="AH33" s="95"/>
      <c r="AI33" s="95"/>
      <c r="AJ33" s="108"/>
      <c r="AK33" s="108"/>
    </row>
    <row r="34" spans="1:37" ht="12.75">
      <c r="A34" s="71"/>
      <c r="B34" s="71"/>
      <c r="C34" s="71"/>
      <c r="D34" s="95"/>
      <c r="E34" s="95"/>
      <c r="F34" s="95"/>
      <c r="G34" s="95"/>
      <c r="H34" s="95"/>
      <c r="I34" s="95"/>
      <c r="J34" s="95"/>
      <c r="K34" s="95"/>
      <c r="L34" s="95"/>
      <c r="M34" s="108"/>
      <c r="N34" s="95"/>
      <c r="O34" s="95"/>
      <c r="P34" s="95"/>
      <c r="Q34" s="108"/>
      <c r="R34" s="95"/>
      <c r="S34" s="95"/>
      <c r="T34" s="95"/>
      <c r="U34" s="108"/>
      <c r="V34" s="95"/>
      <c r="W34" s="95"/>
      <c r="X34" s="95"/>
      <c r="Y34" s="108"/>
      <c r="Z34" s="95"/>
      <c r="AA34" s="95"/>
      <c r="AB34" s="95"/>
      <c r="AC34" s="108"/>
      <c r="AD34" s="95"/>
      <c r="AE34" s="95"/>
      <c r="AF34" s="95"/>
      <c r="AG34" s="95"/>
      <c r="AH34" s="95"/>
      <c r="AI34" s="95"/>
      <c r="AJ34" s="108"/>
      <c r="AK34" s="108"/>
    </row>
    <row r="35" spans="1:37" ht="12.75">
      <c r="A35" s="71"/>
      <c r="B35" s="71"/>
      <c r="C35" s="71"/>
      <c r="D35" s="95"/>
      <c r="E35" s="95"/>
      <c r="F35" s="95"/>
      <c r="G35" s="95"/>
      <c r="H35" s="95"/>
      <c r="I35" s="95"/>
      <c r="J35" s="95"/>
      <c r="K35" s="95"/>
      <c r="L35" s="95"/>
      <c r="M35" s="108"/>
      <c r="N35" s="95"/>
      <c r="O35" s="95"/>
      <c r="P35" s="95"/>
      <c r="Q35" s="108"/>
      <c r="R35" s="95"/>
      <c r="S35" s="95"/>
      <c r="T35" s="95"/>
      <c r="U35" s="108"/>
      <c r="V35" s="95"/>
      <c r="W35" s="95"/>
      <c r="X35" s="95"/>
      <c r="Y35" s="108"/>
      <c r="Z35" s="95"/>
      <c r="AA35" s="95"/>
      <c r="AB35" s="95"/>
      <c r="AC35" s="108"/>
      <c r="AD35" s="95"/>
      <c r="AE35" s="95"/>
      <c r="AF35" s="95"/>
      <c r="AG35" s="95"/>
      <c r="AH35" s="95"/>
      <c r="AI35" s="95"/>
      <c r="AJ35" s="108"/>
      <c r="AK35" s="108"/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28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47</v>
      </c>
      <c r="C9" s="64" t="s">
        <v>48</v>
      </c>
      <c r="D9" s="85">
        <v>38728893890</v>
      </c>
      <c r="E9" s="86">
        <v>7854605000</v>
      </c>
      <c r="F9" s="87">
        <f>$D9+$E9</f>
        <v>46583498890</v>
      </c>
      <c r="G9" s="85">
        <v>38728893890</v>
      </c>
      <c r="H9" s="86">
        <v>7854605000</v>
      </c>
      <c r="I9" s="87">
        <f>$G9+$H9</f>
        <v>46583498890</v>
      </c>
      <c r="J9" s="85">
        <v>9162573712</v>
      </c>
      <c r="K9" s="86">
        <v>636037133</v>
      </c>
      <c r="L9" s="88">
        <f>$J9+$K9</f>
        <v>9798610845</v>
      </c>
      <c r="M9" s="105">
        <f>IF($F9=0,0,$L9/$F9)</f>
        <v>0.21034510241787466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9162573712</v>
      </c>
      <c r="AA9" s="88">
        <v>636037133</v>
      </c>
      <c r="AB9" s="88">
        <f>$Z9+$AA9</f>
        <v>9798610845</v>
      </c>
      <c r="AC9" s="105">
        <f>IF($F9=0,0,$AB9/$F9)</f>
        <v>0.21034510241787466</v>
      </c>
      <c r="AD9" s="85">
        <v>6940498088</v>
      </c>
      <c r="AE9" s="86">
        <v>640209800</v>
      </c>
      <c r="AF9" s="88">
        <f>$AD9+$AE9</f>
        <v>7580707888</v>
      </c>
      <c r="AG9" s="86">
        <v>42337268554</v>
      </c>
      <c r="AH9" s="86">
        <v>42337268554</v>
      </c>
      <c r="AI9" s="126">
        <v>7580707888</v>
      </c>
      <c r="AJ9" s="127">
        <f>IF($AG9=0,0,$AI9/$AG9)</f>
        <v>0.17905519526681368</v>
      </c>
      <c r="AK9" s="128">
        <f>IF($AF9=0,0,(($L9/$AF9)-1))</f>
        <v>0.2925720117128987</v>
      </c>
    </row>
    <row r="10" spans="1:37" ht="16.5">
      <c r="A10" s="65"/>
      <c r="B10" s="66" t="s">
        <v>97</v>
      </c>
      <c r="C10" s="67"/>
      <c r="D10" s="89">
        <f>D9</f>
        <v>38728893890</v>
      </c>
      <c r="E10" s="90">
        <f>E9</f>
        <v>7854605000</v>
      </c>
      <c r="F10" s="91">
        <f aca="true" t="shared" si="0" ref="F10:F41">$D10+$E10</f>
        <v>46583498890</v>
      </c>
      <c r="G10" s="89">
        <f>G9</f>
        <v>38728893890</v>
      </c>
      <c r="H10" s="90">
        <f>H9</f>
        <v>7854605000</v>
      </c>
      <c r="I10" s="91">
        <f aca="true" t="shared" si="1" ref="I10:I41">$G10+$H10</f>
        <v>46583498890</v>
      </c>
      <c r="J10" s="89">
        <f>J9</f>
        <v>9162573712</v>
      </c>
      <c r="K10" s="90">
        <f>K9</f>
        <v>636037133</v>
      </c>
      <c r="L10" s="90">
        <f aca="true" t="shared" si="2" ref="L10:L41">$J10+$K10</f>
        <v>9798610845</v>
      </c>
      <c r="M10" s="106">
        <f aca="true" t="shared" si="3" ref="M10:M41">IF($F10=0,0,$L10/$F10)</f>
        <v>0.21034510241787466</v>
      </c>
      <c r="N10" s="89">
        <f>N9</f>
        <v>0</v>
      </c>
      <c r="O10" s="90">
        <f>O9</f>
        <v>0</v>
      </c>
      <c r="P10" s="90">
        <f aca="true" t="shared" si="4" ref="P10:P41">$N10+$O10</f>
        <v>0</v>
      </c>
      <c r="Q10" s="106">
        <f aca="true" t="shared" si="5" ref="Q10:Q41">IF($F10=0,0,$P10/$F10)</f>
        <v>0</v>
      </c>
      <c r="R10" s="89">
        <f>R9</f>
        <v>0</v>
      </c>
      <c r="S10" s="90">
        <f>S9</f>
        <v>0</v>
      </c>
      <c r="T10" s="90">
        <f aca="true" t="shared" si="6" ref="T10:T41">$R10+$S10</f>
        <v>0</v>
      </c>
      <c r="U10" s="106">
        <f aca="true" t="shared" si="7" ref="U10:U41">IF($I10=0,0,$T10/$I10)</f>
        <v>0</v>
      </c>
      <c r="V10" s="89">
        <f>V9</f>
        <v>0</v>
      </c>
      <c r="W10" s="90">
        <f>W9</f>
        <v>0</v>
      </c>
      <c r="X10" s="90">
        <f aca="true" t="shared" si="8" ref="X10:X41">$V10+$W10</f>
        <v>0</v>
      </c>
      <c r="Y10" s="106">
        <f aca="true" t="shared" si="9" ref="Y10:Y41">IF($I10=0,0,$X10/$I10)</f>
        <v>0</v>
      </c>
      <c r="Z10" s="89">
        <v>9162573712</v>
      </c>
      <c r="AA10" s="90">
        <v>636037133</v>
      </c>
      <c r="AB10" s="90">
        <f aca="true" t="shared" si="10" ref="AB10:AB41">$Z10+$AA10</f>
        <v>9798610845</v>
      </c>
      <c r="AC10" s="106">
        <f aca="true" t="shared" si="11" ref="AC10:AC41">IF($F10=0,0,$AB10/$F10)</f>
        <v>0.21034510241787466</v>
      </c>
      <c r="AD10" s="89">
        <f>AD9</f>
        <v>6940498088</v>
      </c>
      <c r="AE10" s="90">
        <f>AE9</f>
        <v>640209800</v>
      </c>
      <c r="AF10" s="90">
        <f aca="true" t="shared" si="12" ref="AF10:AF41">$AD10+$AE10</f>
        <v>7580707888</v>
      </c>
      <c r="AG10" s="90">
        <f>AG9</f>
        <v>42337268554</v>
      </c>
      <c r="AH10" s="90">
        <f>AH9</f>
        <v>42337268554</v>
      </c>
      <c r="AI10" s="91">
        <f>AI9</f>
        <v>7580707888</v>
      </c>
      <c r="AJ10" s="129">
        <f aca="true" t="shared" si="13" ref="AJ10:AJ41">IF($AG10=0,0,$AI10/$AG10)</f>
        <v>0.17905519526681368</v>
      </c>
      <c r="AK10" s="130">
        <f aca="true" t="shared" si="14" ref="AK10:AK41">IF($AF10=0,0,(($L10/$AF10)-1))</f>
        <v>0.2925720117128987</v>
      </c>
    </row>
    <row r="11" spans="1:37" ht="12.75">
      <c r="A11" s="62" t="s">
        <v>98</v>
      </c>
      <c r="B11" s="63" t="s">
        <v>243</v>
      </c>
      <c r="C11" s="64" t="s">
        <v>244</v>
      </c>
      <c r="D11" s="85">
        <v>312498080</v>
      </c>
      <c r="E11" s="86">
        <v>44178075</v>
      </c>
      <c r="F11" s="87">
        <f t="shared" si="0"/>
        <v>356676155</v>
      </c>
      <c r="G11" s="85">
        <v>312498080</v>
      </c>
      <c r="H11" s="86">
        <v>44178075</v>
      </c>
      <c r="I11" s="87">
        <f t="shared" si="1"/>
        <v>356676155</v>
      </c>
      <c r="J11" s="85">
        <v>54602971</v>
      </c>
      <c r="K11" s="86">
        <v>4333291</v>
      </c>
      <c r="L11" s="88">
        <f t="shared" si="2"/>
        <v>58936262</v>
      </c>
      <c r="M11" s="105">
        <f t="shared" si="3"/>
        <v>0.1652374602950399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54602971</v>
      </c>
      <c r="AA11" s="88">
        <v>4333291</v>
      </c>
      <c r="AB11" s="88">
        <f t="shared" si="10"/>
        <v>58936262</v>
      </c>
      <c r="AC11" s="105">
        <f t="shared" si="11"/>
        <v>0.1652374602950399</v>
      </c>
      <c r="AD11" s="85">
        <v>43457283</v>
      </c>
      <c r="AE11" s="86">
        <v>8588251</v>
      </c>
      <c r="AF11" s="88">
        <f t="shared" si="12"/>
        <v>52045534</v>
      </c>
      <c r="AG11" s="86">
        <v>347313271</v>
      </c>
      <c r="AH11" s="86">
        <v>347313271</v>
      </c>
      <c r="AI11" s="126">
        <v>52045534</v>
      </c>
      <c r="AJ11" s="127">
        <f t="shared" si="13"/>
        <v>0.14985184369761673</v>
      </c>
      <c r="AK11" s="128">
        <f t="shared" si="14"/>
        <v>0.1323980651250498</v>
      </c>
    </row>
    <row r="12" spans="1:37" ht="12.75">
      <c r="A12" s="62" t="s">
        <v>98</v>
      </c>
      <c r="B12" s="63" t="s">
        <v>245</v>
      </c>
      <c r="C12" s="64" t="s">
        <v>246</v>
      </c>
      <c r="D12" s="85">
        <v>210672335</v>
      </c>
      <c r="E12" s="86">
        <v>684778415</v>
      </c>
      <c r="F12" s="87">
        <f t="shared" si="0"/>
        <v>895450750</v>
      </c>
      <c r="G12" s="85">
        <v>210672335</v>
      </c>
      <c r="H12" s="86">
        <v>684778415</v>
      </c>
      <c r="I12" s="87">
        <f t="shared" si="1"/>
        <v>895450750</v>
      </c>
      <c r="J12" s="85">
        <v>59906710</v>
      </c>
      <c r="K12" s="86">
        <v>375692930</v>
      </c>
      <c r="L12" s="88">
        <f t="shared" si="2"/>
        <v>435599640</v>
      </c>
      <c r="M12" s="105">
        <f t="shared" si="3"/>
        <v>0.48645851265410184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59906710</v>
      </c>
      <c r="AA12" s="88">
        <v>375692930</v>
      </c>
      <c r="AB12" s="88">
        <f t="shared" si="10"/>
        <v>435599640</v>
      </c>
      <c r="AC12" s="105">
        <f t="shared" si="11"/>
        <v>0.48645851265410184</v>
      </c>
      <c r="AD12" s="85">
        <v>21658878</v>
      </c>
      <c r="AE12" s="86">
        <v>6861850</v>
      </c>
      <c r="AF12" s="88">
        <f t="shared" si="12"/>
        <v>28520728</v>
      </c>
      <c r="AG12" s="86">
        <v>263910492</v>
      </c>
      <c r="AH12" s="86">
        <v>263910492</v>
      </c>
      <c r="AI12" s="126">
        <v>28520728</v>
      </c>
      <c r="AJ12" s="127">
        <f t="shared" si="13"/>
        <v>0.10806970114700859</v>
      </c>
      <c r="AK12" s="128">
        <f t="shared" si="14"/>
        <v>14.273089803317783</v>
      </c>
    </row>
    <row r="13" spans="1:37" ht="12.75">
      <c r="A13" s="62" t="s">
        <v>98</v>
      </c>
      <c r="B13" s="63" t="s">
        <v>247</v>
      </c>
      <c r="C13" s="64" t="s">
        <v>248</v>
      </c>
      <c r="D13" s="85">
        <v>190052340</v>
      </c>
      <c r="E13" s="86">
        <v>98562132</v>
      </c>
      <c r="F13" s="87">
        <f t="shared" si="0"/>
        <v>288614472</v>
      </c>
      <c r="G13" s="85">
        <v>190052340</v>
      </c>
      <c r="H13" s="86">
        <v>98562132</v>
      </c>
      <c r="I13" s="87">
        <f t="shared" si="1"/>
        <v>288614472</v>
      </c>
      <c r="J13" s="85">
        <v>40439917</v>
      </c>
      <c r="K13" s="86">
        <v>66389588</v>
      </c>
      <c r="L13" s="88">
        <f t="shared" si="2"/>
        <v>106829505</v>
      </c>
      <c r="M13" s="105">
        <f t="shared" si="3"/>
        <v>0.3701460438200064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40439917</v>
      </c>
      <c r="AA13" s="88">
        <v>66389588</v>
      </c>
      <c r="AB13" s="88">
        <f t="shared" si="10"/>
        <v>106829505</v>
      </c>
      <c r="AC13" s="105">
        <f t="shared" si="11"/>
        <v>0.3701460438200064</v>
      </c>
      <c r="AD13" s="85">
        <v>17404737</v>
      </c>
      <c r="AE13" s="86">
        <v>25109433</v>
      </c>
      <c r="AF13" s="88">
        <f t="shared" si="12"/>
        <v>42514170</v>
      </c>
      <c r="AG13" s="86">
        <v>263008409</v>
      </c>
      <c r="AH13" s="86">
        <v>263008409</v>
      </c>
      <c r="AI13" s="126">
        <v>42514170</v>
      </c>
      <c r="AJ13" s="127">
        <f t="shared" si="13"/>
        <v>0.16164566814287676</v>
      </c>
      <c r="AK13" s="128">
        <f t="shared" si="14"/>
        <v>1.512797615477381</v>
      </c>
    </row>
    <row r="14" spans="1:37" ht="12.75">
      <c r="A14" s="62" t="s">
        <v>98</v>
      </c>
      <c r="B14" s="63" t="s">
        <v>249</v>
      </c>
      <c r="C14" s="64" t="s">
        <v>250</v>
      </c>
      <c r="D14" s="85">
        <v>1019177918</v>
      </c>
      <c r="E14" s="86">
        <v>134794260</v>
      </c>
      <c r="F14" s="87">
        <f t="shared" si="0"/>
        <v>1153972178</v>
      </c>
      <c r="G14" s="85">
        <v>1019177918</v>
      </c>
      <c r="H14" s="86">
        <v>134794260</v>
      </c>
      <c r="I14" s="87">
        <f t="shared" si="1"/>
        <v>1153972178</v>
      </c>
      <c r="J14" s="85">
        <v>110372251</v>
      </c>
      <c r="K14" s="86">
        <v>151535121</v>
      </c>
      <c r="L14" s="88">
        <f t="shared" si="2"/>
        <v>261907372</v>
      </c>
      <c r="M14" s="105">
        <f t="shared" si="3"/>
        <v>0.22696160010887195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110372251</v>
      </c>
      <c r="AA14" s="88">
        <v>151535121</v>
      </c>
      <c r="AB14" s="88">
        <f t="shared" si="10"/>
        <v>261907372</v>
      </c>
      <c r="AC14" s="105">
        <f t="shared" si="11"/>
        <v>0.22696160010887195</v>
      </c>
      <c r="AD14" s="85">
        <v>118515243</v>
      </c>
      <c r="AE14" s="86">
        <v>186588701</v>
      </c>
      <c r="AF14" s="88">
        <f t="shared" si="12"/>
        <v>305103944</v>
      </c>
      <c r="AG14" s="86">
        <v>1168493485</v>
      </c>
      <c r="AH14" s="86">
        <v>1168493485</v>
      </c>
      <c r="AI14" s="126">
        <v>305103944</v>
      </c>
      <c r="AJ14" s="127">
        <f t="shared" si="13"/>
        <v>0.26110881054677</v>
      </c>
      <c r="AK14" s="128">
        <f t="shared" si="14"/>
        <v>-0.14157985450361799</v>
      </c>
    </row>
    <row r="15" spans="1:37" ht="12.75">
      <c r="A15" s="62" t="s">
        <v>113</v>
      </c>
      <c r="B15" s="63" t="s">
        <v>251</v>
      </c>
      <c r="C15" s="64" t="s">
        <v>252</v>
      </c>
      <c r="D15" s="85">
        <v>1199188355</v>
      </c>
      <c r="E15" s="86">
        <v>544551138</v>
      </c>
      <c r="F15" s="87">
        <f t="shared" si="0"/>
        <v>1743739493</v>
      </c>
      <c r="G15" s="85">
        <v>1199188355</v>
      </c>
      <c r="H15" s="86">
        <v>544551138</v>
      </c>
      <c r="I15" s="87">
        <f t="shared" si="1"/>
        <v>1743739493</v>
      </c>
      <c r="J15" s="85">
        <v>366383741</v>
      </c>
      <c r="K15" s="86">
        <v>4387353550</v>
      </c>
      <c r="L15" s="88">
        <f t="shared" si="2"/>
        <v>4753737291</v>
      </c>
      <c r="M15" s="105">
        <f t="shared" si="3"/>
        <v>2.7261740128518155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366383741</v>
      </c>
      <c r="AA15" s="88">
        <v>4387353550</v>
      </c>
      <c r="AB15" s="88">
        <f t="shared" si="10"/>
        <v>4753737291</v>
      </c>
      <c r="AC15" s="105">
        <f t="shared" si="11"/>
        <v>2.7261740128518155</v>
      </c>
      <c r="AD15" s="85">
        <v>238018650</v>
      </c>
      <c r="AE15" s="86">
        <v>67743926</v>
      </c>
      <c r="AF15" s="88">
        <f t="shared" si="12"/>
        <v>305762576</v>
      </c>
      <c r="AG15" s="86">
        <v>1349945801</v>
      </c>
      <c r="AH15" s="86">
        <v>1349945801</v>
      </c>
      <c r="AI15" s="126">
        <v>305762576</v>
      </c>
      <c r="AJ15" s="127">
        <f t="shared" si="13"/>
        <v>0.2264998904204155</v>
      </c>
      <c r="AK15" s="128">
        <f t="shared" si="14"/>
        <v>14.54715215049732</v>
      </c>
    </row>
    <row r="16" spans="1:37" ht="16.5">
      <c r="A16" s="65"/>
      <c r="B16" s="66" t="s">
        <v>253</v>
      </c>
      <c r="C16" s="67"/>
      <c r="D16" s="89">
        <f>SUM(D11:D15)</f>
        <v>2931589028</v>
      </c>
      <c r="E16" s="90">
        <f>SUM(E11:E15)</f>
        <v>1506864020</v>
      </c>
      <c r="F16" s="91">
        <f t="shared" si="0"/>
        <v>4438453048</v>
      </c>
      <c r="G16" s="89">
        <f>SUM(G11:G15)</f>
        <v>2931589028</v>
      </c>
      <c r="H16" s="90">
        <f>SUM(H11:H15)</f>
        <v>1506864020</v>
      </c>
      <c r="I16" s="91">
        <f t="shared" si="1"/>
        <v>4438453048</v>
      </c>
      <c r="J16" s="89">
        <f>SUM(J11:J15)</f>
        <v>631705590</v>
      </c>
      <c r="K16" s="90">
        <f>SUM(K11:K15)</f>
        <v>4985304480</v>
      </c>
      <c r="L16" s="90">
        <f t="shared" si="2"/>
        <v>5617010070</v>
      </c>
      <c r="M16" s="106">
        <f t="shared" si="3"/>
        <v>1.265533285866585</v>
      </c>
      <c r="N16" s="89">
        <f>SUM(N11:N15)</f>
        <v>0</v>
      </c>
      <c r="O16" s="90">
        <f>SUM(O11:O15)</f>
        <v>0</v>
      </c>
      <c r="P16" s="90">
        <f t="shared" si="4"/>
        <v>0</v>
      </c>
      <c r="Q16" s="106">
        <f t="shared" si="5"/>
        <v>0</v>
      </c>
      <c r="R16" s="89">
        <f>SUM(R11:R15)</f>
        <v>0</v>
      </c>
      <c r="S16" s="90">
        <f>SUM(S11:S15)</f>
        <v>0</v>
      </c>
      <c r="T16" s="90">
        <f t="shared" si="6"/>
        <v>0</v>
      </c>
      <c r="U16" s="106">
        <f t="shared" si="7"/>
        <v>0</v>
      </c>
      <c r="V16" s="89">
        <f>SUM(V11:V15)</f>
        <v>0</v>
      </c>
      <c r="W16" s="90">
        <f>SUM(W11:W15)</f>
        <v>0</v>
      </c>
      <c r="X16" s="90">
        <f t="shared" si="8"/>
        <v>0</v>
      </c>
      <c r="Y16" s="106">
        <f t="shared" si="9"/>
        <v>0</v>
      </c>
      <c r="Z16" s="89">
        <v>631705590</v>
      </c>
      <c r="AA16" s="90">
        <v>4985304480</v>
      </c>
      <c r="AB16" s="90">
        <f t="shared" si="10"/>
        <v>5617010070</v>
      </c>
      <c r="AC16" s="106">
        <f t="shared" si="11"/>
        <v>1.265533285866585</v>
      </c>
      <c r="AD16" s="89">
        <f>SUM(AD11:AD15)</f>
        <v>439054791</v>
      </c>
      <c r="AE16" s="90">
        <f>SUM(AE11:AE15)</f>
        <v>294892161</v>
      </c>
      <c r="AF16" s="90">
        <f t="shared" si="12"/>
        <v>733946952</v>
      </c>
      <c r="AG16" s="90">
        <f>SUM(AG11:AG15)</f>
        <v>3392671458</v>
      </c>
      <c r="AH16" s="90">
        <f>SUM(AH11:AH15)</f>
        <v>3392671458</v>
      </c>
      <c r="AI16" s="91">
        <f>SUM(AI11:AI15)</f>
        <v>733946952</v>
      </c>
      <c r="AJ16" s="129">
        <f t="shared" si="13"/>
        <v>0.21633304641666248</v>
      </c>
      <c r="AK16" s="130">
        <f t="shared" si="14"/>
        <v>6.6531553877207195</v>
      </c>
    </row>
    <row r="17" spans="1:37" ht="12.75">
      <c r="A17" s="62" t="s">
        <v>98</v>
      </c>
      <c r="B17" s="63" t="s">
        <v>254</v>
      </c>
      <c r="C17" s="64" t="s">
        <v>255</v>
      </c>
      <c r="D17" s="85">
        <v>151307152</v>
      </c>
      <c r="E17" s="86">
        <v>25586000</v>
      </c>
      <c r="F17" s="87">
        <f t="shared" si="0"/>
        <v>176893152</v>
      </c>
      <c r="G17" s="85">
        <v>151307152</v>
      </c>
      <c r="H17" s="86">
        <v>25586000</v>
      </c>
      <c r="I17" s="87">
        <f t="shared" si="1"/>
        <v>176893152</v>
      </c>
      <c r="J17" s="85">
        <v>43926898</v>
      </c>
      <c r="K17" s="86">
        <v>250647754</v>
      </c>
      <c r="L17" s="88">
        <f t="shared" si="2"/>
        <v>294574652</v>
      </c>
      <c r="M17" s="105">
        <f t="shared" si="3"/>
        <v>1.6652688284959725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43926898</v>
      </c>
      <c r="AA17" s="88">
        <v>250647754</v>
      </c>
      <c r="AB17" s="88">
        <f t="shared" si="10"/>
        <v>294574652</v>
      </c>
      <c r="AC17" s="105">
        <f t="shared" si="11"/>
        <v>1.6652688284959725</v>
      </c>
      <c r="AD17" s="85">
        <v>25260994</v>
      </c>
      <c r="AE17" s="86">
        <v>5190682</v>
      </c>
      <c r="AF17" s="88">
        <f t="shared" si="12"/>
        <v>30451676</v>
      </c>
      <c r="AG17" s="86">
        <v>410943118</v>
      </c>
      <c r="AH17" s="86">
        <v>410943118</v>
      </c>
      <c r="AI17" s="126">
        <v>30451676</v>
      </c>
      <c r="AJ17" s="127">
        <f t="shared" si="13"/>
        <v>0.07410192473402122</v>
      </c>
      <c r="AK17" s="128">
        <f t="shared" si="14"/>
        <v>8.67351196039259</v>
      </c>
    </row>
    <row r="18" spans="1:37" ht="12.75">
      <c r="A18" s="62" t="s">
        <v>98</v>
      </c>
      <c r="B18" s="63" t="s">
        <v>256</v>
      </c>
      <c r="C18" s="64" t="s">
        <v>257</v>
      </c>
      <c r="D18" s="85">
        <v>419454837</v>
      </c>
      <c r="E18" s="86">
        <v>40172058</v>
      </c>
      <c r="F18" s="87">
        <f t="shared" si="0"/>
        <v>459626895</v>
      </c>
      <c r="G18" s="85">
        <v>419454837</v>
      </c>
      <c r="H18" s="86">
        <v>40172058</v>
      </c>
      <c r="I18" s="87">
        <f t="shared" si="1"/>
        <v>459626895</v>
      </c>
      <c r="J18" s="85">
        <v>90796705</v>
      </c>
      <c r="K18" s="86">
        <v>1824879</v>
      </c>
      <c r="L18" s="88">
        <f t="shared" si="2"/>
        <v>92621584</v>
      </c>
      <c r="M18" s="105">
        <f t="shared" si="3"/>
        <v>0.2015147177146803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90796705</v>
      </c>
      <c r="AA18" s="88">
        <v>1824879</v>
      </c>
      <c r="AB18" s="88">
        <f t="shared" si="10"/>
        <v>92621584</v>
      </c>
      <c r="AC18" s="105">
        <f t="shared" si="11"/>
        <v>0.2015147177146803</v>
      </c>
      <c r="AD18" s="85">
        <v>81658266</v>
      </c>
      <c r="AE18" s="86">
        <v>8595921</v>
      </c>
      <c r="AF18" s="88">
        <f t="shared" si="12"/>
        <v>90254187</v>
      </c>
      <c r="AG18" s="86">
        <v>425808273</v>
      </c>
      <c r="AH18" s="86">
        <v>425808273</v>
      </c>
      <c r="AI18" s="126">
        <v>90254187</v>
      </c>
      <c r="AJ18" s="127">
        <f t="shared" si="13"/>
        <v>0.21195968402426976</v>
      </c>
      <c r="AK18" s="128">
        <f t="shared" si="14"/>
        <v>0.026230328793499735</v>
      </c>
    </row>
    <row r="19" spans="1:37" ht="12.75">
      <c r="A19" s="62" t="s">
        <v>98</v>
      </c>
      <c r="B19" s="63" t="s">
        <v>258</v>
      </c>
      <c r="C19" s="64" t="s">
        <v>259</v>
      </c>
      <c r="D19" s="85">
        <v>167510000</v>
      </c>
      <c r="E19" s="86">
        <v>19534731</v>
      </c>
      <c r="F19" s="87">
        <f t="shared" si="0"/>
        <v>187044731</v>
      </c>
      <c r="G19" s="85">
        <v>167510000</v>
      </c>
      <c r="H19" s="86">
        <v>19534731</v>
      </c>
      <c r="I19" s="87">
        <f t="shared" si="1"/>
        <v>187044731</v>
      </c>
      <c r="J19" s="85">
        <v>55112580</v>
      </c>
      <c r="K19" s="86">
        <v>9368699</v>
      </c>
      <c r="L19" s="88">
        <f t="shared" si="2"/>
        <v>64481279</v>
      </c>
      <c r="M19" s="105">
        <f t="shared" si="3"/>
        <v>0.34473721154968007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55112580</v>
      </c>
      <c r="AA19" s="88">
        <v>9368699</v>
      </c>
      <c r="AB19" s="88">
        <f t="shared" si="10"/>
        <v>64481279</v>
      </c>
      <c r="AC19" s="105">
        <f t="shared" si="11"/>
        <v>0.34473721154968007</v>
      </c>
      <c r="AD19" s="85">
        <v>50175037</v>
      </c>
      <c r="AE19" s="86">
        <v>6268154</v>
      </c>
      <c r="AF19" s="88">
        <f t="shared" si="12"/>
        <v>56443191</v>
      </c>
      <c r="AG19" s="86">
        <v>181245788</v>
      </c>
      <c r="AH19" s="86">
        <v>181245788</v>
      </c>
      <c r="AI19" s="126">
        <v>56443191</v>
      </c>
      <c r="AJ19" s="127">
        <f t="shared" si="13"/>
        <v>0.3114179458890377</v>
      </c>
      <c r="AK19" s="128">
        <f t="shared" si="14"/>
        <v>0.14241023332646097</v>
      </c>
    </row>
    <row r="20" spans="1:37" ht="12.75">
      <c r="A20" s="62" t="s">
        <v>98</v>
      </c>
      <c r="B20" s="63" t="s">
        <v>260</v>
      </c>
      <c r="C20" s="64" t="s">
        <v>261</v>
      </c>
      <c r="D20" s="85">
        <v>58708066</v>
      </c>
      <c r="E20" s="86">
        <v>92362854</v>
      </c>
      <c r="F20" s="87">
        <f t="shared" si="0"/>
        <v>151070920</v>
      </c>
      <c r="G20" s="85">
        <v>58708066</v>
      </c>
      <c r="H20" s="86">
        <v>92362854</v>
      </c>
      <c r="I20" s="87">
        <f t="shared" si="1"/>
        <v>151070920</v>
      </c>
      <c r="J20" s="85">
        <v>18610627</v>
      </c>
      <c r="K20" s="86">
        <v>135665731</v>
      </c>
      <c r="L20" s="88">
        <f t="shared" si="2"/>
        <v>154276358</v>
      </c>
      <c r="M20" s="105">
        <f t="shared" si="3"/>
        <v>1.0212181007436771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18610627</v>
      </c>
      <c r="AA20" s="88">
        <v>135665731</v>
      </c>
      <c r="AB20" s="88">
        <f t="shared" si="10"/>
        <v>154276358</v>
      </c>
      <c r="AC20" s="105">
        <f t="shared" si="11"/>
        <v>1.0212181007436771</v>
      </c>
      <c r="AD20" s="85">
        <v>12357515</v>
      </c>
      <c r="AE20" s="86">
        <v>1427642</v>
      </c>
      <c r="AF20" s="88">
        <f t="shared" si="12"/>
        <v>13785157</v>
      </c>
      <c r="AG20" s="86">
        <v>137098747</v>
      </c>
      <c r="AH20" s="86">
        <v>137098747</v>
      </c>
      <c r="AI20" s="126">
        <v>13785157</v>
      </c>
      <c r="AJ20" s="127">
        <f t="shared" si="13"/>
        <v>0.10054911005131215</v>
      </c>
      <c r="AK20" s="128">
        <f t="shared" si="14"/>
        <v>10.19148356453249</v>
      </c>
    </row>
    <row r="21" spans="1:37" ht="12.75">
      <c r="A21" s="62" t="s">
        <v>98</v>
      </c>
      <c r="B21" s="63" t="s">
        <v>64</v>
      </c>
      <c r="C21" s="64" t="s">
        <v>65</v>
      </c>
      <c r="D21" s="85">
        <v>5328506978</v>
      </c>
      <c r="E21" s="86">
        <v>555371301</v>
      </c>
      <c r="F21" s="87">
        <f t="shared" si="0"/>
        <v>5883878279</v>
      </c>
      <c r="G21" s="85">
        <v>5328506978</v>
      </c>
      <c r="H21" s="86">
        <v>555371301</v>
      </c>
      <c r="I21" s="87">
        <f t="shared" si="1"/>
        <v>5883878279</v>
      </c>
      <c r="J21" s="85">
        <v>1408254738</v>
      </c>
      <c r="K21" s="86">
        <v>905336230</v>
      </c>
      <c r="L21" s="88">
        <f t="shared" si="2"/>
        <v>2313590968</v>
      </c>
      <c r="M21" s="105">
        <f t="shared" si="3"/>
        <v>0.39320850267371754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1408254738</v>
      </c>
      <c r="AA21" s="88">
        <v>905336230</v>
      </c>
      <c r="AB21" s="88">
        <f t="shared" si="10"/>
        <v>2313590968</v>
      </c>
      <c r="AC21" s="105">
        <f t="shared" si="11"/>
        <v>0.39320850267371754</v>
      </c>
      <c r="AD21" s="85">
        <v>1086466795</v>
      </c>
      <c r="AE21" s="86">
        <v>38536428</v>
      </c>
      <c r="AF21" s="88">
        <f t="shared" si="12"/>
        <v>1125003223</v>
      </c>
      <c r="AG21" s="86">
        <v>5499349650</v>
      </c>
      <c r="AH21" s="86">
        <v>5499349650</v>
      </c>
      <c r="AI21" s="126">
        <v>1125003223</v>
      </c>
      <c r="AJ21" s="127">
        <f t="shared" si="13"/>
        <v>0.2045702300452927</v>
      </c>
      <c r="AK21" s="128">
        <f t="shared" si="14"/>
        <v>1.0565194131892723</v>
      </c>
    </row>
    <row r="22" spans="1:37" ht="12.75">
      <c r="A22" s="62" t="s">
        <v>98</v>
      </c>
      <c r="B22" s="63" t="s">
        <v>262</v>
      </c>
      <c r="C22" s="64" t="s">
        <v>263</v>
      </c>
      <c r="D22" s="85">
        <v>101895484</v>
      </c>
      <c r="E22" s="86">
        <v>131807736</v>
      </c>
      <c r="F22" s="87">
        <f t="shared" si="0"/>
        <v>233703220</v>
      </c>
      <c r="G22" s="85">
        <v>101895484</v>
      </c>
      <c r="H22" s="86">
        <v>131807736</v>
      </c>
      <c r="I22" s="87">
        <f t="shared" si="1"/>
        <v>233703220</v>
      </c>
      <c r="J22" s="85">
        <v>29007507</v>
      </c>
      <c r="K22" s="86">
        <v>150008489</v>
      </c>
      <c r="L22" s="88">
        <f t="shared" si="2"/>
        <v>179015996</v>
      </c>
      <c r="M22" s="105">
        <f t="shared" si="3"/>
        <v>0.7659971308910506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29007507</v>
      </c>
      <c r="AA22" s="88">
        <v>150008489</v>
      </c>
      <c r="AB22" s="88">
        <f t="shared" si="10"/>
        <v>179015996</v>
      </c>
      <c r="AC22" s="105">
        <f t="shared" si="11"/>
        <v>0.7659971308910506</v>
      </c>
      <c r="AD22" s="85">
        <v>18787664</v>
      </c>
      <c r="AE22" s="86">
        <v>9876082</v>
      </c>
      <c r="AF22" s="88">
        <f t="shared" si="12"/>
        <v>28663746</v>
      </c>
      <c r="AG22" s="86">
        <v>241717754</v>
      </c>
      <c r="AH22" s="86">
        <v>241717754</v>
      </c>
      <c r="AI22" s="126">
        <v>28663746</v>
      </c>
      <c r="AJ22" s="127">
        <f t="shared" si="13"/>
        <v>0.11858353606909652</v>
      </c>
      <c r="AK22" s="128">
        <f t="shared" si="14"/>
        <v>5.245380349100219</v>
      </c>
    </row>
    <row r="23" spans="1:37" ht="12.75">
      <c r="A23" s="62" t="s">
        <v>98</v>
      </c>
      <c r="B23" s="63" t="s">
        <v>264</v>
      </c>
      <c r="C23" s="64" t="s">
        <v>265</v>
      </c>
      <c r="D23" s="85">
        <v>120125642</v>
      </c>
      <c r="E23" s="86">
        <v>27854920</v>
      </c>
      <c r="F23" s="87">
        <f t="shared" si="0"/>
        <v>147980562</v>
      </c>
      <c r="G23" s="85">
        <v>120125642</v>
      </c>
      <c r="H23" s="86">
        <v>27854920</v>
      </c>
      <c r="I23" s="87">
        <f t="shared" si="1"/>
        <v>147980562</v>
      </c>
      <c r="J23" s="85">
        <v>24957623</v>
      </c>
      <c r="K23" s="86">
        <v>54725002</v>
      </c>
      <c r="L23" s="88">
        <f t="shared" si="2"/>
        <v>79682625</v>
      </c>
      <c r="M23" s="105">
        <f t="shared" si="3"/>
        <v>0.5384668359348439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24957623</v>
      </c>
      <c r="AA23" s="88">
        <v>54725002</v>
      </c>
      <c r="AB23" s="88">
        <f t="shared" si="10"/>
        <v>79682625</v>
      </c>
      <c r="AC23" s="105">
        <f t="shared" si="11"/>
        <v>0.5384668359348439</v>
      </c>
      <c r="AD23" s="85">
        <v>1323714</v>
      </c>
      <c r="AE23" s="86">
        <v>23821388</v>
      </c>
      <c r="AF23" s="88">
        <f t="shared" si="12"/>
        <v>25145102</v>
      </c>
      <c r="AG23" s="86">
        <v>149897799</v>
      </c>
      <c r="AH23" s="86">
        <v>149897799</v>
      </c>
      <c r="AI23" s="126">
        <v>25145102</v>
      </c>
      <c r="AJ23" s="127">
        <f t="shared" si="13"/>
        <v>0.16774830696480073</v>
      </c>
      <c r="AK23" s="128">
        <f t="shared" si="14"/>
        <v>2.168912379039067</v>
      </c>
    </row>
    <row r="24" spans="1:37" ht="12.75">
      <c r="A24" s="62" t="s">
        <v>113</v>
      </c>
      <c r="B24" s="63" t="s">
        <v>266</v>
      </c>
      <c r="C24" s="64" t="s">
        <v>267</v>
      </c>
      <c r="D24" s="85">
        <v>928105805</v>
      </c>
      <c r="E24" s="86">
        <v>171944000</v>
      </c>
      <c r="F24" s="87">
        <f t="shared" si="0"/>
        <v>1100049805</v>
      </c>
      <c r="G24" s="85">
        <v>928105805</v>
      </c>
      <c r="H24" s="86">
        <v>171944000</v>
      </c>
      <c r="I24" s="87">
        <f t="shared" si="1"/>
        <v>1100049805</v>
      </c>
      <c r="J24" s="85">
        <v>260953089</v>
      </c>
      <c r="K24" s="86">
        <v>1986198160</v>
      </c>
      <c r="L24" s="88">
        <f t="shared" si="2"/>
        <v>2247151249</v>
      </c>
      <c r="M24" s="105">
        <f t="shared" si="3"/>
        <v>2.0427722806605106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260953089</v>
      </c>
      <c r="AA24" s="88">
        <v>1986198160</v>
      </c>
      <c r="AB24" s="88">
        <f t="shared" si="10"/>
        <v>2247151249</v>
      </c>
      <c r="AC24" s="105">
        <f t="shared" si="11"/>
        <v>2.0427722806605106</v>
      </c>
      <c r="AD24" s="85">
        <v>136374340</v>
      </c>
      <c r="AE24" s="86">
        <v>15203407</v>
      </c>
      <c r="AF24" s="88">
        <f t="shared" si="12"/>
        <v>151577747</v>
      </c>
      <c r="AG24" s="86">
        <v>1028696668</v>
      </c>
      <c r="AH24" s="86">
        <v>1028696668</v>
      </c>
      <c r="AI24" s="126">
        <v>151577747</v>
      </c>
      <c r="AJ24" s="127">
        <f t="shared" si="13"/>
        <v>0.14734931269360346</v>
      </c>
      <c r="AK24" s="128">
        <f t="shared" si="14"/>
        <v>13.825073557796053</v>
      </c>
    </row>
    <row r="25" spans="1:37" ht="16.5">
      <c r="A25" s="65"/>
      <c r="B25" s="66" t="s">
        <v>268</v>
      </c>
      <c r="C25" s="67"/>
      <c r="D25" s="89">
        <f>SUM(D17:D24)</f>
        <v>7275613964</v>
      </c>
      <c r="E25" s="90">
        <f>SUM(E17:E24)</f>
        <v>1064633600</v>
      </c>
      <c r="F25" s="91">
        <f t="shared" si="0"/>
        <v>8340247564</v>
      </c>
      <c r="G25" s="89">
        <f>SUM(G17:G24)</f>
        <v>7275613964</v>
      </c>
      <c r="H25" s="90">
        <f>SUM(H17:H24)</f>
        <v>1064633600</v>
      </c>
      <c r="I25" s="91">
        <f t="shared" si="1"/>
        <v>8340247564</v>
      </c>
      <c r="J25" s="89">
        <f>SUM(J17:J24)</f>
        <v>1931619767</v>
      </c>
      <c r="K25" s="90">
        <f>SUM(K17:K24)</f>
        <v>3493774944</v>
      </c>
      <c r="L25" s="90">
        <f t="shared" si="2"/>
        <v>5425394711</v>
      </c>
      <c r="M25" s="106">
        <f t="shared" si="3"/>
        <v>0.6505076341400554</v>
      </c>
      <c r="N25" s="89">
        <f>SUM(N17:N24)</f>
        <v>0</v>
      </c>
      <c r="O25" s="90">
        <f>SUM(O17:O24)</f>
        <v>0</v>
      </c>
      <c r="P25" s="90">
        <f t="shared" si="4"/>
        <v>0</v>
      </c>
      <c r="Q25" s="106">
        <f t="shared" si="5"/>
        <v>0</v>
      </c>
      <c r="R25" s="89">
        <f>SUM(R17:R24)</f>
        <v>0</v>
      </c>
      <c r="S25" s="90">
        <f>SUM(S17:S24)</f>
        <v>0</v>
      </c>
      <c r="T25" s="90">
        <f t="shared" si="6"/>
        <v>0</v>
      </c>
      <c r="U25" s="106">
        <f t="shared" si="7"/>
        <v>0</v>
      </c>
      <c r="V25" s="89">
        <f>SUM(V17:V24)</f>
        <v>0</v>
      </c>
      <c r="W25" s="90">
        <f>SUM(W17:W24)</f>
        <v>0</v>
      </c>
      <c r="X25" s="90">
        <f t="shared" si="8"/>
        <v>0</v>
      </c>
      <c r="Y25" s="106">
        <f t="shared" si="9"/>
        <v>0</v>
      </c>
      <c r="Z25" s="89">
        <v>1931619767</v>
      </c>
      <c r="AA25" s="90">
        <v>3493774944</v>
      </c>
      <c r="AB25" s="90">
        <f t="shared" si="10"/>
        <v>5425394711</v>
      </c>
      <c r="AC25" s="106">
        <f t="shared" si="11"/>
        <v>0.6505076341400554</v>
      </c>
      <c r="AD25" s="89">
        <f>SUM(AD17:AD24)</f>
        <v>1412404325</v>
      </c>
      <c r="AE25" s="90">
        <f>SUM(AE17:AE24)</f>
        <v>108919704</v>
      </c>
      <c r="AF25" s="90">
        <f t="shared" si="12"/>
        <v>1521324029</v>
      </c>
      <c r="AG25" s="90">
        <f>SUM(AG17:AG24)</f>
        <v>8074757797</v>
      </c>
      <c r="AH25" s="90">
        <f>SUM(AH17:AH24)</f>
        <v>8074757797</v>
      </c>
      <c r="AI25" s="91">
        <f>SUM(AI17:AI24)</f>
        <v>1521324029</v>
      </c>
      <c r="AJ25" s="129">
        <f t="shared" si="13"/>
        <v>0.18840491160802553</v>
      </c>
      <c r="AK25" s="130">
        <f t="shared" si="14"/>
        <v>2.5662321816912548</v>
      </c>
    </row>
    <row r="26" spans="1:37" ht="12.75">
      <c r="A26" s="62" t="s">
        <v>98</v>
      </c>
      <c r="B26" s="63" t="s">
        <v>269</v>
      </c>
      <c r="C26" s="64" t="s">
        <v>270</v>
      </c>
      <c r="D26" s="85">
        <v>187821771</v>
      </c>
      <c r="E26" s="86">
        <v>33874002</v>
      </c>
      <c r="F26" s="87">
        <f t="shared" si="0"/>
        <v>221695773</v>
      </c>
      <c r="G26" s="85">
        <v>187821771</v>
      </c>
      <c r="H26" s="86">
        <v>33874002</v>
      </c>
      <c r="I26" s="87">
        <f t="shared" si="1"/>
        <v>221695773</v>
      </c>
      <c r="J26" s="85">
        <v>37213798</v>
      </c>
      <c r="K26" s="86">
        <v>9603878</v>
      </c>
      <c r="L26" s="88">
        <f t="shared" si="2"/>
        <v>46817676</v>
      </c>
      <c r="M26" s="105">
        <f t="shared" si="3"/>
        <v>0.21117983156133519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37213798</v>
      </c>
      <c r="AA26" s="88">
        <v>9603878</v>
      </c>
      <c r="AB26" s="88">
        <f t="shared" si="10"/>
        <v>46817676</v>
      </c>
      <c r="AC26" s="105">
        <f t="shared" si="11"/>
        <v>0.21117983156133519</v>
      </c>
      <c r="AD26" s="85">
        <v>44364713</v>
      </c>
      <c r="AE26" s="86">
        <v>3383180</v>
      </c>
      <c r="AF26" s="88">
        <f t="shared" si="12"/>
        <v>47747893</v>
      </c>
      <c r="AG26" s="86">
        <v>218492537</v>
      </c>
      <c r="AH26" s="86">
        <v>218492537</v>
      </c>
      <c r="AI26" s="126">
        <v>47747893</v>
      </c>
      <c r="AJ26" s="127">
        <f t="shared" si="13"/>
        <v>0.2185332902240043</v>
      </c>
      <c r="AK26" s="128">
        <f t="shared" si="14"/>
        <v>-0.019481843942307564</v>
      </c>
    </row>
    <row r="27" spans="1:37" ht="12.75">
      <c r="A27" s="62" t="s">
        <v>98</v>
      </c>
      <c r="B27" s="63" t="s">
        <v>271</v>
      </c>
      <c r="C27" s="64" t="s">
        <v>272</v>
      </c>
      <c r="D27" s="85">
        <v>602682732</v>
      </c>
      <c r="E27" s="86">
        <v>37661004</v>
      </c>
      <c r="F27" s="87">
        <f t="shared" si="0"/>
        <v>640343736</v>
      </c>
      <c r="G27" s="85">
        <v>602682732</v>
      </c>
      <c r="H27" s="86">
        <v>37661004</v>
      </c>
      <c r="I27" s="87">
        <f t="shared" si="1"/>
        <v>640343736</v>
      </c>
      <c r="J27" s="85">
        <v>92484454</v>
      </c>
      <c r="K27" s="86">
        <v>244676019</v>
      </c>
      <c r="L27" s="88">
        <f t="shared" si="2"/>
        <v>337160473</v>
      </c>
      <c r="M27" s="105">
        <f t="shared" si="3"/>
        <v>0.526530446141508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92484454</v>
      </c>
      <c r="AA27" s="88">
        <v>244676019</v>
      </c>
      <c r="AB27" s="88">
        <f t="shared" si="10"/>
        <v>337160473</v>
      </c>
      <c r="AC27" s="105">
        <f t="shared" si="11"/>
        <v>0.526530446141508</v>
      </c>
      <c r="AD27" s="85">
        <v>14766794</v>
      </c>
      <c r="AE27" s="86">
        <v>142232598</v>
      </c>
      <c r="AF27" s="88">
        <f t="shared" si="12"/>
        <v>156999392</v>
      </c>
      <c r="AG27" s="86">
        <v>506887776</v>
      </c>
      <c r="AH27" s="86">
        <v>506887776</v>
      </c>
      <c r="AI27" s="126">
        <v>156999392</v>
      </c>
      <c r="AJ27" s="127">
        <f t="shared" si="13"/>
        <v>0.30973205398427284</v>
      </c>
      <c r="AK27" s="128">
        <f t="shared" si="14"/>
        <v>1.1475272528443932</v>
      </c>
    </row>
    <row r="28" spans="1:37" ht="12.75">
      <c r="A28" s="62" t="s">
        <v>98</v>
      </c>
      <c r="B28" s="63" t="s">
        <v>273</v>
      </c>
      <c r="C28" s="64" t="s">
        <v>274</v>
      </c>
      <c r="D28" s="85">
        <v>1071419519</v>
      </c>
      <c r="E28" s="86">
        <v>89083044</v>
      </c>
      <c r="F28" s="87">
        <f t="shared" si="0"/>
        <v>1160502563</v>
      </c>
      <c r="G28" s="85">
        <v>1071419519</v>
      </c>
      <c r="H28" s="86">
        <v>89083044</v>
      </c>
      <c r="I28" s="87">
        <f t="shared" si="1"/>
        <v>1160502563</v>
      </c>
      <c r="J28" s="85">
        <v>185534712</v>
      </c>
      <c r="K28" s="86">
        <v>148303181</v>
      </c>
      <c r="L28" s="88">
        <f t="shared" si="2"/>
        <v>333837893</v>
      </c>
      <c r="M28" s="105">
        <f t="shared" si="3"/>
        <v>0.287666657225642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185534712</v>
      </c>
      <c r="AA28" s="88">
        <v>148303181</v>
      </c>
      <c r="AB28" s="88">
        <f t="shared" si="10"/>
        <v>333837893</v>
      </c>
      <c r="AC28" s="105">
        <f t="shared" si="11"/>
        <v>0.287666657225642</v>
      </c>
      <c r="AD28" s="85">
        <v>169316577</v>
      </c>
      <c r="AE28" s="86">
        <v>44045381</v>
      </c>
      <c r="AF28" s="88">
        <f t="shared" si="12"/>
        <v>213361958</v>
      </c>
      <c r="AG28" s="86">
        <v>1123321908</v>
      </c>
      <c r="AH28" s="86">
        <v>1123321908</v>
      </c>
      <c r="AI28" s="126">
        <v>213361958</v>
      </c>
      <c r="AJ28" s="127">
        <f t="shared" si="13"/>
        <v>0.18993839297577378</v>
      </c>
      <c r="AK28" s="128">
        <f t="shared" si="14"/>
        <v>0.5646551809390501</v>
      </c>
    </row>
    <row r="29" spans="1:37" ht="12.75">
      <c r="A29" s="62" t="s">
        <v>113</v>
      </c>
      <c r="B29" s="63" t="s">
        <v>275</v>
      </c>
      <c r="C29" s="64" t="s">
        <v>276</v>
      </c>
      <c r="D29" s="85">
        <v>678246561</v>
      </c>
      <c r="E29" s="86">
        <v>291960000</v>
      </c>
      <c r="F29" s="87">
        <f t="shared" si="0"/>
        <v>970206561</v>
      </c>
      <c r="G29" s="85">
        <v>678246561</v>
      </c>
      <c r="H29" s="86">
        <v>291960000</v>
      </c>
      <c r="I29" s="87">
        <f t="shared" si="1"/>
        <v>970206561</v>
      </c>
      <c r="J29" s="85">
        <v>81184627</v>
      </c>
      <c r="K29" s="86">
        <v>44517287</v>
      </c>
      <c r="L29" s="88">
        <f t="shared" si="2"/>
        <v>125701914</v>
      </c>
      <c r="M29" s="105">
        <f t="shared" si="3"/>
        <v>0.12956201189820649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81184627</v>
      </c>
      <c r="AA29" s="88">
        <v>44517287</v>
      </c>
      <c r="AB29" s="88">
        <f t="shared" si="10"/>
        <v>125701914</v>
      </c>
      <c r="AC29" s="105">
        <f t="shared" si="11"/>
        <v>0.12956201189820649</v>
      </c>
      <c r="AD29" s="85">
        <v>61110348</v>
      </c>
      <c r="AE29" s="86">
        <v>42273550</v>
      </c>
      <c r="AF29" s="88">
        <f t="shared" si="12"/>
        <v>103383898</v>
      </c>
      <c r="AG29" s="86">
        <v>1128013732</v>
      </c>
      <c r="AH29" s="86">
        <v>1128013732</v>
      </c>
      <c r="AI29" s="126">
        <v>103383898</v>
      </c>
      <c r="AJ29" s="127">
        <f t="shared" si="13"/>
        <v>0.09165127610343665</v>
      </c>
      <c r="AK29" s="128">
        <f t="shared" si="14"/>
        <v>0.21587516462186396</v>
      </c>
    </row>
    <row r="30" spans="1:37" ht="16.5">
      <c r="A30" s="65"/>
      <c r="B30" s="66" t="s">
        <v>277</v>
      </c>
      <c r="C30" s="67"/>
      <c r="D30" s="89">
        <f>SUM(D26:D29)</f>
        <v>2540170583</v>
      </c>
      <c r="E30" s="90">
        <f>SUM(E26:E29)</f>
        <v>452578050</v>
      </c>
      <c r="F30" s="91">
        <f t="shared" si="0"/>
        <v>2992748633</v>
      </c>
      <c r="G30" s="89">
        <f>SUM(G26:G29)</f>
        <v>2540170583</v>
      </c>
      <c r="H30" s="90">
        <f>SUM(H26:H29)</f>
        <v>452578050</v>
      </c>
      <c r="I30" s="91">
        <f t="shared" si="1"/>
        <v>2992748633</v>
      </c>
      <c r="J30" s="89">
        <f>SUM(J26:J29)</f>
        <v>396417591</v>
      </c>
      <c r="K30" s="90">
        <f>SUM(K26:K29)</f>
        <v>447100365</v>
      </c>
      <c r="L30" s="90">
        <f t="shared" si="2"/>
        <v>843517956</v>
      </c>
      <c r="M30" s="106">
        <f t="shared" si="3"/>
        <v>0.28185392742271115</v>
      </c>
      <c r="N30" s="89">
        <f>SUM(N26:N29)</f>
        <v>0</v>
      </c>
      <c r="O30" s="90">
        <f>SUM(O26:O29)</f>
        <v>0</v>
      </c>
      <c r="P30" s="90">
        <f t="shared" si="4"/>
        <v>0</v>
      </c>
      <c r="Q30" s="106">
        <f t="shared" si="5"/>
        <v>0</v>
      </c>
      <c r="R30" s="89">
        <f>SUM(R26:R29)</f>
        <v>0</v>
      </c>
      <c r="S30" s="90">
        <f>SUM(S26:S29)</f>
        <v>0</v>
      </c>
      <c r="T30" s="90">
        <f t="shared" si="6"/>
        <v>0</v>
      </c>
      <c r="U30" s="106">
        <f t="shared" si="7"/>
        <v>0</v>
      </c>
      <c r="V30" s="89">
        <f>SUM(V26:V29)</f>
        <v>0</v>
      </c>
      <c r="W30" s="90">
        <f>SUM(W26:W29)</f>
        <v>0</v>
      </c>
      <c r="X30" s="90">
        <f t="shared" si="8"/>
        <v>0</v>
      </c>
      <c r="Y30" s="106">
        <f t="shared" si="9"/>
        <v>0</v>
      </c>
      <c r="Z30" s="89">
        <v>396417591</v>
      </c>
      <c r="AA30" s="90">
        <v>447100365</v>
      </c>
      <c r="AB30" s="90">
        <f t="shared" si="10"/>
        <v>843517956</v>
      </c>
      <c r="AC30" s="106">
        <f t="shared" si="11"/>
        <v>0.28185392742271115</v>
      </c>
      <c r="AD30" s="89">
        <f>SUM(AD26:AD29)</f>
        <v>289558432</v>
      </c>
      <c r="AE30" s="90">
        <f>SUM(AE26:AE29)</f>
        <v>231934709</v>
      </c>
      <c r="AF30" s="90">
        <f t="shared" si="12"/>
        <v>521493141</v>
      </c>
      <c r="AG30" s="90">
        <f>SUM(AG26:AG29)</f>
        <v>2976715953</v>
      </c>
      <c r="AH30" s="90">
        <f>SUM(AH26:AH29)</f>
        <v>2976715953</v>
      </c>
      <c r="AI30" s="91">
        <f>SUM(AI26:AI29)</f>
        <v>521493141</v>
      </c>
      <c r="AJ30" s="129">
        <f t="shared" si="13"/>
        <v>0.1751907636583288</v>
      </c>
      <c r="AK30" s="130">
        <f t="shared" si="14"/>
        <v>0.6175053700274842</v>
      </c>
    </row>
    <row r="31" spans="1:37" ht="12.75">
      <c r="A31" s="62" t="s">
        <v>98</v>
      </c>
      <c r="B31" s="63" t="s">
        <v>278</v>
      </c>
      <c r="C31" s="64" t="s">
        <v>279</v>
      </c>
      <c r="D31" s="85">
        <v>333635119</v>
      </c>
      <c r="E31" s="86">
        <v>23555635</v>
      </c>
      <c r="F31" s="87">
        <f t="shared" si="0"/>
        <v>357190754</v>
      </c>
      <c r="G31" s="85">
        <v>333635119</v>
      </c>
      <c r="H31" s="86">
        <v>23555635</v>
      </c>
      <c r="I31" s="87">
        <f t="shared" si="1"/>
        <v>357190754</v>
      </c>
      <c r="J31" s="85">
        <v>71542813</v>
      </c>
      <c r="K31" s="86">
        <v>97588111</v>
      </c>
      <c r="L31" s="88">
        <f t="shared" si="2"/>
        <v>169130924</v>
      </c>
      <c r="M31" s="105">
        <f t="shared" si="3"/>
        <v>0.4735030851330491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71542813</v>
      </c>
      <c r="AA31" s="88">
        <v>97588111</v>
      </c>
      <c r="AB31" s="88">
        <f t="shared" si="10"/>
        <v>169130924</v>
      </c>
      <c r="AC31" s="105">
        <f t="shared" si="11"/>
        <v>0.4735030851330491</v>
      </c>
      <c r="AD31" s="85">
        <v>70699382</v>
      </c>
      <c r="AE31" s="86">
        <v>79749213</v>
      </c>
      <c r="AF31" s="88">
        <f t="shared" si="12"/>
        <v>150448595</v>
      </c>
      <c r="AG31" s="86">
        <v>381588717</v>
      </c>
      <c r="AH31" s="86">
        <v>381588717</v>
      </c>
      <c r="AI31" s="126">
        <v>150448595</v>
      </c>
      <c r="AJ31" s="127">
        <f t="shared" si="13"/>
        <v>0.3942689820150002</v>
      </c>
      <c r="AK31" s="128">
        <f t="shared" si="14"/>
        <v>0.12417749065719086</v>
      </c>
    </row>
    <row r="32" spans="1:37" ht="12.75">
      <c r="A32" s="62" t="s">
        <v>98</v>
      </c>
      <c r="B32" s="63" t="s">
        <v>280</v>
      </c>
      <c r="C32" s="64" t="s">
        <v>281</v>
      </c>
      <c r="D32" s="85">
        <v>223365671</v>
      </c>
      <c r="E32" s="86">
        <v>89678002</v>
      </c>
      <c r="F32" s="87">
        <f t="shared" si="0"/>
        <v>313043673</v>
      </c>
      <c r="G32" s="85">
        <v>223365671</v>
      </c>
      <c r="H32" s="86">
        <v>89678002</v>
      </c>
      <c r="I32" s="87">
        <f t="shared" si="1"/>
        <v>313043673</v>
      </c>
      <c r="J32" s="85">
        <v>10438966</v>
      </c>
      <c r="K32" s="86">
        <v>2749771</v>
      </c>
      <c r="L32" s="88">
        <f t="shared" si="2"/>
        <v>13188737</v>
      </c>
      <c r="M32" s="105">
        <f t="shared" si="3"/>
        <v>0.04213066143010659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10438966</v>
      </c>
      <c r="AA32" s="88">
        <v>2749771</v>
      </c>
      <c r="AB32" s="88">
        <f t="shared" si="10"/>
        <v>13188737</v>
      </c>
      <c r="AC32" s="105">
        <f t="shared" si="11"/>
        <v>0.04213066143010659</v>
      </c>
      <c r="AD32" s="85">
        <v>29205185</v>
      </c>
      <c r="AE32" s="86">
        <v>3014702</v>
      </c>
      <c r="AF32" s="88">
        <f t="shared" si="12"/>
        <v>32219887</v>
      </c>
      <c r="AG32" s="86">
        <v>313508085</v>
      </c>
      <c r="AH32" s="86">
        <v>313508085</v>
      </c>
      <c r="AI32" s="126">
        <v>32219887</v>
      </c>
      <c r="AJ32" s="127">
        <f t="shared" si="13"/>
        <v>0.10277210873206029</v>
      </c>
      <c r="AK32" s="128">
        <f t="shared" si="14"/>
        <v>-0.5906647034485255</v>
      </c>
    </row>
    <row r="33" spans="1:37" ht="12.75">
      <c r="A33" s="62" t="s">
        <v>98</v>
      </c>
      <c r="B33" s="63" t="s">
        <v>282</v>
      </c>
      <c r="C33" s="64" t="s">
        <v>283</v>
      </c>
      <c r="D33" s="85">
        <v>218083719</v>
      </c>
      <c r="E33" s="86">
        <v>60770313</v>
      </c>
      <c r="F33" s="87">
        <f t="shared" si="0"/>
        <v>278854032</v>
      </c>
      <c r="G33" s="85">
        <v>218083719</v>
      </c>
      <c r="H33" s="86">
        <v>60770313</v>
      </c>
      <c r="I33" s="87">
        <f t="shared" si="1"/>
        <v>278854032</v>
      </c>
      <c r="J33" s="85">
        <v>46769436</v>
      </c>
      <c r="K33" s="86">
        <v>229829506</v>
      </c>
      <c r="L33" s="88">
        <f t="shared" si="2"/>
        <v>276598942</v>
      </c>
      <c r="M33" s="105">
        <f t="shared" si="3"/>
        <v>0.9919130091688974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46769436</v>
      </c>
      <c r="AA33" s="88">
        <v>229829506</v>
      </c>
      <c r="AB33" s="88">
        <f t="shared" si="10"/>
        <v>276598942</v>
      </c>
      <c r="AC33" s="105">
        <f t="shared" si="11"/>
        <v>0.9919130091688974</v>
      </c>
      <c r="AD33" s="85">
        <v>7149508</v>
      </c>
      <c r="AE33" s="86">
        <v>117852033</v>
      </c>
      <c r="AF33" s="88">
        <f t="shared" si="12"/>
        <v>125001541</v>
      </c>
      <c r="AG33" s="86">
        <v>230211142</v>
      </c>
      <c r="AH33" s="86">
        <v>230211142</v>
      </c>
      <c r="AI33" s="126">
        <v>125001541</v>
      </c>
      <c r="AJ33" s="127">
        <f t="shared" si="13"/>
        <v>0.5429864945459504</v>
      </c>
      <c r="AK33" s="128">
        <f t="shared" si="14"/>
        <v>1.212764257042239</v>
      </c>
    </row>
    <row r="34" spans="1:37" ht="12.75">
      <c r="A34" s="62" t="s">
        <v>98</v>
      </c>
      <c r="B34" s="63" t="s">
        <v>284</v>
      </c>
      <c r="C34" s="64" t="s">
        <v>285</v>
      </c>
      <c r="D34" s="85">
        <v>903732673</v>
      </c>
      <c r="E34" s="86">
        <v>57361520</v>
      </c>
      <c r="F34" s="87">
        <f t="shared" si="0"/>
        <v>961094193</v>
      </c>
      <c r="G34" s="85">
        <v>903732673</v>
      </c>
      <c r="H34" s="86">
        <v>57361520</v>
      </c>
      <c r="I34" s="87">
        <f t="shared" si="1"/>
        <v>961094193</v>
      </c>
      <c r="J34" s="85">
        <v>83379714</v>
      </c>
      <c r="K34" s="86">
        <v>-606172</v>
      </c>
      <c r="L34" s="88">
        <f t="shared" si="2"/>
        <v>82773542</v>
      </c>
      <c r="M34" s="105">
        <f t="shared" si="3"/>
        <v>0.08612427647869474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v>83379714</v>
      </c>
      <c r="AA34" s="88">
        <v>-606172</v>
      </c>
      <c r="AB34" s="88">
        <f t="shared" si="10"/>
        <v>82773542</v>
      </c>
      <c r="AC34" s="105">
        <f t="shared" si="11"/>
        <v>0.08612427647869474</v>
      </c>
      <c r="AD34" s="85">
        <v>63084562</v>
      </c>
      <c r="AE34" s="86">
        <v>-5172538</v>
      </c>
      <c r="AF34" s="88">
        <f t="shared" si="12"/>
        <v>57912024</v>
      </c>
      <c r="AG34" s="86">
        <v>231507017</v>
      </c>
      <c r="AH34" s="86">
        <v>231507017</v>
      </c>
      <c r="AI34" s="126">
        <v>57912024</v>
      </c>
      <c r="AJ34" s="127">
        <f t="shared" si="13"/>
        <v>0.2501523485139113</v>
      </c>
      <c r="AK34" s="128">
        <f t="shared" si="14"/>
        <v>0.4292980331683798</v>
      </c>
    </row>
    <row r="35" spans="1:37" ht="12.75">
      <c r="A35" s="62" t="s">
        <v>113</v>
      </c>
      <c r="B35" s="63" t="s">
        <v>286</v>
      </c>
      <c r="C35" s="64" t="s">
        <v>287</v>
      </c>
      <c r="D35" s="85">
        <v>455567146</v>
      </c>
      <c r="E35" s="86">
        <v>296462000</v>
      </c>
      <c r="F35" s="87">
        <f t="shared" si="0"/>
        <v>752029146</v>
      </c>
      <c r="G35" s="85">
        <v>455567146</v>
      </c>
      <c r="H35" s="86">
        <v>296462000</v>
      </c>
      <c r="I35" s="87">
        <f t="shared" si="1"/>
        <v>752029146</v>
      </c>
      <c r="J35" s="85">
        <v>53359285</v>
      </c>
      <c r="K35" s="86">
        <v>18762235</v>
      </c>
      <c r="L35" s="88">
        <f t="shared" si="2"/>
        <v>72121520</v>
      </c>
      <c r="M35" s="105">
        <f t="shared" si="3"/>
        <v>0.09590255960637993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53359285</v>
      </c>
      <c r="AA35" s="88">
        <v>18762235</v>
      </c>
      <c r="AB35" s="88">
        <f t="shared" si="10"/>
        <v>72121520</v>
      </c>
      <c r="AC35" s="105">
        <f t="shared" si="11"/>
        <v>0.09590255960637993</v>
      </c>
      <c r="AD35" s="85">
        <v>83353971</v>
      </c>
      <c r="AE35" s="86">
        <v>42634441</v>
      </c>
      <c r="AF35" s="88">
        <f t="shared" si="12"/>
        <v>125988412</v>
      </c>
      <c r="AG35" s="86">
        <v>702305241</v>
      </c>
      <c r="AH35" s="86">
        <v>702305241</v>
      </c>
      <c r="AI35" s="126">
        <v>125988412</v>
      </c>
      <c r="AJ35" s="127">
        <f t="shared" si="13"/>
        <v>0.17939266951875132</v>
      </c>
      <c r="AK35" s="128">
        <f t="shared" si="14"/>
        <v>-0.4275543372988938</v>
      </c>
    </row>
    <row r="36" spans="1:37" ht="16.5">
      <c r="A36" s="65"/>
      <c r="B36" s="66" t="s">
        <v>288</v>
      </c>
      <c r="C36" s="67"/>
      <c r="D36" s="89">
        <f>SUM(D31:D35)</f>
        <v>2134384328</v>
      </c>
      <c r="E36" s="90">
        <f>SUM(E31:E35)</f>
        <v>527827470</v>
      </c>
      <c r="F36" s="91">
        <f t="shared" si="0"/>
        <v>2662211798</v>
      </c>
      <c r="G36" s="89">
        <f>SUM(G31:G35)</f>
        <v>2134384328</v>
      </c>
      <c r="H36" s="90">
        <f>SUM(H31:H35)</f>
        <v>527827470</v>
      </c>
      <c r="I36" s="91">
        <f t="shared" si="1"/>
        <v>2662211798</v>
      </c>
      <c r="J36" s="89">
        <f>SUM(J31:J35)</f>
        <v>265490214</v>
      </c>
      <c r="K36" s="90">
        <f>SUM(K31:K35)</f>
        <v>348323451</v>
      </c>
      <c r="L36" s="90">
        <f t="shared" si="2"/>
        <v>613813665</v>
      </c>
      <c r="M36" s="106">
        <f t="shared" si="3"/>
        <v>0.23056530117593596</v>
      </c>
      <c r="N36" s="89">
        <f>SUM(N31:N35)</f>
        <v>0</v>
      </c>
      <c r="O36" s="90">
        <f>SUM(O31:O35)</f>
        <v>0</v>
      </c>
      <c r="P36" s="90">
        <f t="shared" si="4"/>
        <v>0</v>
      </c>
      <c r="Q36" s="106">
        <f t="shared" si="5"/>
        <v>0</v>
      </c>
      <c r="R36" s="89">
        <f>SUM(R31:R35)</f>
        <v>0</v>
      </c>
      <c r="S36" s="90">
        <f>SUM(S31:S35)</f>
        <v>0</v>
      </c>
      <c r="T36" s="90">
        <f t="shared" si="6"/>
        <v>0</v>
      </c>
      <c r="U36" s="106">
        <f t="shared" si="7"/>
        <v>0</v>
      </c>
      <c r="V36" s="89">
        <f>SUM(V31:V35)</f>
        <v>0</v>
      </c>
      <c r="W36" s="90">
        <f>SUM(W31:W35)</f>
        <v>0</v>
      </c>
      <c r="X36" s="90">
        <f t="shared" si="8"/>
        <v>0</v>
      </c>
      <c r="Y36" s="106">
        <f t="shared" si="9"/>
        <v>0</v>
      </c>
      <c r="Z36" s="89">
        <v>265490214</v>
      </c>
      <c r="AA36" s="90">
        <v>348323451</v>
      </c>
      <c r="AB36" s="90">
        <f t="shared" si="10"/>
        <v>613813665</v>
      </c>
      <c r="AC36" s="106">
        <f t="shared" si="11"/>
        <v>0.23056530117593596</v>
      </c>
      <c r="AD36" s="89">
        <f>SUM(AD31:AD35)</f>
        <v>253492608</v>
      </c>
      <c r="AE36" s="90">
        <f>SUM(AE31:AE35)</f>
        <v>238077851</v>
      </c>
      <c r="AF36" s="90">
        <f t="shared" si="12"/>
        <v>491570459</v>
      </c>
      <c r="AG36" s="90">
        <f>SUM(AG31:AG35)</f>
        <v>1859120202</v>
      </c>
      <c r="AH36" s="90">
        <f>SUM(AH31:AH35)</f>
        <v>1859120202</v>
      </c>
      <c r="AI36" s="91">
        <f>SUM(AI31:AI35)</f>
        <v>491570459</v>
      </c>
      <c r="AJ36" s="129">
        <f t="shared" si="13"/>
        <v>0.2644102616233095</v>
      </c>
      <c r="AK36" s="130">
        <f t="shared" si="14"/>
        <v>0.24867891013768184</v>
      </c>
    </row>
    <row r="37" spans="1:37" ht="12.75">
      <c r="A37" s="62" t="s">
        <v>98</v>
      </c>
      <c r="B37" s="63" t="s">
        <v>66</v>
      </c>
      <c r="C37" s="64" t="s">
        <v>67</v>
      </c>
      <c r="D37" s="85">
        <v>2432636361</v>
      </c>
      <c r="E37" s="86">
        <v>200382324</v>
      </c>
      <c r="F37" s="87">
        <f t="shared" si="0"/>
        <v>2633018685</v>
      </c>
      <c r="G37" s="85">
        <v>2415852813</v>
      </c>
      <c r="H37" s="86">
        <v>1141969970</v>
      </c>
      <c r="I37" s="87">
        <f t="shared" si="1"/>
        <v>3557822783</v>
      </c>
      <c r="J37" s="85">
        <v>374523962</v>
      </c>
      <c r="K37" s="86">
        <v>22652032</v>
      </c>
      <c r="L37" s="88">
        <f t="shared" si="2"/>
        <v>397175994</v>
      </c>
      <c r="M37" s="105">
        <f t="shared" si="3"/>
        <v>0.15084435073046207</v>
      </c>
      <c r="N37" s="85">
        <v>0</v>
      </c>
      <c r="O37" s="86">
        <v>0</v>
      </c>
      <c r="P37" s="88">
        <f t="shared" si="4"/>
        <v>0</v>
      </c>
      <c r="Q37" s="105">
        <f t="shared" si="5"/>
        <v>0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v>374523962</v>
      </c>
      <c r="AA37" s="88">
        <v>22652032</v>
      </c>
      <c r="AB37" s="88">
        <f t="shared" si="10"/>
        <v>397175994</v>
      </c>
      <c r="AC37" s="105">
        <f t="shared" si="11"/>
        <v>0.15084435073046207</v>
      </c>
      <c r="AD37" s="85">
        <v>336763532</v>
      </c>
      <c r="AE37" s="86">
        <v>15999415</v>
      </c>
      <c r="AF37" s="88">
        <f t="shared" si="12"/>
        <v>352762947</v>
      </c>
      <c r="AG37" s="86">
        <v>2455012531</v>
      </c>
      <c r="AH37" s="86">
        <v>2455012531</v>
      </c>
      <c r="AI37" s="126">
        <v>352762947</v>
      </c>
      <c r="AJ37" s="127">
        <f t="shared" si="13"/>
        <v>0.1436908946677796</v>
      </c>
      <c r="AK37" s="128">
        <f t="shared" si="14"/>
        <v>0.12590054419746077</v>
      </c>
    </row>
    <row r="38" spans="1:37" ht="12.75">
      <c r="A38" s="62" t="s">
        <v>98</v>
      </c>
      <c r="B38" s="63" t="s">
        <v>289</v>
      </c>
      <c r="C38" s="64" t="s">
        <v>290</v>
      </c>
      <c r="D38" s="85">
        <v>86775444</v>
      </c>
      <c r="E38" s="86">
        <v>172680005</v>
      </c>
      <c r="F38" s="87">
        <f t="shared" si="0"/>
        <v>259455449</v>
      </c>
      <c r="G38" s="85">
        <v>86775444</v>
      </c>
      <c r="H38" s="86">
        <v>172680005</v>
      </c>
      <c r="I38" s="87">
        <f t="shared" si="1"/>
        <v>259455449</v>
      </c>
      <c r="J38" s="85">
        <v>34214694</v>
      </c>
      <c r="K38" s="86">
        <v>548120927</v>
      </c>
      <c r="L38" s="88">
        <f t="shared" si="2"/>
        <v>582335621</v>
      </c>
      <c r="M38" s="105">
        <f t="shared" si="3"/>
        <v>2.244453231737677</v>
      </c>
      <c r="N38" s="85">
        <v>0</v>
      </c>
      <c r="O38" s="86">
        <v>0</v>
      </c>
      <c r="P38" s="88">
        <f t="shared" si="4"/>
        <v>0</v>
      </c>
      <c r="Q38" s="105">
        <f t="shared" si="5"/>
        <v>0</v>
      </c>
      <c r="R38" s="85">
        <v>0</v>
      </c>
      <c r="S38" s="86">
        <v>0</v>
      </c>
      <c r="T38" s="88">
        <f t="shared" si="6"/>
        <v>0</v>
      </c>
      <c r="U38" s="105">
        <f t="shared" si="7"/>
        <v>0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v>34214694</v>
      </c>
      <c r="AA38" s="88">
        <v>548120927</v>
      </c>
      <c r="AB38" s="88">
        <f t="shared" si="10"/>
        <v>582335621</v>
      </c>
      <c r="AC38" s="105">
        <f t="shared" si="11"/>
        <v>2.244453231737677</v>
      </c>
      <c r="AD38" s="85">
        <v>12965183</v>
      </c>
      <c r="AE38" s="86">
        <v>871498</v>
      </c>
      <c r="AF38" s="88">
        <f t="shared" si="12"/>
        <v>13836681</v>
      </c>
      <c r="AG38" s="86">
        <v>285534303</v>
      </c>
      <c r="AH38" s="86">
        <v>285534303</v>
      </c>
      <c r="AI38" s="126">
        <v>13836681</v>
      </c>
      <c r="AJ38" s="127">
        <f t="shared" si="13"/>
        <v>0.048458909681335205</v>
      </c>
      <c r="AK38" s="128">
        <f t="shared" si="14"/>
        <v>41.086366015087</v>
      </c>
    </row>
    <row r="39" spans="1:37" ht="12.75">
      <c r="A39" s="62" t="s">
        <v>98</v>
      </c>
      <c r="B39" s="63" t="s">
        <v>291</v>
      </c>
      <c r="C39" s="64" t="s">
        <v>292</v>
      </c>
      <c r="D39" s="85">
        <v>104094468</v>
      </c>
      <c r="E39" s="86">
        <v>90561000</v>
      </c>
      <c r="F39" s="87">
        <f t="shared" si="0"/>
        <v>194655468</v>
      </c>
      <c r="G39" s="85">
        <v>104094468</v>
      </c>
      <c r="H39" s="86">
        <v>90561000</v>
      </c>
      <c r="I39" s="87">
        <f t="shared" si="1"/>
        <v>194655468</v>
      </c>
      <c r="J39" s="85">
        <v>13290573</v>
      </c>
      <c r="K39" s="86">
        <v>309762900</v>
      </c>
      <c r="L39" s="88">
        <f t="shared" si="2"/>
        <v>323053473</v>
      </c>
      <c r="M39" s="105">
        <f t="shared" si="3"/>
        <v>1.6596167388423941</v>
      </c>
      <c r="N39" s="85">
        <v>0</v>
      </c>
      <c r="O39" s="86">
        <v>0</v>
      </c>
      <c r="P39" s="88">
        <f t="shared" si="4"/>
        <v>0</v>
      </c>
      <c r="Q39" s="105">
        <f t="shared" si="5"/>
        <v>0</v>
      </c>
      <c r="R39" s="85">
        <v>0</v>
      </c>
      <c r="S39" s="86">
        <v>0</v>
      </c>
      <c r="T39" s="88">
        <f t="shared" si="6"/>
        <v>0</v>
      </c>
      <c r="U39" s="105">
        <f t="shared" si="7"/>
        <v>0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v>13290573</v>
      </c>
      <c r="AA39" s="88">
        <v>309762900</v>
      </c>
      <c r="AB39" s="88">
        <f t="shared" si="10"/>
        <v>323053473</v>
      </c>
      <c r="AC39" s="105">
        <f t="shared" si="11"/>
        <v>1.6596167388423941</v>
      </c>
      <c r="AD39" s="85">
        <v>20227022</v>
      </c>
      <c r="AE39" s="86">
        <v>68422501</v>
      </c>
      <c r="AF39" s="88">
        <f t="shared" si="12"/>
        <v>88649523</v>
      </c>
      <c r="AG39" s="86">
        <v>117933136</v>
      </c>
      <c r="AH39" s="86">
        <v>117933136</v>
      </c>
      <c r="AI39" s="126">
        <v>88649523</v>
      </c>
      <c r="AJ39" s="127">
        <f t="shared" si="13"/>
        <v>0.7516930864960634</v>
      </c>
      <c r="AK39" s="128">
        <f t="shared" si="14"/>
        <v>2.644164819702414</v>
      </c>
    </row>
    <row r="40" spans="1:37" ht="12.75">
      <c r="A40" s="62" t="s">
        <v>113</v>
      </c>
      <c r="B40" s="63" t="s">
        <v>293</v>
      </c>
      <c r="C40" s="64" t="s">
        <v>294</v>
      </c>
      <c r="D40" s="85">
        <v>253500744</v>
      </c>
      <c r="E40" s="86">
        <v>87456804</v>
      </c>
      <c r="F40" s="87">
        <f t="shared" si="0"/>
        <v>340957548</v>
      </c>
      <c r="G40" s="85">
        <v>253500744</v>
      </c>
      <c r="H40" s="86">
        <v>87456804</v>
      </c>
      <c r="I40" s="87">
        <f t="shared" si="1"/>
        <v>340957548</v>
      </c>
      <c r="J40" s="85">
        <v>6705527</v>
      </c>
      <c r="K40" s="86">
        <v>0</v>
      </c>
      <c r="L40" s="88">
        <f t="shared" si="2"/>
        <v>6705527</v>
      </c>
      <c r="M40" s="105">
        <f t="shared" si="3"/>
        <v>0.019666750419028704</v>
      </c>
      <c r="N40" s="85">
        <v>0</v>
      </c>
      <c r="O40" s="86">
        <v>0</v>
      </c>
      <c r="P40" s="88">
        <f t="shared" si="4"/>
        <v>0</v>
      </c>
      <c r="Q40" s="105">
        <f t="shared" si="5"/>
        <v>0</v>
      </c>
      <c r="R40" s="85">
        <v>0</v>
      </c>
      <c r="S40" s="86">
        <v>0</v>
      </c>
      <c r="T40" s="88">
        <f t="shared" si="6"/>
        <v>0</v>
      </c>
      <c r="U40" s="105">
        <f t="shared" si="7"/>
        <v>0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v>6705527</v>
      </c>
      <c r="AA40" s="88">
        <v>0</v>
      </c>
      <c r="AB40" s="88">
        <f t="shared" si="10"/>
        <v>6705527</v>
      </c>
      <c r="AC40" s="105">
        <f t="shared" si="11"/>
        <v>0.019666750419028704</v>
      </c>
      <c r="AD40" s="85">
        <v>44692595</v>
      </c>
      <c r="AE40" s="86">
        <v>12511588</v>
      </c>
      <c r="AF40" s="88">
        <f t="shared" si="12"/>
        <v>57204183</v>
      </c>
      <c r="AG40" s="86">
        <v>488115424</v>
      </c>
      <c r="AH40" s="86">
        <v>488115424</v>
      </c>
      <c r="AI40" s="126">
        <v>57204183</v>
      </c>
      <c r="AJ40" s="127">
        <f t="shared" si="13"/>
        <v>0.11719396722034336</v>
      </c>
      <c r="AK40" s="128">
        <f t="shared" si="14"/>
        <v>-0.8827790792851635</v>
      </c>
    </row>
    <row r="41" spans="1:37" ht="16.5">
      <c r="A41" s="65"/>
      <c r="B41" s="66" t="s">
        <v>295</v>
      </c>
      <c r="C41" s="67"/>
      <c r="D41" s="89">
        <f>SUM(D37:D40)</f>
        <v>2877007017</v>
      </c>
      <c r="E41" s="90">
        <f>SUM(E37:E40)</f>
        <v>551080133</v>
      </c>
      <c r="F41" s="91">
        <f t="shared" si="0"/>
        <v>3428087150</v>
      </c>
      <c r="G41" s="89">
        <f>SUM(G37:G40)</f>
        <v>2860223469</v>
      </c>
      <c r="H41" s="90">
        <f>SUM(H37:H40)</f>
        <v>1492667779</v>
      </c>
      <c r="I41" s="91">
        <f t="shared" si="1"/>
        <v>4352891248</v>
      </c>
      <c r="J41" s="89">
        <f>SUM(J37:J40)</f>
        <v>428734756</v>
      </c>
      <c r="K41" s="90">
        <f>SUM(K37:K40)</f>
        <v>880535859</v>
      </c>
      <c r="L41" s="90">
        <f t="shared" si="2"/>
        <v>1309270615</v>
      </c>
      <c r="M41" s="106">
        <f t="shared" si="3"/>
        <v>0.3819245420875604</v>
      </c>
      <c r="N41" s="89">
        <f>SUM(N37:N40)</f>
        <v>0</v>
      </c>
      <c r="O41" s="90">
        <f>SUM(O37:O40)</f>
        <v>0</v>
      </c>
      <c r="P41" s="90">
        <f t="shared" si="4"/>
        <v>0</v>
      </c>
      <c r="Q41" s="106">
        <f t="shared" si="5"/>
        <v>0</v>
      </c>
      <c r="R41" s="89">
        <f>SUM(R37:R40)</f>
        <v>0</v>
      </c>
      <c r="S41" s="90">
        <f>SUM(S37:S40)</f>
        <v>0</v>
      </c>
      <c r="T41" s="90">
        <f t="shared" si="6"/>
        <v>0</v>
      </c>
      <c r="U41" s="106">
        <f t="shared" si="7"/>
        <v>0</v>
      </c>
      <c r="V41" s="89">
        <f>SUM(V37:V40)</f>
        <v>0</v>
      </c>
      <c r="W41" s="90">
        <f>SUM(W37:W40)</f>
        <v>0</v>
      </c>
      <c r="X41" s="90">
        <f t="shared" si="8"/>
        <v>0</v>
      </c>
      <c r="Y41" s="106">
        <f t="shared" si="9"/>
        <v>0</v>
      </c>
      <c r="Z41" s="89">
        <v>428734756</v>
      </c>
      <c r="AA41" s="90">
        <v>880535859</v>
      </c>
      <c r="AB41" s="90">
        <f t="shared" si="10"/>
        <v>1309270615</v>
      </c>
      <c r="AC41" s="106">
        <f t="shared" si="11"/>
        <v>0.3819245420875604</v>
      </c>
      <c r="AD41" s="89">
        <f>SUM(AD37:AD40)</f>
        <v>414648332</v>
      </c>
      <c r="AE41" s="90">
        <f>SUM(AE37:AE40)</f>
        <v>97805002</v>
      </c>
      <c r="AF41" s="90">
        <f t="shared" si="12"/>
        <v>512453334</v>
      </c>
      <c r="AG41" s="90">
        <f>SUM(AG37:AG40)</f>
        <v>3346595394</v>
      </c>
      <c r="AH41" s="90">
        <f>SUM(AH37:AH40)</f>
        <v>3346595394</v>
      </c>
      <c r="AI41" s="91">
        <f>SUM(AI37:AI40)</f>
        <v>512453334</v>
      </c>
      <c r="AJ41" s="129">
        <f t="shared" si="13"/>
        <v>0.1531267672568846</v>
      </c>
      <c r="AK41" s="130">
        <f t="shared" si="14"/>
        <v>1.5549070093473136</v>
      </c>
    </row>
    <row r="42" spans="1:37" ht="12.75">
      <c r="A42" s="62" t="s">
        <v>98</v>
      </c>
      <c r="B42" s="63" t="s">
        <v>296</v>
      </c>
      <c r="C42" s="64" t="s">
        <v>297</v>
      </c>
      <c r="D42" s="85">
        <v>135245675</v>
      </c>
      <c r="E42" s="86">
        <v>35344651</v>
      </c>
      <c r="F42" s="87">
        <f aca="true" t="shared" si="15" ref="F42:F74">$D42+$E42</f>
        <v>170590326</v>
      </c>
      <c r="G42" s="85">
        <v>135245675</v>
      </c>
      <c r="H42" s="86">
        <v>35344651</v>
      </c>
      <c r="I42" s="87">
        <f aca="true" t="shared" si="16" ref="I42:I74">$G42+$H42</f>
        <v>170590326</v>
      </c>
      <c r="J42" s="85">
        <v>38495515</v>
      </c>
      <c r="K42" s="86">
        <v>337144105</v>
      </c>
      <c r="L42" s="88">
        <f aca="true" t="shared" si="17" ref="L42:L74">$J42+$K42</f>
        <v>375639620</v>
      </c>
      <c r="M42" s="105">
        <f aca="true" t="shared" si="18" ref="M42:M74">IF($F42=0,0,$L42/$F42)</f>
        <v>2.2019983712323756</v>
      </c>
      <c r="N42" s="85">
        <v>0</v>
      </c>
      <c r="O42" s="86">
        <v>0</v>
      </c>
      <c r="P42" s="88">
        <f aca="true" t="shared" si="19" ref="P42:P74">$N42+$O42</f>
        <v>0</v>
      </c>
      <c r="Q42" s="105">
        <f aca="true" t="shared" si="20" ref="Q42:Q74">IF($F42=0,0,$P42/$F42)</f>
        <v>0</v>
      </c>
      <c r="R42" s="85">
        <v>0</v>
      </c>
      <c r="S42" s="86">
        <v>0</v>
      </c>
      <c r="T42" s="88">
        <f aca="true" t="shared" si="21" ref="T42:T74">$R42+$S42</f>
        <v>0</v>
      </c>
      <c r="U42" s="105">
        <f aca="true" t="shared" si="22" ref="U42:U74">IF($I42=0,0,$T42/$I42)</f>
        <v>0</v>
      </c>
      <c r="V42" s="85">
        <v>0</v>
      </c>
      <c r="W42" s="86">
        <v>0</v>
      </c>
      <c r="X42" s="88">
        <f aca="true" t="shared" si="23" ref="X42:X74">$V42+$W42</f>
        <v>0</v>
      </c>
      <c r="Y42" s="105">
        <f aca="true" t="shared" si="24" ref="Y42:Y74">IF($I42=0,0,$X42/$I42)</f>
        <v>0</v>
      </c>
      <c r="Z42" s="125">
        <v>38495515</v>
      </c>
      <c r="AA42" s="88">
        <v>337144105</v>
      </c>
      <c r="AB42" s="88">
        <f aca="true" t="shared" si="25" ref="AB42:AB74">$Z42+$AA42</f>
        <v>375639620</v>
      </c>
      <c r="AC42" s="105">
        <f aca="true" t="shared" si="26" ref="AC42:AC74">IF($F42=0,0,$AB42/$F42)</f>
        <v>2.2019983712323756</v>
      </c>
      <c r="AD42" s="85">
        <v>22993047</v>
      </c>
      <c r="AE42" s="86">
        <v>7553431</v>
      </c>
      <c r="AF42" s="88">
        <f aca="true" t="shared" si="27" ref="AF42:AF74">$AD42+$AE42</f>
        <v>30546478</v>
      </c>
      <c r="AG42" s="86">
        <v>382202287</v>
      </c>
      <c r="AH42" s="86">
        <v>382202287</v>
      </c>
      <c r="AI42" s="126">
        <v>30546478</v>
      </c>
      <c r="AJ42" s="127">
        <f aca="true" t="shared" si="28" ref="AJ42:AJ74">IF($AG42=0,0,$AI42/$AG42)</f>
        <v>0.07992227948128422</v>
      </c>
      <c r="AK42" s="128">
        <f aca="true" t="shared" si="29" ref="AK42:AK74">IF($AF42=0,0,(($L42/$AF42)-1))</f>
        <v>11.297313621557286</v>
      </c>
    </row>
    <row r="43" spans="1:37" ht="12.75">
      <c r="A43" s="62" t="s">
        <v>98</v>
      </c>
      <c r="B43" s="63" t="s">
        <v>298</v>
      </c>
      <c r="C43" s="64" t="s">
        <v>299</v>
      </c>
      <c r="D43" s="85">
        <v>0</v>
      </c>
      <c r="E43" s="86">
        <v>0</v>
      </c>
      <c r="F43" s="87">
        <f t="shared" si="15"/>
        <v>0</v>
      </c>
      <c r="G43" s="85">
        <v>0</v>
      </c>
      <c r="H43" s="86">
        <v>0</v>
      </c>
      <c r="I43" s="87">
        <f t="shared" si="16"/>
        <v>0</v>
      </c>
      <c r="J43" s="85">
        <v>0</v>
      </c>
      <c r="K43" s="86">
        <v>0</v>
      </c>
      <c r="L43" s="88">
        <f t="shared" si="17"/>
        <v>0</v>
      </c>
      <c r="M43" s="105">
        <f t="shared" si="18"/>
        <v>0</v>
      </c>
      <c r="N43" s="85">
        <v>0</v>
      </c>
      <c r="O43" s="86">
        <v>0</v>
      </c>
      <c r="P43" s="88">
        <f t="shared" si="19"/>
        <v>0</v>
      </c>
      <c r="Q43" s="105">
        <f t="shared" si="20"/>
        <v>0</v>
      </c>
      <c r="R43" s="85">
        <v>0</v>
      </c>
      <c r="S43" s="86">
        <v>0</v>
      </c>
      <c r="T43" s="88">
        <f t="shared" si="21"/>
        <v>0</v>
      </c>
      <c r="U43" s="105">
        <f t="shared" si="22"/>
        <v>0</v>
      </c>
      <c r="V43" s="85">
        <v>0</v>
      </c>
      <c r="W43" s="86">
        <v>0</v>
      </c>
      <c r="X43" s="88">
        <f t="shared" si="23"/>
        <v>0</v>
      </c>
      <c r="Y43" s="105">
        <f t="shared" si="24"/>
        <v>0</v>
      </c>
      <c r="Z43" s="125">
        <v>0</v>
      </c>
      <c r="AA43" s="88">
        <v>0</v>
      </c>
      <c r="AB43" s="88">
        <f t="shared" si="25"/>
        <v>0</v>
      </c>
      <c r="AC43" s="105">
        <f t="shared" si="26"/>
        <v>0</v>
      </c>
      <c r="AD43" s="85">
        <v>10076361</v>
      </c>
      <c r="AE43" s="86">
        <v>814108</v>
      </c>
      <c r="AF43" s="88">
        <f t="shared" si="27"/>
        <v>10890469</v>
      </c>
      <c r="AG43" s="86">
        <v>314927535</v>
      </c>
      <c r="AH43" s="86">
        <v>314927535</v>
      </c>
      <c r="AI43" s="126">
        <v>10890469</v>
      </c>
      <c r="AJ43" s="127">
        <f t="shared" si="28"/>
        <v>0.03458087270774847</v>
      </c>
      <c r="AK43" s="128">
        <f t="shared" si="29"/>
        <v>-1</v>
      </c>
    </row>
    <row r="44" spans="1:37" ht="12.75">
      <c r="A44" s="62" t="s">
        <v>98</v>
      </c>
      <c r="B44" s="63" t="s">
        <v>300</v>
      </c>
      <c r="C44" s="64" t="s">
        <v>301</v>
      </c>
      <c r="D44" s="85">
        <v>552435627</v>
      </c>
      <c r="E44" s="86">
        <v>35278520</v>
      </c>
      <c r="F44" s="87">
        <f t="shared" si="15"/>
        <v>587714147</v>
      </c>
      <c r="G44" s="85">
        <v>552435627</v>
      </c>
      <c r="H44" s="86">
        <v>35278520</v>
      </c>
      <c r="I44" s="87">
        <f t="shared" si="16"/>
        <v>587714147</v>
      </c>
      <c r="J44" s="85">
        <v>122962274</v>
      </c>
      <c r="K44" s="86">
        <v>-72565022</v>
      </c>
      <c r="L44" s="88">
        <f t="shared" si="17"/>
        <v>50397252</v>
      </c>
      <c r="M44" s="105">
        <f t="shared" si="18"/>
        <v>0.08575129977260867</v>
      </c>
      <c r="N44" s="85">
        <v>0</v>
      </c>
      <c r="O44" s="86">
        <v>0</v>
      </c>
      <c r="P44" s="88">
        <f t="shared" si="19"/>
        <v>0</v>
      </c>
      <c r="Q44" s="105">
        <f t="shared" si="20"/>
        <v>0</v>
      </c>
      <c r="R44" s="85">
        <v>0</v>
      </c>
      <c r="S44" s="86">
        <v>0</v>
      </c>
      <c r="T44" s="88">
        <f t="shared" si="21"/>
        <v>0</v>
      </c>
      <c r="U44" s="105">
        <f t="shared" si="22"/>
        <v>0</v>
      </c>
      <c r="V44" s="85">
        <v>0</v>
      </c>
      <c r="W44" s="86">
        <v>0</v>
      </c>
      <c r="X44" s="88">
        <f t="shared" si="23"/>
        <v>0</v>
      </c>
      <c r="Y44" s="105">
        <f t="shared" si="24"/>
        <v>0</v>
      </c>
      <c r="Z44" s="125">
        <v>122962274</v>
      </c>
      <c r="AA44" s="88">
        <v>-72565022</v>
      </c>
      <c r="AB44" s="88">
        <f t="shared" si="25"/>
        <v>50397252</v>
      </c>
      <c r="AC44" s="105">
        <f t="shared" si="26"/>
        <v>0.08575129977260867</v>
      </c>
      <c r="AD44" s="85">
        <v>60836082</v>
      </c>
      <c r="AE44" s="86">
        <v>112334461</v>
      </c>
      <c r="AF44" s="88">
        <f t="shared" si="27"/>
        <v>173170543</v>
      </c>
      <c r="AG44" s="86">
        <v>359434642</v>
      </c>
      <c r="AH44" s="86">
        <v>359434642</v>
      </c>
      <c r="AI44" s="126">
        <v>173170543</v>
      </c>
      <c r="AJ44" s="127">
        <f t="shared" si="28"/>
        <v>0.4817859014268302</v>
      </c>
      <c r="AK44" s="128">
        <f t="shared" si="29"/>
        <v>-0.7089732980741419</v>
      </c>
    </row>
    <row r="45" spans="1:37" ht="12.75">
      <c r="A45" s="62" t="s">
        <v>98</v>
      </c>
      <c r="B45" s="63" t="s">
        <v>302</v>
      </c>
      <c r="C45" s="64" t="s">
        <v>303</v>
      </c>
      <c r="D45" s="85">
        <v>190086898</v>
      </c>
      <c r="E45" s="86">
        <v>450184665</v>
      </c>
      <c r="F45" s="87">
        <f t="shared" si="15"/>
        <v>640271563</v>
      </c>
      <c r="G45" s="85">
        <v>190086898</v>
      </c>
      <c r="H45" s="86">
        <v>450184665</v>
      </c>
      <c r="I45" s="87">
        <f t="shared" si="16"/>
        <v>640271563</v>
      </c>
      <c r="J45" s="85">
        <v>48249987</v>
      </c>
      <c r="K45" s="86">
        <v>3731981</v>
      </c>
      <c r="L45" s="88">
        <f t="shared" si="17"/>
        <v>51981968</v>
      </c>
      <c r="M45" s="105">
        <f t="shared" si="18"/>
        <v>0.0811873758010396</v>
      </c>
      <c r="N45" s="85">
        <v>0</v>
      </c>
      <c r="O45" s="86">
        <v>0</v>
      </c>
      <c r="P45" s="88">
        <f t="shared" si="19"/>
        <v>0</v>
      </c>
      <c r="Q45" s="105">
        <f t="shared" si="20"/>
        <v>0</v>
      </c>
      <c r="R45" s="85">
        <v>0</v>
      </c>
      <c r="S45" s="86">
        <v>0</v>
      </c>
      <c r="T45" s="88">
        <f t="shared" si="21"/>
        <v>0</v>
      </c>
      <c r="U45" s="105">
        <f t="shared" si="22"/>
        <v>0</v>
      </c>
      <c r="V45" s="85">
        <v>0</v>
      </c>
      <c r="W45" s="86">
        <v>0</v>
      </c>
      <c r="X45" s="88">
        <f t="shared" si="23"/>
        <v>0</v>
      </c>
      <c r="Y45" s="105">
        <f t="shared" si="24"/>
        <v>0</v>
      </c>
      <c r="Z45" s="125">
        <v>48249987</v>
      </c>
      <c r="AA45" s="88">
        <v>3731981</v>
      </c>
      <c r="AB45" s="88">
        <f t="shared" si="25"/>
        <v>51981968</v>
      </c>
      <c r="AC45" s="105">
        <f t="shared" si="26"/>
        <v>0.0811873758010396</v>
      </c>
      <c r="AD45" s="85">
        <v>38744453</v>
      </c>
      <c r="AE45" s="86">
        <v>10102419</v>
      </c>
      <c r="AF45" s="88">
        <f t="shared" si="27"/>
        <v>48846872</v>
      </c>
      <c r="AG45" s="86">
        <v>219510924</v>
      </c>
      <c r="AH45" s="86">
        <v>219510924</v>
      </c>
      <c r="AI45" s="126">
        <v>48846872</v>
      </c>
      <c r="AJ45" s="127">
        <f t="shared" si="28"/>
        <v>0.222525927684583</v>
      </c>
      <c r="AK45" s="128">
        <f t="shared" si="29"/>
        <v>0.06418212408770008</v>
      </c>
    </row>
    <row r="46" spans="1:37" ht="12.75">
      <c r="A46" s="62" t="s">
        <v>98</v>
      </c>
      <c r="B46" s="63" t="s">
        <v>304</v>
      </c>
      <c r="C46" s="64" t="s">
        <v>305</v>
      </c>
      <c r="D46" s="85">
        <v>395346321</v>
      </c>
      <c r="E46" s="86">
        <v>512957404</v>
      </c>
      <c r="F46" s="87">
        <f t="shared" si="15"/>
        <v>908303725</v>
      </c>
      <c r="G46" s="85">
        <v>395346321</v>
      </c>
      <c r="H46" s="86">
        <v>512957404</v>
      </c>
      <c r="I46" s="87">
        <f t="shared" si="16"/>
        <v>908303725</v>
      </c>
      <c r="J46" s="85">
        <v>98707158</v>
      </c>
      <c r="K46" s="86">
        <v>4579619</v>
      </c>
      <c r="L46" s="88">
        <f t="shared" si="17"/>
        <v>103286777</v>
      </c>
      <c r="M46" s="105">
        <f t="shared" si="18"/>
        <v>0.11371391986749807</v>
      </c>
      <c r="N46" s="85">
        <v>0</v>
      </c>
      <c r="O46" s="86">
        <v>0</v>
      </c>
      <c r="P46" s="88">
        <f t="shared" si="19"/>
        <v>0</v>
      </c>
      <c r="Q46" s="105">
        <f t="shared" si="20"/>
        <v>0</v>
      </c>
      <c r="R46" s="85">
        <v>0</v>
      </c>
      <c r="S46" s="86">
        <v>0</v>
      </c>
      <c r="T46" s="88">
        <f t="shared" si="21"/>
        <v>0</v>
      </c>
      <c r="U46" s="105">
        <f t="shared" si="22"/>
        <v>0</v>
      </c>
      <c r="V46" s="85">
        <v>0</v>
      </c>
      <c r="W46" s="86">
        <v>0</v>
      </c>
      <c r="X46" s="88">
        <f t="shared" si="23"/>
        <v>0</v>
      </c>
      <c r="Y46" s="105">
        <f t="shared" si="24"/>
        <v>0</v>
      </c>
      <c r="Z46" s="125">
        <v>98707158</v>
      </c>
      <c r="AA46" s="88">
        <v>4579619</v>
      </c>
      <c r="AB46" s="88">
        <f t="shared" si="25"/>
        <v>103286777</v>
      </c>
      <c r="AC46" s="105">
        <f t="shared" si="26"/>
        <v>0.11371391986749807</v>
      </c>
      <c r="AD46" s="85">
        <v>20446044</v>
      </c>
      <c r="AE46" s="86">
        <v>15523748</v>
      </c>
      <c r="AF46" s="88">
        <f t="shared" si="27"/>
        <v>35969792</v>
      </c>
      <c r="AG46" s="86">
        <v>758163290</v>
      </c>
      <c r="AH46" s="86">
        <v>758163290</v>
      </c>
      <c r="AI46" s="126">
        <v>35969792</v>
      </c>
      <c r="AJ46" s="127">
        <f t="shared" si="28"/>
        <v>0.047443331106152606</v>
      </c>
      <c r="AK46" s="128">
        <f t="shared" si="29"/>
        <v>1.8714866352299175</v>
      </c>
    </row>
    <row r="47" spans="1:37" ht="12.75">
      <c r="A47" s="62" t="s">
        <v>113</v>
      </c>
      <c r="B47" s="63" t="s">
        <v>306</v>
      </c>
      <c r="C47" s="64" t="s">
        <v>307</v>
      </c>
      <c r="D47" s="85">
        <v>607724951</v>
      </c>
      <c r="E47" s="86">
        <v>438315240</v>
      </c>
      <c r="F47" s="87">
        <f t="shared" si="15"/>
        <v>1046040191</v>
      </c>
      <c r="G47" s="85">
        <v>607724951</v>
      </c>
      <c r="H47" s="86">
        <v>438315240</v>
      </c>
      <c r="I47" s="87">
        <f t="shared" si="16"/>
        <v>1046040191</v>
      </c>
      <c r="J47" s="85">
        <v>130642716</v>
      </c>
      <c r="K47" s="86">
        <v>145050527</v>
      </c>
      <c r="L47" s="88">
        <f t="shared" si="17"/>
        <v>275693243</v>
      </c>
      <c r="M47" s="105">
        <f t="shared" si="18"/>
        <v>0.2635589391038991</v>
      </c>
      <c r="N47" s="85">
        <v>0</v>
      </c>
      <c r="O47" s="86">
        <v>0</v>
      </c>
      <c r="P47" s="88">
        <f t="shared" si="19"/>
        <v>0</v>
      </c>
      <c r="Q47" s="105">
        <f t="shared" si="20"/>
        <v>0</v>
      </c>
      <c r="R47" s="85">
        <v>0</v>
      </c>
      <c r="S47" s="86">
        <v>0</v>
      </c>
      <c r="T47" s="88">
        <f t="shared" si="21"/>
        <v>0</v>
      </c>
      <c r="U47" s="105">
        <f t="shared" si="22"/>
        <v>0</v>
      </c>
      <c r="V47" s="85">
        <v>0</v>
      </c>
      <c r="W47" s="86">
        <v>0</v>
      </c>
      <c r="X47" s="88">
        <f t="shared" si="23"/>
        <v>0</v>
      </c>
      <c r="Y47" s="105">
        <f t="shared" si="24"/>
        <v>0</v>
      </c>
      <c r="Z47" s="125">
        <v>130642716</v>
      </c>
      <c r="AA47" s="88">
        <v>145050527</v>
      </c>
      <c r="AB47" s="88">
        <f t="shared" si="25"/>
        <v>275693243</v>
      </c>
      <c r="AC47" s="105">
        <f t="shared" si="26"/>
        <v>0.2635589391038991</v>
      </c>
      <c r="AD47" s="85">
        <v>124372887</v>
      </c>
      <c r="AE47" s="86">
        <v>79321773</v>
      </c>
      <c r="AF47" s="88">
        <f t="shared" si="27"/>
        <v>203694660</v>
      </c>
      <c r="AG47" s="86">
        <v>1032297210</v>
      </c>
      <c r="AH47" s="86">
        <v>1032297210</v>
      </c>
      <c r="AI47" s="126">
        <v>203694660</v>
      </c>
      <c r="AJ47" s="127">
        <f t="shared" si="28"/>
        <v>0.19732171900377413</v>
      </c>
      <c r="AK47" s="128">
        <f t="shared" si="29"/>
        <v>0.35346328175711617</v>
      </c>
    </row>
    <row r="48" spans="1:37" ht="16.5">
      <c r="A48" s="65"/>
      <c r="B48" s="66" t="s">
        <v>308</v>
      </c>
      <c r="C48" s="67"/>
      <c r="D48" s="89">
        <f>SUM(D42:D47)</f>
        <v>1880839472</v>
      </c>
      <c r="E48" s="90">
        <f>SUM(E42:E47)</f>
        <v>1472080480</v>
      </c>
      <c r="F48" s="91">
        <f t="shared" si="15"/>
        <v>3352919952</v>
      </c>
      <c r="G48" s="89">
        <f>SUM(G42:G47)</f>
        <v>1880839472</v>
      </c>
      <c r="H48" s="90">
        <f>SUM(H42:H47)</f>
        <v>1472080480</v>
      </c>
      <c r="I48" s="91">
        <f t="shared" si="16"/>
        <v>3352919952</v>
      </c>
      <c r="J48" s="89">
        <f>SUM(J42:J47)</f>
        <v>439057650</v>
      </c>
      <c r="K48" s="90">
        <f>SUM(K42:K47)</f>
        <v>417941210</v>
      </c>
      <c r="L48" s="90">
        <f t="shared" si="17"/>
        <v>856998860</v>
      </c>
      <c r="M48" s="106">
        <f t="shared" si="18"/>
        <v>0.2555977691888542</v>
      </c>
      <c r="N48" s="89">
        <f>SUM(N42:N47)</f>
        <v>0</v>
      </c>
      <c r="O48" s="90">
        <f>SUM(O42:O47)</f>
        <v>0</v>
      </c>
      <c r="P48" s="90">
        <f t="shared" si="19"/>
        <v>0</v>
      </c>
      <c r="Q48" s="106">
        <f t="shared" si="20"/>
        <v>0</v>
      </c>
      <c r="R48" s="89">
        <f>SUM(R42:R47)</f>
        <v>0</v>
      </c>
      <c r="S48" s="90">
        <f>SUM(S42:S47)</f>
        <v>0</v>
      </c>
      <c r="T48" s="90">
        <f t="shared" si="21"/>
        <v>0</v>
      </c>
      <c r="U48" s="106">
        <f t="shared" si="22"/>
        <v>0</v>
      </c>
      <c r="V48" s="89">
        <f>SUM(V42:V47)</f>
        <v>0</v>
      </c>
      <c r="W48" s="90">
        <f>SUM(W42:W47)</f>
        <v>0</v>
      </c>
      <c r="X48" s="90">
        <f t="shared" si="23"/>
        <v>0</v>
      </c>
      <c r="Y48" s="106">
        <f t="shared" si="24"/>
        <v>0</v>
      </c>
      <c r="Z48" s="89">
        <v>439057650</v>
      </c>
      <c r="AA48" s="90">
        <v>417941210</v>
      </c>
      <c r="AB48" s="90">
        <f t="shared" si="25"/>
        <v>856998860</v>
      </c>
      <c r="AC48" s="106">
        <f t="shared" si="26"/>
        <v>0.2555977691888542</v>
      </c>
      <c r="AD48" s="89">
        <f>SUM(AD42:AD47)</f>
        <v>277468874</v>
      </c>
      <c r="AE48" s="90">
        <f>SUM(AE42:AE47)</f>
        <v>225649940</v>
      </c>
      <c r="AF48" s="90">
        <f t="shared" si="27"/>
        <v>503118814</v>
      </c>
      <c r="AG48" s="90">
        <f>SUM(AG42:AG47)</f>
        <v>3066535888</v>
      </c>
      <c r="AH48" s="90">
        <f>SUM(AH42:AH47)</f>
        <v>3066535888</v>
      </c>
      <c r="AI48" s="91">
        <f>SUM(AI42:AI47)</f>
        <v>503118814</v>
      </c>
      <c r="AJ48" s="129">
        <f t="shared" si="28"/>
        <v>0.1640674795194179</v>
      </c>
      <c r="AK48" s="130">
        <f t="shared" si="29"/>
        <v>0.703372714660597</v>
      </c>
    </row>
    <row r="49" spans="1:37" ht="12.75">
      <c r="A49" s="62" t="s">
        <v>98</v>
      </c>
      <c r="B49" s="63" t="s">
        <v>309</v>
      </c>
      <c r="C49" s="64" t="s">
        <v>310</v>
      </c>
      <c r="D49" s="85">
        <v>203705756</v>
      </c>
      <c r="E49" s="86">
        <v>67378000</v>
      </c>
      <c r="F49" s="87">
        <f t="shared" si="15"/>
        <v>271083756</v>
      </c>
      <c r="G49" s="85">
        <v>203705756</v>
      </c>
      <c r="H49" s="86">
        <v>67378000</v>
      </c>
      <c r="I49" s="87">
        <f t="shared" si="16"/>
        <v>271083756</v>
      </c>
      <c r="J49" s="85">
        <v>35244204</v>
      </c>
      <c r="K49" s="86">
        <v>-3191574</v>
      </c>
      <c r="L49" s="88">
        <f t="shared" si="17"/>
        <v>32052630</v>
      </c>
      <c r="M49" s="105">
        <f t="shared" si="18"/>
        <v>0.11823884423380943</v>
      </c>
      <c r="N49" s="85">
        <v>0</v>
      </c>
      <c r="O49" s="86">
        <v>0</v>
      </c>
      <c r="P49" s="88">
        <f t="shared" si="19"/>
        <v>0</v>
      </c>
      <c r="Q49" s="105">
        <f t="shared" si="20"/>
        <v>0</v>
      </c>
      <c r="R49" s="85">
        <v>0</v>
      </c>
      <c r="S49" s="86">
        <v>0</v>
      </c>
      <c r="T49" s="88">
        <f t="shared" si="21"/>
        <v>0</v>
      </c>
      <c r="U49" s="105">
        <f t="shared" si="22"/>
        <v>0</v>
      </c>
      <c r="V49" s="85">
        <v>0</v>
      </c>
      <c r="W49" s="86">
        <v>0</v>
      </c>
      <c r="X49" s="88">
        <f t="shared" si="23"/>
        <v>0</v>
      </c>
      <c r="Y49" s="105">
        <f t="shared" si="24"/>
        <v>0</v>
      </c>
      <c r="Z49" s="125">
        <v>35244204</v>
      </c>
      <c r="AA49" s="88">
        <v>-3191574</v>
      </c>
      <c r="AB49" s="88">
        <f t="shared" si="25"/>
        <v>32052630</v>
      </c>
      <c r="AC49" s="105">
        <f t="shared" si="26"/>
        <v>0.11823884423380943</v>
      </c>
      <c r="AD49" s="85">
        <v>22143940</v>
      </c>
      <c r="AE49" s="86">
        <v>9800526</v>
      </c>
      <c r="AF49" s="88">
        <f t="shared" si="27"/>
        <v>31944466</v>
      </c>
      <c r="AG49" s="86">
        <v>237824702</v>
      </c>
      <c r="AH49" s="86">
        <v>237824702</v>
      </c>
      <c r="AI49" s="126">
        <v>31944466</v>
      </c>
      <c r="AJ49" s="127">
        <f t="shared" si="28"/>
        <v>0.13431937780794528</v>
      </c>
      <c r="AK49" s="128">
        <f t="shared" si="29"/>
        <v>0.00338600119344612</v>
      </c>
    </row>
    <row r="50" spans="1:37" ht="12.75">
      <c r="A50" s="62" t="s">
        <v>98</v>
      </c>
      <c r="B50" s="63" t="s">
        <v>311</v>
      </c>
      <c r="C50" s="64" t="s">
        <v>312</v>
      </c>
      <c r="D50" s="85">
        <v>235059473</v>
      </c>
      <c r="E50" s="86">
        <v>320743398</v>
      </c>
      <c r="F50" s="87">
        <f t="shared" si="15"/>
        <v>555802871</v>
      </c>
      <c r="G50" s="85">
        <v>235059473</v>
      </c>
      <c r="H50" s="86">
        <v>320743398</v>
      </c>
      <c r="I50" s="87">
        <f t="shared" si="16"/>
        <v>555802871</v>
      </c>
      <c r="J50" s="85">
        <v>48706468</v>
      </c>
      <c r="K50" s="86">
        <v>-3108548</v>
      </c>
      <c r="L50" s="88">
        <f t="shared" si="17"/>
        <v>45597920</v>
      </c>
      <c r="M50" s="105">
        <f t="shared" si="18"/>
        <v>0.08203973455185697</v>
      </c>
      <c r="N50" s="85">
        <v>0</v>
      </c>
      <c r="O50" s="86">
        <v>0</v>
      </c>
      <c r="P50" s="88">
        <f t="shared" si="19"/>
        <v>0</v>
      </c>
      <c r="Q50" s="105">
        <f t="shared" si="20"/>
        <v>0</v>
      </c>
      <c r="R50" s="85">
        <v>0</v>
      </c>
      <c r="S50" s="86">
        <v>0</v>
      </c>
      <c r="T50" s="88">
        <f t="shared" si="21"/>
        <v>0</v>
      </c>
      <c r="U50" s="105">
        <f t="shared" si="22"/>
        <v>0</v>
      </c>
      <c r="V50" s="85">
        <v>0</v>
      </c>
      <c r="W50" s="86">
        <v>0</v>
      </c>
      <c r="X50" s="88">
        <f t="shared" si="23"/>
        <v>0</v>
      </c>
      <c r="Y50" s="105">
        <f t="shared" si="24"/>
        <v>0</v>
      </c>
      <c r="Z50" s="125">
        <v>48706468</v>
      </c>
      <c r="AA50" s="88">
        <v>-3108548</v>
      </c>
      <c r="AB50" s="88">
        <f t="shared" si="25"/>
        <v>45597920</v>
      </c>
      <c r="AC50" s="105">
        <f t="shared" si="26"/>
        <v>0.08203973455185697</v>
      </c>
      <c r="AD50" s="85">
        <v>44154816</v>
      </c>
      <c r="AE50" s="86">
        <v>2115447</v>
      </c>
      <c r="AF50" s="88">
        <f t="shared" si="27"/>
        <v>46270263</v>
      </c>
      <c r="AG50" s="86">
        <v>573403641</v>
      </c>
      <c r="AH50" s="86">
        <v>573403641</v>
      </c>
      <c r="AI50" s="126">
        <v>46270263</v>
      </c>
      <c r="AJ50" s="127">
        <f t="shared" si="28"/>
        <v>0.08069405160962345</v>
      </c>
      <c r="AK50" s="128">
        <f t="shared" si="29"/>
        <v>-0.014530779736436794</v>
      </c>
    </row>
    <row r="51" spans="1:37" ht="12.75">
      <c r="A51" s="62" t="s">
        <v>98</v>
      </c>
      <c r="B51" s="63" t="s">
        <v>313</v>
      </c>
      <c r="C51" s="64" t="s">
        <v>314</v>
      </c>
      <c r="D51" s="85">
        <v>248321342</v>
      </c>
      <c r="E51" s="86">
        <v>451530392</v>
      </c>
      <c r="F51" s="87">
        <f t="shared" si="15"/>
        <v>699851734</v>
      </c>
      <c r="G51" s="85">
        <v>248321342</v>
      </c>
      <c r="H51" s="86">
        <v>451530392</v>
      </c>
      <c r="I51" s="87">
        <f t="shared" si="16"/>
        <v>699851734</v>
      </c>
      <c r="J51" s="85">
        <v>90316785</v>
      </c>
      <c r="K51" s="86">
        <v>404033187</v>
      </c>
      <c r="L51" s="88">
        <f t="shared" si="17"/>
        <v>494349972</v>
      </c>
      <c r="M51" s="105">
        <f t="shared" si="18"/>
        <v>0.7063638596343036</v>
      </c>
      <c r="N51" s="85">
        <v>0</v>
      </c>
      <c r="O51" s="86">
        <v>0</v>
      </c>
      <c r="P51" s="88">
        <f t="shared" si="19"/>
        <v>0</v>
      </c>
      <c r="Q51" s="105">
        <f t="shared" si="20"/>
        <v>0</v>
      </c>
      <c r="R51" s="85">
        <v>0</v>
      </c>
      <c r="S51" s="86">
        <v>0</v>
      </c>
      <c r="T51" s="88">
        <f t="shared" si="21"/>
        <v>0</v>
      </c>
      <c r="U51" s="105">
        <f t="shared" si="22"/>
        <v>0</v>
      </c>
      <c r="V51" s="85">
        <v>0</v>
      </c>
      <c r="W51" s="86">
        <v>0</v>
      </c>
      <c r="X51" s="88">
        <f t="shared" si="23"/>
        <v>0</v>
      </c>
      <c r="Y51" s="105">
        <f t="shared" si="24"/>
        <v>0</v>
      </c>
      <c r="Z51" s="125">
        <v>90316785</v>
      </c>
      <c r="AA51" s="88">
        <v>404033187</v>
      </c>
      <c r="AB51" s="88">
        <f t="shared" si="25"/>
        <v>494349972</v>
      </c>
      <c r="AC51" s="105">
        <f t="shared" si="26"/>
        <v>0.7063638596343036</v>
      </c>
      <c r="AD51" s="85">
        <v>62183555</v>
      </c>
      <c r="AE51" s="86">
        <v>8130719</v>
      </c>
      <c r="AF51" s="88">
        <f t="shared" si="27"/>
        <v>70314274</v>
      </c>
      <c r="AG51" s="86">
        <v>693902251</v>
      </c>
      <c r="AH51" s="86">
        <v>693902251</v>
      </c>
      <c r="AI51" s="126">
        <v>70314274</v>
      </c>
      <c r="AJ51" s="127">
        <f t="shared" si="28"/>
        <v>0.10133167012885219</v>
      </c>
      <c r="AK51" s="128">
        <f t="shared" si="29"/>
        <v>6.030577774293738</v>
      </c>
    </row>
    <row r="52" spans="1:37" ht="12.75">
      <c r="A52" s="62" t="s">
        <v>98</v>
      </c>
      <c r="B52" s="63" t="s">
        <v>315</v>
      </c>
      <c r="C52" s="64" t="s">
        <v>316</v>
      </c>
      <c r="D52" s="85">
        <v>145245834</v>
      </c>
      <c r="E52" s="86">
        <v>348896580</v>
      </c>
      <c r="F52" s="87">
        <f t="shared" si="15"/>
        <v>494142414</v>
      </c>
      <c r="G52" s="85">
        <v>145245834</v>
      </c>
      <c r="H52" s="86">
        <v>348896580</v>
      </c>
      <c r="I52" s="87">
        <f t="shared" si="16"/>
        <v>494142414</v>
      </c>
      <c r="J52" s="85">
        <v>30456749</v>
      </c>
      <c r="K52" s="86">
        <v>2534771</v>
      </c>
      <c r="L52" s="88">
        <f t="shared" si="17"/>
        <v>32991520</v>
      </c>
      <c r="M52" s="105">
        <f t="shared" si="18"/>
        <v>0.06676520587038699</v>
      </c>
      <c r="N52" s="85">
        <v>0</v>
      </c>
      <c r="O52" s="86">
        <v>0</v>
      </c>
      <c r="P52" s="88">
        <f t="shared" si="19"/>
        <v>0</v>
      </c>
      <c r="Q52" s="105">
        <f t="shared" si="20"/>
        <v>0</v>
      </c>
      <c r="R52" s="85">
        <v>0</v>
      </c>
      <c r="S52" s="86">
        <v>0</v>
      </c>
      <c r="T52" s="88">
        <f t="shared" si="21"/>
        <v>0</v>
      </c>
      <c r="U52" s="105">
        <f t="shared" si="22"/>
        <v>0</v>
      </c>
      <c r="V52" s="85">
        <v>0</v>
      </c>
      <c r="W52" s="86">
        <v>0</v>
      </c>
      <c r="X52" s="88">
        <f t="shared" si="23"/>
        <v>0</v>
      </c>
      <c r="Y52" s="105">
        <f t="shared" si="24"/>
        <v>0</v>
      </c>
      <c r="Z52" s="125">
        <v>30456749</v>
      </c>
      <c r="AA52" s="88">
        <v>2534771</v>
      </c>
      <c r="AB52" s="88">
        <f t="shared" si="25"/>
        <v>32991520</v>
      </c>
      <c r="AC52" s="105">
        <f t="shared" si="26"/>
        <v>0.06676520587038699</v>
      </c>
      <c r="AD52" s="85">
        <v>24712008</v>
      </c>
      <c r="AE52" s="86">
        <v>3194586</v>
      </c>
      <c r="AF52" s="88">
        <f t="shared" si="27"/>
        <v>27906594</v>
      </c>
      <c r="AG52" s="86">
        <v>465187554</v>
      </c>
      <c r="AH52" s="86">
        <v>465187554</v>
      </c>
      <c r="AI52" s="126">
        <v>27906594</v>
      </c>
      <c r="AJ52" s="127">
        <f t="shared" si="28"/>
        <v>0.05998998416883698</v>
      </c>
      <c r="AK52" s="128">
        <f t="shared" si="29"/>
        <v>0.1822123473756776</v>
      </c>
    </row>
    <row r="53" spans="1:37" ht="12.75">
      <c r="A53" s="62" t="s">
        <v>113</v>
      </c>
      <c r="B53" s="63" t="s">
        <v>317</v>
      </c>
      <c r="C53" s="64" t="s">
        <v>318</v>
      </c>
      <c r="D53" s="85">
        <v>499293393</v>
      </c>
      <c r="E53" s="86">
        <v>2131408851</v>
      </c>
      <c r="F53" s="87">
        <f t="shared" si="15"/>
        <v>2630702244</v>
      </c>
      <c r="G53" s="85">
        <v>499293393</v>
      </c>
      <c r="H53" s="86">
        <v>2131408851</v>
      </c>
      <c r="I53" s="87">
        <f t="shared" si="16"/>
        <v>2630702244</v>
      </c>
      <c r="J53" s="85">
        <v>87060864</v>
      </c>
      <c r="K53" s="86">
        <v>49358039</v>
      </c>
      <c r="L53" s="88">
        <f t="shared" si="17"/>
        <v>136418903</v>
      </c>
      <c r="M53" s="105">
        <f t="shared" si="18"/>
        <v>0.05185645897825904</v>
      </c>
      <c r="N53" s="85">
        <v>0</v>
      </c>
      <c r="O53" s="86">
        <v>0</v>
      </c>
      <c r="P53" s="88">
        <f t="shared" si="19"/>
        <v>0</v>
      </c>
      <c r="Q53" s="105">
        <f t="shared" si="20"/>
        <v>0</v>
      </c>
      <c r="R53" s="85">
        <v>0</v>
      </c>
      <c r="S53" s="86">
        <v>0</v>
      </c>
      <c r="T53" s="88">
        <f t="shared" si="21"/>
        <v>0</v>
      </c>
      <c r="U53" s="105">
        <f t="shared" si="22"/>
        <v>0</v>
      </c>
      <c r="V53" s="85">
        <v>0</v>
      </c>
      <c r="W53" s="86">
        <v>0</v>
      </c>
      <c r="X53" s="88">
        <f t="shared" si="23"/>
        <v>0</v>
      </c>
      <c r="Y53" s="105">
        <f t="shared" si="24"/>
        <v>0</v>
      </c>
      <c r="Z53" s="125">
        <v>87060864</v>
      </c>
      <c r="AA53" s="88">
        <v>49358039</v>
      </c>
      <c r="AB53" s="88">
        <f t="shared" si="25"/>
        <v>136418903</v>
      </c>
      <c r="AC53" s="105">
        <f t="shared" si="26"/>
        <v>0.05185645897825904</v>
      </c>
      <c r="AD53" s="85">
        <v>105884204</v>
      </c>
      <c r="AE53" s="86">
        <v>49498845</v>
      </c>
      <c r="AF53" s="88">
        <f t="shared" si="27"/>
        <v>155383049</v>
      </c>
      <c r="AG53" s="86">
        <v>2248774406</v>
      </c>
      <c r="AH53" s="86">
        <v>2248774406</v>
      </c>
      <c r="AI53" s="126">
        <v>155383049</v>
      </c>
      <c r="AJ53" s="127">
        <f t="shared" si="28"/>
        <v>0.06909677048325495</v>
      </c>
      <c r="AK53" s="128">
        <f t="shared" si="29"/>
        <v>-0.12204771448396534</v>
      </c>
    </row>
    <row r="54" spans="1:37" ht="16.5">
      <c r="A54" s="65"/>
      <c r="B54" s="66" t="s">
        <v>319</v>
      </c>
      <c r="C54" s="67"/>
      <c r="D54" s="89">
        <f>SUM(D49:D53)</f>
        <v>1331625798</v>
      </c>
      <c r="E54" s="90">
        <f>SUM(E49:E53)</f>
        <v>3319957221</v>
      </c>
      <c r="F54" s="91">
        <f t="shared" si="15"/>
        <v>4651583019</v>
      </c>
      <c r="G54" s="89">
        <f>SUM(G49:G53)</f>
        <v>1331625798</v>
      </c>
      <c r="H54" s="90">
        <f>SUM(H49:H53)</f>
        <v>3319957221</v>
      </c>
      <c r="I54" s="91">
        <f t="shared" si="16"/>
        <v>4651583019</v>
      </c>
      <c r="J54" s="89">
        <f>SUM(J49:J53)</f>
        <v>291785070</v>
      </c>
      <c r="K54" s="90">
        <f>SUM(K49:K53)</f>
        <v>449625875</v>
      </c>
      <c r="L54" s="90">
        <f t="shared" si="17"/>
        <v>741410945</v>
      </c>
      <c r="M54" s="106">
        <f t="shared" si="18"/>
        <v>0.1593889525289799</v>
      </c>
      <c r="N54" s="89">
        <f>SUM(N49:N53)</f>
        <v>0</v>
      </c>
      <c r="O54" s="90">
        <f>SUM(O49:O53)</f>
        <v>0</v>
      </c>
      <c r="P54" s="90">
        <f t="shared" si="19"/>
        <v>0</v>
      </c>
      <c r="Q54" s="106">
        <f t="shared" si="20"/>
        <v>0</v>
      </c>
      <c r="R54" s="89">
        <f>SUM(R49:R53)</f>
        <v>0</v>
      </c>
      <c r="S54" s="90">
        <f>SUM(S49:S53)</f>
        <v>0</v>
      </c>
      <c r="T54" s="90">
        <f t="shared" si="21"/>
        <v>0</v>
      </c>
      <c r="U54" s="106">
        <f t="shared" si="22"/>
        <v>0</v>
      </c>
      <c r="V54" s="89">
        <f>SUM(V49:V53)</f>
        <v>0</v>
      </c>
      <c r="W54" s="90">
        <f>SUM(W49:W53)</f>
        <v>0</v>
      </c>
      <c r="X54" s="90">
        <f t="shared" si="23"/>
        <v>0</v>
      </c>
      <c r="Y54" s="106">
        <f t="shared" si="24"/>
        <v>0</v>
      </c>
      <c r="Z54" s="89">
        <v>291785070</v>
      </c>
      <c r="AA54" s="90">
        <v>449625875</v>
      </c>
      <c r="AB54" s="90">
        <f t="shared" si="25"/>
        <v>741410945</v>
      </c>
      <c r="AC54" s="106">
        <f t="shared" si="26"/>
        <v>0.1593889525289799</v>
      </c>
      <c r="AD54" s="89">
        <f>SUM(AD49:AD53)</f>
        <v>259078523</v>
      </c>
      <c r="AE54" s="90">
        <f>SUM(AE49:AE53)</f>
        <v>72740123</v>
      </c>
      <c r="AF54" s="90">
        <f t="shared" si="27"/>
        <v>331818646</v>
      </c>
      <c r="AG54" s="90">
        <f>SUM(AG49:AG53)</f>
        <v>4219092554</v>
      </c>
      <c r="AH54" s="90">
        <f>SUM(AH49:AH53)</f>
        <v>4219092554</v>
      </c>
      <c r="AI54" s="91">
        <f>SUM(AI49:AI53)</f>
        <v>331818646</v>
      </c>
      <c r="AJ54" s="129">
        <f t="shared" si="28"/>
        <v>0.07864692270981644</v>
      </c>
      <c r="AK54" s="130">
        <f t="shared" si="29"/>
        <v>1.2343860236232778</v>
      </c>
    </row>
    <row r="55" spans="1:37" ht="12.75">
      <c r="A55" s="62" t="s">
        <v>98</v>
      </c>
      <c r="B55" s="63" t="s">
        <v>320</v>
      </c>
      <c r="C55" s="64" t="s">
        <v>321</v>
      </c>
      <c r="D55" s="85">
        <v>176659707</v>
      </c>
      <c r="E55" s="86">
        <v>362017997</v>
      </c>
      <c r="F55" s="87">
        <f t="shared" si="15"/>
        <v>538677704</v>
      </c>
      <c r="G55" s="85">
        <v>176659707</v>
      </c>
      <c r="H55" s="86">
        <v>362017997</v>
      </c>
      <c r="I55" s="87">
        <f t="shared" si="16"/>
        <v>538677704</v>
      </c>
      <c r="J55" s="85">
        <v>45937443</v>
      </c>
      <c r="K55" s="86">
        <v>10943446</v>
      </c>
      <c r="L55" s="88">
        <f t="shared" si="17"/>
        <v>56880889</v>
      </c>
      <c r="M55" s="105">
        <f t="shared" si="18"/>
        <v>0.1055935461550122</v>
      </c>
      <c r="N55" s="85">
        <v>0</v>
      </c>
      <c r="O55" s="86">
        <v>0</v>
      </c>
      <c r="P55" s="88">
        <f t="shared" si="19"/>
        <v>0</v>
      </c>
      <c r="Q55" s="105">
        <f t="shared" si="20"/>
        <v>0</v>
      </c>
      <c r="R55" s="85">
        <v>0</v>
      </c>
      <c r="S55" s="86">
        <v>0</v>
      </c>
      <c r="T55" s="88">
        <f t="shared" si="21"/>
        <v>0</v>
      </c>
      <c r="U55" s="105">
        <f t="shared" si="22"/>
        <v>0</v>
      </c>
      <c r="V55" s="85">
        <v>0</v>
      </c>
      <c r="W55" s="86">
        <v>0</v>
      </c>
      <c r="X55" s="88">
        <f t="shared" si="23"/>
        <v>0</v>
      </c>
      <c r="Y55" s="105">
        <f t="shared" si="24"/>
        <v>0</v>
      </c>
      <c r="Z55" s="125">
        <v>45937443</v>
      </c>
      <c r="AA55" s="88">
        <v>10943446</v>
      </c>
      <c r="AB55" s="88">
        <f t="shared" si="25"/>
        <v>56880889</v>
      </c>
      <c r="AC55" s="105">
        <f t="shared" si="26"/>
        <v>0.1055935461550122</v>
      </c>
      <c r="AD55" s="85">
        <v>40075919</v>
      </c>
      <c r="AE55" s="86">
        <v>5128736</v>
      </c>
      <c r="AF55" s="88">
        <f t="shared" si="27"/>
        <v>45204655</v>
      </c>
      <c r="AG55" s="86">
        <v>172000000</v>
      </c>
      <c r="AH55" s="86">
        <v>172000000</v>
      </c>
      <c r="AI55" s="126">
        <v>45204655</v>
      </c>
      <c r="AJ55" s="127">
        <f t="shared" si="28"/>
        <v>0.262817761627907</v>
      </c>
      <c r="AK55" s="128">
        <f t="shared" si="29"/>
        <v>0.25829715988320223</v>
      </c>
    </row>
    <row r="56" spans="1:37" ht="12.75">
      <c r="A56" s="62" t="s">
        <v>98</v>
      </c>
      <c r="B56" s="63" t="s">
        <v>68</v>
      </c>
      <c r="C56" s="64" t="s">
        <v>69</v>
      </c>
      <c r="D56" s="85">
        <v>3234246900</v>
      </c>
      <c r="E56" s="86">
        <v>597533000</v>
      </c>
      <c r="F56" s="87">
        <f t="shared" si="15"/>
        <v>3831779900</v>
      </c>
      <c r="G56" s="85">
        <v>3234246900</v>
      </c>
      <c r="H56" s="86">
        <v>597533000</v>
      </c>
      <c r="I56" s="87">
        <f t="shared" si="16"/>
        <v>3831779900</v>
      </c>
      <c r="J56" s="85">
        <v>780492362</v>
      </c>
      <c r="K56" s="86">
        <v>60712581</v>
      </c>
      <c r="L56" s="88">
        <f t="shared" si="17"/>
        <v>841204943</v>
      </c>
      <c r="M56" s="105">
        <f t="shared" si="18"/>
        <v>0.21953373235242452</v>
      </c>
      <c r="N56" s="85">
        <v>0</v>
      </c>
      <c r="O56" s="86">
        <v>0</v>
      </c>
      <c r="P56" s="88">
        <f t="shared" si="19"/>
        <v>0</v>
      </c>
      <c r="Q56" s="105">
        <f t="shared" si="20"/>
        <v>0</v>
      </c>
      <c r="R56" s="85">
        <v>0</v>
      </c>
      <c r="S56" s="86">
        <v>0</v>
      </c>
      <c r="T56" s="88">
        <f t="shared" si="21"/>
        <v>0</v>
      </c>
      <c r="U56" s="105">
        <f t="shared" si="22"/>
        <v>0</v>
      </c>
      <c r="V56" s="85">
        <v>0</v>
      </c>
      <c r="W56" s="86">
        <v>0</v>
      </c>
      <c r="X56" s="88">
        <f t="shared" si="23"/>
        <v>0</v>
      </c>
      <c r="Y56" s="105">
        <f t="shared" si="24"/>
        <v>0</v>
      </c>
      <c r="Z56" s="125">
        <v>780492362</v>
      </c>
      <c r="AA56" s="88">
        <v>60712581</v>
      </c>
      <c r="AB56" s="88">
        <f t="shared" si="25"/>
        <v>841204943</v>
      </c>
      <c r="AC56" s="105">
        <f t="shared" si="26"/>
        <v>0.21953373235242452</v>
      </c>
      <c r="AD56" s="85">
        <v>814363746</v>
      </c>
      <c r="AE56" s="86">
        <v>57150170</v>
      </c>
      <c r="AF56" s="88">
        <f t="shared" si="27"/>
        <v>871513916</v>
      </c>
      <c r="AG56" s="86">
        <v>3541657300</v>
      </c>
      <c r="AH56" s="86">
        <v>3541657300</v>
      </c>
      <c r="AI56" s="126">
        <v>871513916</v>
      </c>
      <c r="AJ56" s="127">
        <f t="shared" si="28"/>
        <v>0.2460751682552685</v>
      </c>
      <c r="AK56" s="128">
        <f t="shared" si="29"/>
        <v>-0.03477738271708786</v>
      </c>
    </row>
    <row r="57" spans="1:37" ht="12.75">
      <c r="A57" s="62" t="s">
        <v>98</v>
      </c>
      <c r="B57" s="63" t="s">
        <v>322</v>
      </c>
      <c r="C57" s="64" t="s">
        <v>323</v>
      </c>
      <c r="D57" s="85">
        <v>494809660</v>
      </c>
      <c r="E57" s="86">
        <v>61118067</v>
      </c>
      <c r="F57" s="87">
        <f t="shared" si="15"/>
        <v>555927727</v>
      </c>
      <c r="G57" s="85">
        <v>494809660</v>
      </c>
      <c r="H57" s="86">
        <v>61118067</v>
      </c>
      <c r="I57" s="87">
        <f t="shared" si="16"/>
        <v>555927727</v>
      </c>
      <c r="J57" s="85">
        <v>124746989</v>
      </c>
      <c r="K57" s="86">
        <v>3210405</v>
      </c>
      <c r="L57" s="88">
        <f t="shared" si="17"/>
        <v>127957394</v>
      </c>
      <c r="M57" s="105">
        <f t="shared" si="18"/>
        <v>0.2301691169291148</v>
      </c>
      <c r="N57" s="85">
        <v>0</v>
      </c>
      <c r="O57" s="86">
        <v>0</v>
      </c>
      <c r="P57" s="88">
        <f t="shared" si="19"/>
        <v>0</v>
      </c>
      <c r="Q57" s="105">
        <f t="shared" si="20"/>
        <v>0</v>
      </c>
      <c r="R57" s="85">
        <v>0</v>
      </c>
      <c r="S57" s="86">
        <v>0</v>
      </c>
      <c r="T57" s="88">
        <f t="shared" si="21"/>
        <v>0</v>
      </c>
      <c r="U57" s="105">
        <f t="shared" si="22"/>
        <v>0</v>
      </c>
      <c r="V57" s="85">
        <v>0</v>
      </c>
      <c r="W57" s="86">
        <v>0</v>
      </c>
      <c r="X57" s="88">
        <f t="shared" si="23"/>
        <v>0</v>
      </c>
      <c r="Y57" s="105">
        <f t="shared" si="24"/>
        <v>0</v>
      </c>
      <c r="Z57" s="125">
        <v>124746989</v>
      </c>
      <c r="AA57" s="88">
        <v>3210405</v>
      </c>
      <c r="AB57" s="88">
        <f t="shared" si="25"/>
        <v>127957394</v>
      </c>
      <c r="AC57" s="105">
        <f t="shared" si="26"/>
        <v>0.2301691169291148</v>
      </c>
      <c r="AD57" s="85">
        <v>109279292</v>
      </c>
      <c r="AE57" s="86">
        <v>3500100</v>
      </c>
      <c r="AF57" s="88">
        <f t="shared" si="27"/>
        <v>112779392</v>
      </c>
      <c r="AG57" s="86">
        <v>480392310</v>
      </c>
      <c r="AH57" s="86">
        <v>480392310</v>
      </c>
      <c r="AI57" s="126">
        <v>112779392</v>
      </c>
      <c r="AJ57" s="127">
        <f t="shared" si="28"/>
        <v>0.23476519014219857</v>
      </c>
      <c r="AK57" s="128">
        <f t="shared" si="29"/>
        <v>0.13458134266231903</v>
      </c>
    </row>
    <row r="58" spans="1:37" ht="12.75">
      <c r="A58" s="62" t="s">
        <v>98</v>
      </c>
      <c r="B58" s="63" t="s">
        <v>324</v>
      </c>
      <c r="C58" s="64" t="s">
        <v>325</v>
      </c>
      <c r="D58" s="85">
        <v>141702283</v>
      </c>
      <c r="E58" s="86">
        <v>32883624</v>
      </c>
      <c r="F58" s="87">
        <f t="shared" si="15"/>
        <v>174585907</v>
      </c>
      <c r="G58" s="85">
        <v>141702283</v>
      </c>
      <c r="H58" s="86">
        <v>32883624</v>
      </c>
      <c r="I58" s="87">
        <f t="shared" si="16"/>
        <v>174585907</v>
      </c>
      <c r="J58" s="85">
        <v>44821225</v>
      </c>
      <c r="K58" s="86">
        <v>394606336</v>
      </c>
      <c r="L58" s="88">
        <f t="shared" si="17"/>
        <v>439427561</v>
      </c>
      <c r="M58" s="105">
        <f t="shared" si="18"/>
        <v>2.5169704047188644</v>
      </c>
      <c r="N58" s="85">
        <v>0</v>
      </c>
      <c r="O58" s="86">
        <v>0</v>
      </c>
      <c r="P58" s="88">
        <f t="shared" si="19"/>
        <v>0</v>
      </c>
      <c r="Q58" s="105">
        <f t="shared" si="20"/>
        <v>0</v>
      </c>
      <c r="R58" s="85">
        <v>0</v>
      </c>
      <c r="S58" s="86">
        <v>0</v>
      </c>
      <c r="T58" s="88">
        <f t="shared" si="21"/>
        <v>0</v>
      </c>
      <c r="U58" s="105">
        <f t="shared" si="22"/>
        <v>0</v>
      </c>
      <c r="V58" s="85">
        <v>0</v>
      </c>
      <c r="W58" s="86">
        <v>0</v>
      </c>
      <c r="X58" s="88">
        <f t="shared" si="23"/>
        <v>0</v>
      </c>
      <c r="Y58" s="105">
        <f t="shared" si="24"/>
        <v>0</v>
      </c>
      <c r="Z58" s="125">
        <v>44821225</v>
      </c>
      <c r="AA58" s="88">
        <v>394606336</v>
      </c>
      <c r="AB58" s="88">
        <f t="shared" si="25"/>
        <v>439427561</v>
      </c>
      <c r="AC58" s="105">
        <f t="shared" si="26"/>
        <v>2.5169704047188644</v>
      </c>
      <c r="AD58" s="85">
        <v>33027405</v>
      </c>
      <c r="AE58" s="86">
        <v>10665592</v>
      </c>
      <c r="AF58" s="88">
        <f t="shared" si="27"/>
        <v>43692997</v>
      </c>
      <c r="AG58" s="86">
        <v>155620627</v>
      </c>
      <c r="AH58" s="86">
        <v>155620627</v>
      </c>
      <c r="AI58" s="126">
        <v>43692997</v>
      </c>
      <c r="AJ58" s="127">
        <f t="shared" si="28"/>
        <v>0.28076610306935723</v>
      </c>
      <c r="AK58" s="128">
        <f t="shared" si="29"/>
        <v>9.057162272480417</v>
      </c>
    </row>
    <row r="59" spans="1:37" ht="12.75">
      <c r="A59" s="62" t="s">
        <v>98</v>
      </c>
      <c r="B59" s="63" t="s">
        <v>326</v>
      </c>
      <c r="C59" s="64" t="s">
        <v>327</v>
      </c>
      <c r="D59" s="85">
        <v>160411146</v>
      </c>
      <c r="E59" s="86">
        <v>435258209</v>
      </c>
      <c r="F59" s="87">
        <f t="shared" si="15"/>
        <v>595669355</v>
      </c>
      <c r="G59" s="85">
        <v>160411146</v>
      </c>
      <c r="H59" s="86">
        <v>435258209</v>
      </c>
      <c r="I59" s="87">
        <f t="shared" si="16"/>
        <v>595669355</v>
      </c>
      <c r="J59" s="85">
        <v>24930462</v>
      </c>
      <c r="K59" s="86">
        <v>46400</v>
      </c>
      <c r="L59" s="88">
        <f t="shared" si="17"/>
        <v>24976862</v>
      </c>
      <c r="M59" s="105">
        <f t="shared" si="18"/>
        <v>0.041930748644942464</v>
      </c>
      <c r="N59" s="85">
        <v>0</v>
      </c>
      <c r="O59" s="86">
        <v>0</v>
      </c>
      <c r="P59" s="88">
        <f t="shared" si="19"/>
        <v>0</v>
      </c>
      <c r="Q59" s="105">
        <f t="shared" si="20"/>
        <v>0</v>
      </c>
      <c r="R59" s="85">
        <v>0</v>
      </c>
      <c r="S59" s="86">
        <v>0</v>
      </c>
      <c r="T59" s="88">
        <f t="shared" si="21"/>
        <v>0</v>
      </c>
      <c r="U59" s="105">
        <f t="shared" si="22"/>
        <v>0</v>
      </c>
      <c r="V59" s="85">
        <v>0</v>
      </c>
      <c r="W59" s="86">
        <v>0</v>
      </c>
      <c r="X59" s="88">
        <f t="shared" si="23"/>
        <v>0</v>
      </c>
      <c r="Y59" s="105">
        <f t="shared" si="24"/>
        <v>0</v>
      </c>
      <c r="Z59" s="125">
        <v>24930462</v>
      </c>
      <c r="AA59" s="88">
        <v>46400</v>
      </c>
      <c r="AB59" s="88">
        <f t="shared" si="25"/>
        <v>24976862</v>
      </c>
      <c r="AC59" s="105">
        <f t="shared" si="26"/>
        <v>0.041930748644942464</v>
      </c>
      <c r="AD59" s="85">
        <v>24170966</v>
      </c>
      <c r="AE59" s="86">
        <v>-2059613</v>
      </c>
      <c r="AF59" s="88">
        <f t="shared" si="27"/>
        <v>22111353</v>
      </c>
      <c r="AG59" s="86">
        <v>541194568</v>
      </c>
      <c r="AH59" s="86">
        <v>541194568</v>
      </c>
      <c r="AI59" s="126">
        <v>22111353</v>
      </c>
      <c r="AJ59" s="127">
        <f t="shared" si="28"/>
        <v>0.04085656861212251</v>
      </c>
      <c r="AK59" s="128">
        <f t="shared" si="29"/>
        <v>0.12959446669771868</v>
      </c>
    </row>
    <row r="60" spans="1:37" ht="12.75">
      <c r="A60" s="62" t="s">
        <v>113</v>
      </c>
      <c r="B60" s="63" t="s">
        <v>328</v>
      </c>
      <c r="C60" s="64" t="s">
        <v>329</v>
      </c>
      <c r="D60" s="85">
        <v>826215042</v>
      </c>
      <c r="E60" s="86">
        <v>370534755</v>
      </c>
      <c r="F60" s="87">
        <f t="shared" si="15"/>
        <v>1196749797</v>
      </c>
      <c r="G60" s="85">
        <v>826215042</v>
      </c>
      <c r="H60" s="86">
        <v>370534755</v>
      </c>
      <c r="I60" s="87">
        <f t="shared" si="16"/>
        <v>1196749797</v>
      </c>
      <c r="J60" s="85">
        <v>229412947</v>
      </c>
      <c r="K60" s="86">
        <v>35122236</v>
      </c>
      <c r="L60" s="88">
        <f t="shared" si="17"/>
        <v>264535183</v>
      </c>
      <c r="M60" s="105">
        <f t="shared" si="18"/>
        <v>0.22104468591775328</v>
      </c>
      <c r="N60" s="85">
        <v>0</v>
      </c>
      <c r="O60" s="86">
        <v>0</v>
      </c>
      <c r="P60" s="88">
        <f t="shared" si="19"/>
        <v>0</v>
      </c>
      <c r="Q60" s="105">
        <f t="shared" si="20"/>
        <v>0</v>
      </c>
      <c r="R60" s="85">
        <v>0</v>
      </c>
      <c r="S60" s="86">
        <v>0</v>
      </c>
      <c r="T60" s="88">
        <f t="shared" si="21"/>
        <v>0</v>
      </c>
      <c r="U60" s="105">
        <f t="shared" si="22"/>
        <v>0</v>
      </c>
      <c r="V60" s="85">
        <v>0</v>
      </c>
      <c r="W60" s="86">
        <v>0</v>
      </c>
      <c r="X60" s="88">
        <f t="shared" si="23"/>
        <v>0</v>
      </c>
      <c r="Y60" s="105">
        <f t="shared" si="24"/>
        <v>0</v>
      </c>
      <c r="Z60" s="125">
        <v>229412947</v>
      </c>
      <c r="AA60" s="88">
        <v>35122236</v>
      </c>
      <c r="AB60" s="88">
        <f t="shared" si="25"/>
        <v>264535183</v>
      </c>
      <c r="AC60" s="105">
        <f t="shared" si="26"/>
        <v>0.22104468591775328</v>
      </c>
      <c r="AD60" s="85">
        <v>194812611</v>
      </c>
      <c r="AE60" s="86">
        <v>27935202</v>
      </c>
      <c r="AF60" s="88">
        <f t="shared" si="27"/>
        <v>222747813</v>
      </c>
      <c r="AG60" s="86">
        <v>1158845769</v>
      </c>
      <c r="AH60" s="86">
        <v>1158845769</v>
      </c>
      <c r="AI60" s="126">
        <v>222747813</v>
      </c>
      <c r="AJ60" s="127">
        <f t="shared" si="28"/>
        <v>0.19221523602076507</v>
      </c>
      <c r="AK60" s="128">
        <f t="shared" si="29"/>
        <v>0.18759946253658621</v>
      </c>
    </row>
    <row r="61" spans="1:37" ht="16.5">
      <c r="A61" s="65"/>
      <c r="B61" s="66" t="s">
        <v>330</v>
      </c>
      <c r="C61" s="67"/>
      <c r="D61" s="89">
        <f>SUM(D55:D60)</f>
        <v>5034044738</v>
      </c>
      <c r="E61" s="90">
        <f>SUM(E55:E60)</f>
        <v>1859345652</v>
      </c>
      <c r="F61" s="91">
        <f t="shared" si="15"/>
        <v>6893390390</v>
      </c>
      <c r="G61" s="89">
        <f>SUM(G55:G60)</f>
        <v>5034044738</v>
      </c>
      <c r="H61" s="90">
        <f>SUM(H55:H60)</f>
        <v>1859345652</v>
      </c>
      <c r="I61" s="91">
        <f t="shared" si="16"/>
        <v>6893390390</v>
      </c>
      <c r="J61" s="89">
        <f>SUM(J55:J60)</f>
        <v>1250341428</v>
      </c>
      <c r="K61" s="90">
        <f>SUM(K55:K60)</f>
        <v>504641404</v>
      </c>
      <c r="L61" s="90">
        <f t="shared" si="17"/>
        <v>1754982832</v>
      </c>
      <c r="M61" s="106">
        <f t="shared" si="18"/>
        <v>0.25458921266752743</v>
      </c>
      <c r="N61" s="89">
        <f>SUM(N55:N60)</f>
        <v>0</v>
      </c>
      <c r="O61" s="90">
        <f>SUM(O55:O60)</f>
        <v>0</v>
      </c>
      <c r="P61" s="90">
        <f t="shared" si="19"/>
        <v>0</v>
      </c>
      <c r="Q61" s="106">
        <f t="shared" si="20"/>
        <v>0</v>
      </c>
      <c r="R61" s="89">
        <f>SUM(R55:R60)</f>
        <v>0</v>
      </c>
      <c r="S61" s="90">
        <f>SUM(S55:S60)</f>
        <v>0</v>
      </c>
      <c r="T61" s="90">
        <f t="shared" si="21"/>
        <v>0</v>
      </c>
      <c r="U61" s="106">
        <f t="shared" si="22"/>
        <v>0</v>
      </c>
      <c r="V61" s="89">
        <f>SUM(V55:V60)</f>
        <v>0</v>
      </c>
      <c r="W61" s="90">
        <f>SUM(W55:W60)</f>
        <v>0</v>
      </c>
      <c r="X61" s="90">
        <f t="shared" si="23"/>
        <v>0</v>
      </c>
      <c r="Y61" s="106">
        <f t="shared" si="24"/>
        <v>0</v>
      </c>
      <c r="Z61" s="89">
        <v>1250341428</v>
      </c>
      <c r="AA61" s="90">
        <v>504641404</v>
      </c>
      <c r="AB61" s="90">
        <f t="shared" si="25"/>
        <v>1754982832</v>
      </c>
      <c r="AC61" s="106">
        <f t="shared" si="26"/>
        <v>0.25458921266752743</v>
      </c>
      <c r="AD61" s="89">
        <f>SUM(AD55:AD60)</f>
        <v>1215729939</v>
      </c>
      <c r="AE61" s="90">
        <f>SUM(AE55:AE60)</f>
        <v>102320187</v>
      </c>
      <c r="AF61" s="90">
        <f t="shared" si="27"/>
        <v>1318050126</v>
      </c>
      <c r="AG61" s="90">
        <f>SUM(AG55:AG60)</f>
        <v>6049710574</v>
      </c>
      <c r="AH61" s="90">
        <f>SUM(AH55:AH60)</f>
        <v>6049710574</v>
      </c>
      <c r="AI61" s="91">
        <f>SUM(AI55:AI60)</f>
        <v>1318050126</v>
      </c>
      <c r="AJ61" s="129">
        <f t="shared" si="28"/>
        <v>0.21786994764090345</v>
      </c>
      <c r="AK61" s="130">
        <f t="shared" si="29"/>
        <v>0.33149930900275937</v>
      </c>
    </row>
    <row r="62" spans="1:37" ht="12.75">
      <c r="A62" s="62" t="s">
        <v>98</v>
      </c>
      <c r="B62" s="63" t="s">
        <v>331</v>
      </c>
      <c r="C62" s="64" t="s">
        <v>332</v>
      </c>
      <c r="D62" s="85">
        <v>297943331</v>
      </c>
      <c r="E62" s="86">
        <v>544572317</v>
      </c>
      <c r="F62" s="87">
        <f t="shared" si="15"/>
        <v>842515648</v>
      </c>
      <c r="G62" s="85">
        <v>297943331</v>
      </c>
      <c r="H62" s="86">
        <v>544572317</v>
      </c>
      <c r="I62" s="87">
        <f t="shared" si="16"/>
        <v>842515648</v>
      </c>
      <c r="J62" s="85">
        <v>48980118</v>
      </c>
      <c r="K62" s="86">
        <v>5471712</v>
      </c>
      <c r="L62" s="88">
        <f t="shared" si="17"/>
        <v>54451830</v>
      </c>
      <c r="M62" s="105">
        <f t="shared" si="18"/>
        <v>0.06463005183258032</v>
      </c>
      <c r="N62" s="85">
        <v>0</v>
      </c>
      <c r="O62" s="86">
        <v>0</v>
      </c>
      <c r="P62" s="88">
        <f t="shared" si="19"/>
        <v>0</v>
      </c>
      <c r="Q62" s="105">
        <f t="shared" si="20"/>
        <v>0</v>
      </c>
      <c r="R62" s="85">
        <v>0</v>
      </c>
      <c r="S62" s="86">
        <v>0</v>
      </c>
      <c r="T62" s="88">
        <f t="shared" si="21"/>
        <v>0</v>
      </c>
      <c r="U62" s="105">
        <f t="shared" si="22"/>
        <v>0</v>
      </c>
      <c r="V62" s="85">
        <v>0</v>
      </c>
      <c r="W62" s="86">
        <v>0</v>
      </c>
      <c r="X62" s="88">
        <f t="shared" si="23"/>
        <v>0</v>
      </c>
      <c r="Y62" s="105">
        <f t="shared" si="24"/>
        <v>0</v>
      </c>
      <c r="Z62" s="125">
        <v>48980118</v>
      </c>
      <c r="AA62" s="88">
        <v>5471712</v>
      </c>
      <c r="AB62" s="88">
        <f t="shared" si="25"/>
        <v>54451830</v>
      </c>
      <c r="AC62" s="105">
        <f t="shared" si="26"/>
        <v>0.06463005183258032</v>
      </c>
      <c r="AD62" s="85">
        <v>54055819</v>
      </c>
      <c r="AE62" s="86">
        <v>1421551</v>
      </c>
      <c r="AF62" s="88">
        <f t="shared" si="27"/>
        <v>55477370</v>
      </c>
      <c r="AG62" s="86">
        <v>739157569</v>
      </c>
      <c r="AH62" s="86">
        <v>739157569</v>
      </c>
      <c r="AI62" s="126">
        <v>55477370</v>
      </c>
      <c r="AJ62" s="127">
        <f t="shared" si="28"/>
        <v>0.07505486289622233</v>
      </c>
      <c r="AK62" s="128">
        <f t="shared" si="29"/>
        <v>-0.018485735715301543</v>
      </c>
    </row>
    <row r="63" spans="1:37" ht="12.75">
      <c r="A63" s="62" t="s">
        <v>98</v>
      </c>
      <c r="B63" s="63" t="s">
        <v>333</v>
      </c>
      <c r="C63" s="64" t="s">
        <v>334</v>
      </c>
      <c r="D63" s="85">
        <v>1745715397</v>
      </c>
      <c r="E63" s="86">
        <v>316284807</v>
      </c>
      <c r="F63" s="87">
        <f t="shared" si="15"/>
        <v>2062000204</v>
      </c>
      <c r="G63" s="85">
        <v>1745715397</v>
      </c>
      <c r="H63" s="86">
        <v>316284807</v>
      </c>
      <c r="I63" s="87">
        <f t="shared" si="16"/>
        <v>2062000204</v>
      </c>
      <c r="J63" s="85">
        <v>347684973</v>
      </c>
      <c r="K63" s="86">
        <v>80712475</v>
      </c>
      <c r="L63" s="88">
        <f t="shared" si="17"/>
        <v>428397448</v>
      </c>
      <c r="M63" s="105">
        <f t="shared" si="18"/>
        <v>0.2077581986504983</v>
      </c>
      <c r="N63" s="85">
        <v>0</v>
      </c>
      <c r="O63" s="86">
        <v>0</v>
      </c>
      <c r="P63" s="88">
        <f t="shared" si="19"/>
        <v>0</v>
      </c>
      <c r="Q63" s="105">
        <f t="shared" si="20"/>
        <v>0</v>
      </c>
      <c r="R63" s="85">
        <v>0</v>
      </c>
      <c r="S63" s="86">
        <v>0</v>
      </c>
      <c r="T63" s="88">
        <f t="shared" si="21"/>
        <v>0</v>
      </c>
      <c r="U63" s="105">
        <f t="shared" si="22"/>
        <v>0</v>
      </c>
      <c r="V63" s="85">
        <v>0</v>
      </c>
      <c r="W63" s="86">
        <v>0</v>
      </c>
      <c r="X63" s="88">
        <f t="shared" si="23"/>
        <v>0</v>
      </c>
      <c r="Y63" s="105">
        <f t="shared" si="24"/>
        <v>0</v>
      </c>
      <c r="Z63" s="125">
        <v>347684973</v>
      </c>
      <c r="AA63" s="88">
        <v>80712475</v>
      </c>
      <c r="AB63" s="88">
        <f t="shared" si="25"/>
        <v>428397448</v>
      </c>
      <c r="AC63" s="105">
        <f t="shared" si="26"/>
        <v>0.2077581986504983</v>
      </c>
      <c r="AD63" s="85">
        <v>305831471</v>
      </c>
      <c r="AE63" s="86">
        <v>-12661371</v>
      </c>
      <c r="AF63" s="88">
        <f t="shared" si="27"/>
        <v>293170100</v>
      </c>
      <c r="AG63" s="86">
        <v>1869529528</v>
      </c>
      <c r="AH63" s="86">
        <v>1869529528</v>
      </c>
      <c r="AI63" s="126">
        <v>293170100</v>
      </c>
      <c r="AJ63" s="127">
        <f t="shared" si="28"/>
        <v>0.1568149074990165</v>
      </c>
      <c r="AK63" s="128">
        <f t="shared" si="29"/>
        <v>0.46125900287921584</v>
      </c>
    </row>
    <row r="64" spans="1:37" ht="12.75">
      <c r="A64" s="62" t="s">
        <v>98</v>
      </c>
      <c r="B64" s="63" t="s">
        <v>335</v>
      </c>
      <c r="C64" s="64" t="s">
        <v>336</v>
      </c>
      <c r="D64" s="85">
        <v>184437536</v>
      </c>
      <c r="E64" s="86">
        <v>67834000</v>
      </c>
      <c r="F64" s="87">
        <f t="shared" si="15"/>
        <v>252271536</v>
      </c>
      <c r="G64" s="85">
        <v>184437536</v>
      </c>
      <c r="H64" s="86">
        <v>67834000</v>
      </c>
      <c r="I64" s="87">
        <f t="shared" si="16"/>
        <v>252271536</v>
      </c>
      <c r="J64" s="85">
        <v>39289616</v>
      </c>
      <c r="K64" s="86">
        <v>8401285</v>
      </c>
      <c r="L64" s="88">
        <f t="shared" si="17"/>
        <v>47690901</v>
      </c>
      <c r="M64" s="105">
        <f t="shared" si="18"/>
        <v>0.1890459056783957</v>
      </c>
      <c r="N64" s="85">
        <v>0</v>
      </c>
      <c r="O64" s="86">
        <v>0</v>
      </c>
      <c r="P64" s="88">
        <f t="shared" si="19"/>
        <v>0</v>
      </c>
      <c r="Q64" s="105">
        <f t="shared" si="20"/>
        <v>0</v>
      </c>
      <c r="R64" s="85">
        <v>0</v>
      </c>
      <c r="S64" s="86">
        <v>0</v>
      </c>
      <c r="T64" s="88">
        <f t="shared" si="21"/>
        <v>0</v>
      </c>
      <c r="U64" s="105">
        <f t="shared" si="22"/>
        <v>0</v>
      </c>
      <c r="V64" s="85">
        <v>0</v>
      </c>
      <c r="W64" s="86">
        <v>0</v>
      </c>
      <c r="X64" s="88">
        <f t="shared" si="23"/>
        <v>0</v>
      </c>
      <c r="Y64" s="105">
        <f t="shared" si="24"/>
        <v>0</v>
      </c>
      <c r="Z64" s="125">
        <v>39289616</v>
      </c>
      <c r="AA64" s="88">
        <v>8401285</v>
      </c>
      <c r="AB64" s="88">
        <f t="shared" si="25"/>
        <v>47690901</v>
      </c>
      <c r="AC64" s="105">
        <f t="shared" si="26"/>
        <v>0.1890459056783957</v>
      </c>
      <c r="AD64" s="85">
        <v>29441919</v>
      </c>
      <c r="AE64" s="86">
        <v>11489843</v>
      </c>
      <c r="AF64" s="88">
        <f t="shared" si="27"/>
        <v>40931762</v>
      </c>
      <c r="AG64" s="86">
        <v>425347794</v>
      </c>
      <c r="AH64" s="86">
        <v>425347794</v>
      </c>
      <c r="AI64" s="126">
        <v>40931762</v>
      </c>
      <c r="AJ64" s="127">
        <f t="shared" si="28"/>
        <v>0.09623127844410544</v>
      </c>
      <c r="AK64" s="128">
        <f t="shared" si="29"/>
        <v>0.16513188462299766</v>
      </c>
    </row>
    <row r="65" spans="1:37" ht="12.75">
      <c r="A65" s="62" t="s">
        <v>98</v>
      </c>
      <c r="B65" s="63" t="s">
        <v>337</v>
      </c>
      <c r="C65" s="64" t="s">
        <v>338</v>
      </c>
      <c r="D65" s="85">
        <v>118216430</v>
      </c>
      <c r="E65" s="86">
        <v>325178074</v>
      </c>
      <c r="F65" s="87">
        <f t="shared" si="15"/>
        <v>443394504</v>
      </c>
      <c r="G65" s="85">
        <v>118216430</v>
      </c>
      <c r="H65" s="86">
        <v>325178074</v>
      </c>
      <c r="I65" s="87">
        <f t="shared" si="16"/>
        <v>443394504</v>
      </c>
      <c r="J65" s="85">
        <v>25448999</v>
      </c>
      <c r="K65" s="86">
        <v>11142505</v>
      </c>
      <c r="L65" s="88">
        <f t="shared" si="17"/>
        <v>36591504</v>
      </c>
      <c r="M65" s="105">
        <f t="shared" si="18"/>
        <v>0.08252584023910228</v>
      </c>
      <c r="N65" s="85">
        <v>0</v>
      </c>
      <c r="O65" s="86">
        <v>0</v>
      </c>
      <c r="P65" s="88">
        <f t="shared" si="19"/>
        <v>0</v>
      </c>
      <c r="Q65" s="105">
        <f t="shared" si="20"/>
        <v>0</v>
      </c>
      <c r="R65" s="85">
        <v>0</v>
      </c>
      <c r="S65" s="86">
        <v>0</v>
      </c>
      <c r="T65" s="88">
        <f t="shared" si="21"/>
        <v>0</v>
      </c>
      <c r="U65" s="105">
        <f t="shared" si="22"/>
        <v>0</v>
      </c>
      <c r="V65" s="85">
        <v>0</v>
      </c>
      <c r="W65" s="86">
        <v>0</v>
      </c>
      <c r="X65" s="88">
        <f t="shared" si="23"/>
        <v>0</v>
      </c>
      <c r="Y65" s="105">
        <f t="shared" si="24"/>
        <v>0</v>
      </c>
      <c r="Z65" s="125">
        <v>25448999</v>
      </c>
      <c r="AA65" s="88">
        <v>11142505</v>
      </c>
      <c r="AB65" s="88">
        <f t="shared" si="25"/>
        <v>36591504</v>
      </c>
      <c r="AC65" s="105">
        <f t="shared" si="26"/>
        <v>0.08252584023910228</v>
      </c>
      <c r="AD65" s="85">
        <v>20729835</v>
      </c>
      <c r="AE65" s="86">
        <v>3927462</v>
      </c>
      <c r="AF65" s="88">
        <f t="shared" si="27"/>
        <v>24657297</v>
      </c>
      <c r="AG65" s="86">
        <v>355435552</v>
      </c>
      <c r="AH65" s="86">
        <v>355435552</v>
      </c>
      <c r="AI65" s="126">
        <v>24657297</v>
      </c>
      <c r="AJ65" s="127">
        <f t="shared" si="28"/>
        <v>0.06937206157700286</v>
      </c>
      <c r="AK65" s="128">
        <f t="shared" si="29"/>
        <v>0.4840030519160312</v>
      </c>
    </row>
    <row r="66" spans="1:37" ht="12.75">
      <c r="A66" s="62" t="s">
        <v>113</v>
      </c>
      <c r="B66" s="63" t="s">
        <v>339</v>
      </c>
      <c r="C66" s="64" t="s">
        <v>340</v>
      </c>
      <c r="D66" s="85">
        <v>887364360</v>
      </c>
      <c r="E66" s="86">
        <v>347948460</v>
      </c>
      <c r="F66" s="87">
        <f t="shared" si="15"/>
        <v>1235312820</v>
      </c>
      <c r="G66" s="85">
        <v>887364360</v>
      </c>
      <c r="H66" s="86">
        <v>347948460</v>
      </c>
      <c r="I66" s="87">
        <f t="shared" si="16"/>
        <v>1235312820</v>
      </c>
      <c r="J66" s="85">
        <v>193154604</v>
      </c>
      <c r="K66" s="86">
        <v>-277594390</v>
      </c>
      <c r="L66" s="88">
        <f t="shared" si="17"/>
        <v>-84439786</v>
      </c>
      <c r="M66" s="105">
        <f t="shared" si="18"/>
        <v>-0.06835498234366255</v>
      </c>
      <c r="N66" s="85">
        <v>0</v>
      </c>
      <c r="O66" s="86">
        <v>0</v>
      </c>
      <c r="P66" s="88">
        <f t="shared" si="19"/>
        <v>0</v>
      </c>
      <c r="Q66" s="105">
        <f t="shared" si="20"/>
        <v>0</v>
      </c>
      <c r="R66" s="85">
        <v>0</v>
      </c>
      <c r="S66" s="86">
        <v>0</v>
      </c>
      <c r="T66" s="88">
        <f t="shared" si="21"/>
        <v>0</v>
      </c>
      <c r="U66" s="105">
        <f t="shared" si="22"/>
        <v>0</v>
      </c>
      <c r="V66" s="85">
        <v>0</v>
      </c>
      <c r="W66" s="86">
        <v>0</v>
      </c>
      <c r="X66" s="88">
        <f t="shared" si="23"/>
        <v>0</v>
      </c>
      <c r="Y66" s="105">
        <f t="shared" si="24"/>
        <v>0</v>
      </c>
      <c r="Z66" s="125">
        <v>193154604</v>
      </c>
      <c r="AA66" s="88">
        <v>-277594390</v>
      </c>
      <c r="AB66" s="88">
        <f t="shared" si="25"/>
        <v>-84439786</v>
      </c>
      <c r="AC66" s="105">
        <f t="shared" si="26"/>
        <v>-0.06835498234366255</v>
      </c>
      <c r="AD66" s="85">
        <v>150864518</v>
      </c>
      <c r="AE66" s="86">
        <v>-196215998</v>
      </c>
      <c r="AF66" s="88">
        <f t="shared" si="27"/>
        <v>-45351480</v>
      </c>
      <c r="AG66" s="86">
        <v>1120515219</v>
      </c>
      <c r="AH66" s="86">
        <v>1120515219</v>
      </c>
      <c r="AI66" s="126">
        <v>-45351480</v>
      </c>
      <c r="AJ66" s="127">
        <f t="shared" si="28"/>
        <v>-0.04047377423438637</v>
      </c>
      <c r="AK66" s="128">
        <f t="shared" si="29"/>
        <v>0.8618970318057977</v>
      </c>
    </row>
    <row r="67" spans="1:37" ht="16.5">
      <c r="A67" s="65"/>
      <c r="B67" s="66" t="s">
        <v>341</v>
      </c>
      <c r="C67" s="67"/>
      <c r="D67" s="89">
        <f>SUM(D62:D66)</f>
        <v>3233677054</v>
      </c>
      <c r="E67" s="90">
        <f>SUM(E62:E66)</f>
        <v>1601817658</v>
      </c>
      <c r="F67" s="91">
        <f t="shared" si="15"/>
        <v>4835494712</v>
      </c>
      <c r="G67" s="89">
        <f>SUM(G62:G66)</f>
        <v>3233677054</v>
      </c>
      <c r="H67" s="90">
        <f>SUM(H62:H66)</f>
        <v>1601817658</v>
      </c>
      <c r="I67" s="91">
        <f t="shared" si="16"/>
        <v>4835494712</v>
      </c>
      <c r="J67" s="89">
        <f>SUM(J62:J66)</f>
        <v>654558310</v>
      </c>
      <c r="K67" s="90">
        <f>SUM(K62:K66)</f>
        <v>-171866413</v>
      </c>
      <c r="L67" s="90">
        <f t="shared" si="17"/>
        <v>482691897</v>
      </c>
      <c r="M67" s="106">
        <f t="shared" si="18"/>
        <v>0.09982265016279063</v>
      </c>
      <c r="N67" s="89">
        <f>SUM(N62:N66)</f>
        <v>0</v>
      </c>
      <c r="O67" s="90">
        <f>SUM(O62:O66)</f>
        <v>0</v>
      </c>
      <c r="P67" s="90">
        <f t="shared" si="19"/>
        <v>0</v>
      </c>
      <c r="Q67" s="106">
        <f t="shared" si="20"/>
        <v>0</v>
      </c>
      <c r="R67" s="89">
        <f>SUM(R62:R66)</f>
        <v>0</v>
      </c>
      <c r="S67" s="90">
        <f>SUM(S62:S66)</f>
        <v>0</v>
      </c>
      <c r="T67" s="90">
        <f t="shared" si="21"/>
        <v>0</v>
      </c>
      <c r="U67" s="106">
        <f t="shared" si="22"/>
        <v>0</v>
      </c>
      <c r="V67" s="89">
        <f>SUM(V62:V66)</f>
        <v>0</v>
      </c>
      <c r="W67" s="90">
        <f>SUM(W62:W66)</f>
        <v>0</v>
      </c>
      <c r="X67" s="90">
        <f t="shared" si="23"/>
        <v>0</v>
      </c>
      <c r="Y67" s="106">
        <f t="shared" si="24"/>
        <v>0</v>
      </c>
      <c r="Z67" s="89">
        <v>654558310</v>
      </c>
      <c r="AA67" s="90">
        <v>-171866413</v>
      </c>
      <c r="AB67" s="90">
        <f t="shared" si="25"/>
        <v>482691897</v>
      </c>
      <c r="AC67" s="106">
        <f t="shared" si="26"/>
        <v>0.09982265016279063</v>
      </c>
      <c r="AD67" s="89">
        <f>SUM(AD62:AD66)</f>
        <v>560923562</v>
      </c>
      <c r="AE67" s="90">
        <f>SUM(AE62:AE66)</f>
        <v>-192038513</v>
      </c>
      <c r="AF67" s="90">
        <f t="shared" si="27"/>
        <v>368885049</v>
      </c>
      <c r="AG67" s="90">
        <f>SUM(AG62:AG66)</f>
        <v>4509985662</v>
      </c>
      <c r="AH67" s="90">
        <f>SUM(AH62:AH66)</f>
        <v>4509985662</v>
      </c>
      <c r="AI67" s="91">
        <f>SUM(AI62:AI66)</f>
        <v>368885049</v>
      </c>
      <c r="AJ67" s="129">
        <f t="shared" si="28"/>
        <v>0.08179295382425099</v>
      </c>
      <c r="AK67" s="130">
        <f t="shared" si="29"/>
        <v>0.3085157512035681</v>
      </c>
    </row>
    <row r="68" spans="1:37" ht="12.75">
      <c r="A68" s="62" t="s">
        <v>98</v>
      </c>
      <c r="B68" s="63" t="s">
        <v>342</v>
      </c>
      <c r="C68" s="64" t="s">
        <v>343</v>
      </c>
      <c r="D68" s="85">
        <v>431413425</v>
      </c>
      <c r="E68" s="86">
        <v>125492000</v>
      </c>
      <c r="F68" s="87">
        <f t="shared" si="15"/>
        <v>556905425</v>
      </c>
      <c r="G68" s="85">
        <v>431413425</v>
      </c>
      <c r="H68" s="86">
        <v>125492000</v>
      </c>
      <c r="I68" s="87">
        <f t="shared" si="16"/>
        <v>556905425</v>
      </c>
      <c r="J68" s="85">
        <v>79574472</v>
      </c>
      <c r="K68" s="86">
        <v>150570061</v>
      </c>
      <c r="L68" s="88">
        <f t="shared" si="17"/>
        <v>230144533</v>
      </c>
      <c r="M68" s="105">
        <f t="shared" si="18"/>
        <v>0.4132560443274547</v>
      </c>
      <c r="N68" s="85">
        <v>0</v>
      </c>
      <c r="O68" s="86">
        <v>0</v>
      </c>
      <c r="P68" s="88">
        <f t="shared" si="19"/>
        <v>0</v>
      </c>
      <c r="Q68" s="105">
        <f t="shared" si="20"/>
        <v>0</v>
      </c>
      <c r="R68" s="85">
        <v>0</v>
      </c>
      <c r="S68" s="86">
        <v>0</v>
      </c>
      <c r="T68" s="88">
        <f t="shared" si="21"/>
        <v>0</v>
      </c>
      <c r="U68" s="105">
        <f t="shared" si="22"/>
        <v>0</v>
      </c>
      <c r="V68" s="85">
        <v>0</v>
      </c>
      <c r="W68" s="86">
        <v>0</v>
      </c>
      <c r="X68" s="88">
        <f t="shared" si="23"/>
        <v>0</v>
      </c>
      <c r="Y68" s="105">
        <f t="shared" si="24"/>
        <v>0</v>
      </c>
      <c r="Z68" s="125">
        <v>79574472</v>
      </c>
      <c r="AA68" s="88">
        <v>150570061</v>
      </c>
      <c r="AB68" s="88">
        <f t="shared" si="25"/>
        <v>230144533</v>
      </c>
      <c r="AC68" s="105">
        <f t="shared" si="26"/>
        <v>0.4132560443274547</v>
      </c>
      <c r="AD68" s="85">
        <v>78335074</v>
      </c>
      <c r="AE68" s="86">
        <v>65645513</v>
      </c>
      <c r="AF68" s="88">
        <f t="shared" si="27"/>
        <v>143980587</v>
      </c>
      <c r="AG68" s="86">
        <v>504140272</v>
      </c>
      <c r="AH68" s="86">
        <v>504140272</v>
      </c>
      <c r="AI68" s="126">
        <v>143980587</v>
      </c>
      <c r="AJ68" s="127">
        <f t="shared" si="28"/>
        <v>0.28559628142542043</v>
      </c>
      <c r="AK68" s="128">
        <f t="shared" si="29"/>
        <v>0.5984414134941678</v>
      </c>
    </row>
    <row r="69" spans="1:37" ht="12.75">
      <c r="A69" s="62" t="s">
        <v>98</v>
      </c>
      <c r="B69" s="63" t="s">
        <v>344</v>
      </c>
      <c r="C69" s="64" t="s">
        <v>345</v>
      </c>
      <c r="D69" s="85">
        <v>244087352</v>
      </c>
      <c r="E69" s="86">
        <v>78295830</v>
      </c>
      <c r="F69" s="87">
        <f t="shared" si="15"/>
        <v>322383182</v>
      </c>
      <c r="G69" s="85">
        <v>244087352</v>
      </c>
      <c r="H69" s="86">
        <v>78295830</v>
      </c>
      <c r="I69" s="87">
        <f t="shared" si="16"/>
        <v>322383182</v>
      </c>
      <c r="J69" s="85">
        <v>60677550</v>
      </c>
      <c r="K69" s="86">
        <v>605874837</v>
      </c>
      <c r="L69" s="88">
        <f t="shared" si="17"/>
        <v>666552387</v>
      </c>
      <c r="M69" s="105">
        <f t="shared" si="18"/>
        <v>2.0675780382364985</v>
      </c>
      <c r="N69" s="85">
        <v>0</v>
      </c>
      <c r="O69" s="86">
        <v>0</v>
      </c>
      <c r="P69" s="88">
        <f t="shared" si="19"/>
        <v>0</v>
      </c>
      <c r="Q69" s="105">
        <f t="shared" si="20"/>
        <v>0</v>
      </c>
      <c r="R69" s="85">
        <v>0</v>
      </c>
      <c r="S69" s="86">
        <v>0</v>
      </c>
      <c r="T69" s="88">
        <f t="shared" si="21"/>
        <v>0</v>
      </c>
      <c r="U69" s="105">
        <f t="shared" si="22"/>
        <v>0</v>
      </c>
      <c r="V69" s="85">
        <v>0</v>
      </c>
      <c r="W69" s="86">
        <v>0</v>
      </c>
      <c r="X69" s="88">
        <f t="shared" si="23"/>
        <v>0</v>
      </c>
      <c r="Y69" s="105">
        <f t="shared" si="24"/>
        <v>0</v>
      </c>
      <c r="Z69" s="125">
        <v>60677550</v>
      </c>
      <c r="AA69" s="88">
        <v>605874837</v>
      </c>
      <c r="AB69" s="88">
        <f t="shared" si="25"/>
        <v>666552387</v>
      </c>
      <c r="AC69" s="105">
        <f t="shared" si="26"/>
        <v>2.0675780382364985</v>
      </c>
      <c r="AD69" s="85">
        <v>16964158</v>
      </c>
      <c r="AE69" s="86">
        <v>4411619</v>
      </c>
      <c r="AF69" s="88">
        <f t="shared" si="27"/>
        <v>21375777</v>
      </c>
      <c r="AG69" s="86">
        <v>233209141</v>
      </c>
      <c r="AH69" s="86">
        <v>233209141</v>
      </c>
      <c r="AI69" s="126">
        <v>21375777</v>
      </c>
      <c r="AJ69" s="127">
        <f t="shared" si="28"/>
        <v>0.09165925875950119</v>
      </c>
      <c r="AK69" s="128">
        <f t="shared" si="29"/>
        <v>30.182603888504264</v>
      </c>
    </row>
    <row r="70" spans="1:37" ht="12.75">
      <c r="A70" s="62" t="s">
        <v>98</v>
      </c>
      <c r="B70" s="63" t="s">
        <v>346</v>
      </c>
      <c r="C70" s="64" t="s">
        <v>347</v>
      </c>
      <c r="D70" s="85">
        <v>299296943</v>
      </c>
      <c r="E70" s="86">
        <v>108166000</v>
      </c>
      <c r="F70" s="87">
        <f t="shared" si="15"/>
        <v>407462943</v>
      </c>
      <c r="G70" s="85">
        <v>299296943</v>
      </c>
      <c r="H70" s="86">
        <v>108166000</v>
      </c>
      <c r="I70" s="87">
        <f t="shared" si="16"/>
        <v>407462943</v>
      </c>
      <c r="J70" s="85">
        <v>42013894</v>
      </c>
      <c r="K70" s="86">
        <v>122309935</v>
      </c>
      <c r="L70" s="88">
        <f t="shared" si="17"/>
        <v>164323829</v>
      </c>
      <c r="M70" s="105">
        <f t="shared" si="18"/>
        <v>0.40328533385181975</v>
      </c>
      <c r="N70" s="85">
        <v>0</v>
      </c>
      <c r="O70" s="86">
        <v>0</v>
      </c>
      <c r="P70" s="88">
        <f t="shared" si="19"/>
        <v>0</v>
      </c>
      <c r="Q70" s="105">
        <f t="shared" si="20"/>
        <v>0</v>
      </c>
      <c r="R70" s="85">
        <v>0</v>
      </c>
      <c r="S70" s="86">
        <v>0</v>
      </c>
      <c r="T70" s="88">
        <f t="shared" si="21"/>
        <v>0</v>
      </c>
      <c r="U70" s="105">
        <f t="shared" si="22"/>
        <v>0</v>
      </c>
      <c r="V70" s="85">
        <v>0</v>
      </c>
      <c r="W70" s="86">
        <v>0</v>
      </c>
      <c r="X70" s="88">
        <f t="shared" si="23"/>
        <v>0</v>
      </c>
      <c r="Y70" s="105">
        <f t="shared" si="24"/>
        <v>0</v>
      </c>
      <c r="Z70" s="125">
        <v>42013894</v>
      </c>
      <c r="AA70" s="88">
        <v>122309935</v>
      </c>
      <c r="AB70" s="88">
        <f t="shared" si="25"/>
        <v>164323829</v>
      </c>
      <c r="AC70" s="105">
        <f t="shared" si="26"/>
        <v>0.40328533385181975</v>
      </c>
      <c r="AD70" s="85">
        <v>55885586</v>
      </c>
      <c r="AE70" s="86">
        <v>60910440</v>
      </c>
      <c r="AF70" s="88">
        <f t="shared" si="27"/>
        <v>116796026</v>
      </c>
      <c r="AG70" s="86">
        <v>360901595</v>
      </c>
      <c r="AH70" s="86">
        <v>360901595</v>
      </c>
      <c r="AI70" s="126">
        <v>116796026</v>
      </c>
      <c r="AJ70" s="127">
        <f t="shared" si="28"/>
        <v>0.3236229144401537</v>
      </c>
      <c r="AK70" s="128">
        <f t="shared" si="29"/>
        <v>0.4069299669493891</v>
      </c>
    </row>
    <row r="71" spans="1:37" ht="12.75">
      <c r="A71" s="62" t="s">
        <v>98</v>
      </c>
      <c r="B71" s="63" t="s">
        <v>348</v>
      </c>
      <c r="C71" s="64" t="s">
        <v>349</v>
      </c>
      <c r="D71" s="85">
        <v>188038504</v>
      </c>
      <c r="E71" s="86">
        <v>68644000</v>
      </c>
      <c r="F71" s="87">
        <f t="shared" si="15"/>
        <v>256682504</v>
      </c>
      <c r="G71" s="85">
        <v>188038504</v>
      </c>
      <c r="H71" s="86">
        <v>68644000</v>
      </c>
      <c r="I71" s="87">
        <f t="shared" si="16"/>
        <v>256682504</v>
      </c>
      <c r="J71" s="85">
        <v>26934965</v>
      </c>
      <c r="K71" s="86">
        <v>3728648</v>
      </c>
      <c r="L71" s="88">
        <f t="shared" si="17"/>
        <v>30663613</v>
      </c>
      <c r="M71" s="105">
        <f t="shared" si="18"/>
        <v>0.11946125085331098</v>
      </c>
      <c r="N71" s="85">
        <v>0</v>
      </c>
      <c r="O71" s="86">
        <v>0</v>
      </c>
      <c r="P71" s="88">
        <f t="shared" si="19"/>
        <v>0</v>
      </c>
      <c r="Q71" s="105">
        <f t="shared" si="20"/>
        <v>0</v>
      </c>
      <c r="R71" s="85">
        <v>0</v>
      </c>
      <c r="S71" s="86">
        <v>0</v>
      </c>
      <c r="T71" s="88">
        <f t="shared" si="21"/>
        <v>0</v>
      </c>
      <c r="U71" s="105">
        <f t="shared" si="22"/>
        <v>0</v>
      </c>
      <c r="V71" s="85">
        <v>0</v>
      </c>
      <c r="W71" s="86">
        <v>0</v>
      </c>
      <c r="X71" s="88">
        <f t="shared" si="23"/>
        <v>0</v>
      </c>
      <c r="Y71" s="105">
        <f t="shared" si="24"/>
        <v>0</v>
      </c>
      <c r="Z71" s="125">
        <v>26934965</v>
      </c>
      <c r="AA71" s="88">
        <v>3728648</v>
      </c>
      <c r="AB71" s="88">
        <f t="shared" si="25"/>
        <v>30663613</v>
      </c>
      <c r="AC71" s="105">
        <f t="shared" si="26"/>
        <v>0.11946125085331098</v>
      </c>
      <c r="AD71" s="85">
        <v>26028489</v>
      </c>
      <c r="AE71" s="86">
        <v>5237267</v>
      </c>
      <c r="AF71" s="88">
        <f t="shared" si="27"/>
        <v>31265756</v>
      </c>
      <c r="AG71" s="86">
        <v>232305689</v>
      </c>
      <c r="AH71" s="86">
        <v>232305689</v>
      </c>
      <c r="AI71" s="126">
        <v>31265756</v>
      </c>
      <c r="AJ71" s="127">
        <f t="shared" si="28"/>
        <v>0.13458885201903084</v>
      </c>
      <c r="AK71" s="128">
        <f t="shared" si="29"/>
        <v>-0.01925886583391745</v>
      </c>
    </row>
    <row r="72" spans="1:37" ht="12.75">
      <c r="A72" s="62" t="s">
        <v>113</v>
      </c>
      <c r="B72" s="63" t="s">
        <v>350</v>
      </c>
      <c r="C72" s="64" t="s">
        <v>351</v>
      </c>
      <c r="D72" s="85">
        <v>469598952</v>
      </c>
      <c r="E72" s="86">
        <v>282624043</v>
      </c>
      <c r="F72" s="87">
        <f t="shared" si="15"/>
        <v>752222995</v>
      </c>
      <c r="G72" s="85">
        <v>469598952</v>
      </c>
      <c r="H72" s="86">
        <v>282624043</v>
      </c>
      <c r="I72" s="87">
        <f t="shared" si="16"/>
        <v>752222995</v>
      </c>
      <c r="J72" s="85">
        <v>93171248</v>
      </c>
      <c r="K72" s="86">
        <v>46090548</v>
      </c>
      <c r="L72" s="88">
        <f t="shared" si="17"/>
        <v>139261796</v>
      </c>
      <c r="M72" s="105">
        <f t="shared" si="18"/>
        <v>0.18513365973344115</v>
      </c>
      <c r="N72" s="85">
        <v>0</v>
      </c>
      <c r="O72" s="86">
        <v>0</v>
      </c>
      <c r="P72" s="88">
        <f t="shared" si="19"/>
        <v>0</v>
      </c>
      <c r="Q72" s="105">
        <f t="shared" si="20"/>
        <v>0</v>
      </c>
      <c r="R72" s="85">
        <v>0</v>
      </c>
      <c r="S72" s="86">
        <v>0</v>
      </c>
      <c r="T72" s="88">
        <f t="shared" si="21"/>
        <v>0</v>
      </c>
      <c r="U72" s="105">
        <f t="shared" si="22"/>
        <v>0</v>
      </c>
      <c r="V72" s="85">
        <v>0</v>
      </c>
      <c r="W72" s="86">
        <v>0</v>
      </c>
      <c r="X72" s="88">
        <f t="shared" si="23"/>
        <v>0</v>
      </c>
      <c r="Y72" s="105">
        <f t="shared" si="24"/>
        <v>0</v>
      </c>
      <c r="Z72" s="125">
        <v>93171248</v>
      </c>
      <c r="AA72" s="88">
        <v>46090548</v>
      </c>
      <c r="AB72" s="88">
        <f t="shared" si="25"/>
        <v>139261796</v>
      </c>
      <c r="AC72" s="105">
        <f t="shared" si="26"/>
        <v>0.18513365973344115</v>
      </c>
      <c r="AD72" s="85">
        <v>81558814</v>
      </c>
      <c r="AE72" s="86">
        <v>32195168</v>
      </c>
      <c r="AF72" s="88">
        <f t="shared" si="27"/>
        <v>113753982</v>
      </c>
      <c r="AG72" s="86">
        <v>751484279</v>
      </c>
      <c r="AH72" s="86">
        <v>751484279</v>
      </c>
      <c r="AI72" s="126">
        <v>113753982</v>
      </c>
      <c r="AJ72" s="127">
        <f t="shared" si="28"/>
        <v>0.15137240415910283</v>
      </c>
      <c r="AK72" s="128">
        <f t="shared" si="29"/>
        <v>0.22423666891942307</v>
      </c>
    </row>
    <row r="73" spans="1:37" ht="16.5">
      <c r="A73" s="65"/>
      <c r="B73" s="66" t="s">
        <v>352</v>
      </c>
      <c r="C73" s="67"/>
      <c r="D73" s="89">
        <f>SUM(D68:D72)</f>
        <v>1632435176</v>
      </c>
      <c r="E73" s="90">
        <f>SUM(E68:E72)</f>
        <v>663221873</v>
      </c>
      <c r="F73" s="91">
        <f t="shared" si="15"/>
        <v>2295657049</v>
      </c>
      <c r="G73" s="89">
        <f>SUM(G68:G72)</f>
        <v>1632435176</v>
      </c>
      <c r="H73" s="90">
        <f>SUM(H68:H72)</f>
        <v>663221873</v>
      </c>
      <c r="I73" s="91">
        <f t="shared" si="16"/>
        <v>2295657049</v>
      </c>
      <c r="J73" s="89">
        <f>SUM(J68:J72)</f>
        <v>302372129</v>
      </c>
      <c r="K73" s="90">
        <f>SUM(K68:K72)</f>
        <v>928574029</v>
      </c>
      <c r="L73" s="90">
        <f t="shared" si="17"/>
        <v>1230946158</v>
      </c>
      <c r="M73" s="106">
        <f t="shared" si="18"/>
        <v>0.536206468007147</v>
      </c>
      <c r="N73" s="89">
        <f>SUM(N68:N72)</f>
        <v>0</v>
      </c>
      <c r="O73" s="90">
        <f>SUM(O68:O72)</f>
        <v>0</v>
      </c>
      <c r="P73" s="90">
        <f t="shared" si="19"/>
        <v>0</v>
      </c>
      <c r="Q73" s="106">
        <f t="shared" si="20"/>
        <v>0</v>
      </c>
      <c r="R73" s="89">
        <f>SUM(R68:R72)</f>
        <v>0</v>
      </c>
      <c r="S73" s="90">
        <f>SUM(S68:S72)</f>
        <v>0</v>
      </c>
      <c r="T73" s="90">
        <f t="shared" si="21"/>
        <v>0</v>
      </c>
      <c r="U73" s="106">
        <f t="shared" si="22"/>
        <v>0</v>
      </c>
      <c r="V73" s="89">
        <f>SUM(V68:V72)</f>
        <v>0</v>
      </c>
      <c r="W73" s="90">
        <f>SUM(W68:W72)</f>
        <v>0</v>
      </c>
      <c r="X73" s="90">
        <f t="shared" si="23"/>
        <v>0</v>
      </c>
      <c r="Y73" s="106">
        <f t="shared" si="24"/>
        <v>0</v>
      </c>
      <c r="Z73" s="89">
        <v>302372129</v>
      </c>
      <c r="AA73" s="90">
        <v>928574029</v>
      </c>
      <c r="AB73" s="90">
        <f t="shared" si="25"/>
        <v>1230946158</v>
      </c>
      <c r="AC73" s="106">
        <f t="shared" si="26"/>
        <v>0.536206468007147</v>
      </c>
      <c r="AD73" s="89">
        <f>SUM(AD68:AD72)</f>
        <v>258772121</v>
      </c>
      <c r="AE73" s="90">
        <f>SUM(AE68:AE72)</f>
        <v>168400007</v>
      </c>
      <c r="AF73" s="90">
        <f t="shared" si="27"/>
        <v>427172128</v>
      </c>
      <c r="AG73" s="90">
        <f>SUM(AG68:AG72)</f>
        <v>2082040976</v>
      </c>
      <c r="AH73" s="90">
        <f>SUM(AH68:AH72)</f>
        <v>2082040976</v>
      </c>
      <c r="AI73" s="91">
        <f>SUM(AI68:AI72)</f>
        <v>427172128</v>
      </c>
      <c r="AJ73" s="129">
        <f t="shared" si="28"/>
        <v>0.20516989479269498</v>
      </c>
      <c r="AK73" s="130">
        <f t="shared" si="29"/>
        <v>1.8816162790471198</v>
      </c>
    </row>
    <row r="74" spans="1:37" ht="16.5">
      <c r="A74" s="68"/>
      <c r="B74" s="69" t="s">
        <v>353</v>
      </c>
      <c r="C74" s="70"/>
      <c r="D74" s="92">
        <f>SUM(D9,D11:D15,D17:D24,D26:D29,D31:D35,D37:D40,D42:D47,D49:D53,D55:D60,D62:D66,D68:D72)</f>
        <v>69600281048</v>
      </c>
      <c r="E74" s="93">
        <f>SUM(E9,E11:E15,E17:E24,E26:E29,E31:E35,E37:E40,E42:E47,E49:E53,E55:E60,E62:E66,E68:E72)</f>
        <v>20874011157</v>
      </c>
      <c r="F74" s="94">
        <f t="shared" si="15"/>
        <v>90474292205</v>
      </c>
      <c r="G74" s="92">
        <f>SUM(G9,G11:G15,G17:G24,G26:G29,G31:G35,G37:G40,G42:G47,G49:G53,G55:G60,G62:G66,G68:G72)</f>
        <v>69583497500</v>
      </c>
      <c r="H74" s="93">
        <f>SUM(H9,H11:H15,H17:H24,H26:H29,H31:H35,H37:H40,H42:H47,H49:H53,H55:H60,H62:H66,H68:H72)</f>
        <v>21815598803</v>
      </c>
      <c r="I74" s="94">
        <f t="shared" si="16"/>
        <v>91399096303</v>
      </c>
      <c r="J74" s="92">
        <f>SUM(J9,J11:J15,J17:J24,J26:J29,J31:J35,J37:J40,J42:J47,J49:J53,J55:J60,J62:J66,J68:J72)</f>
        <v>15754656217</v>
      </c>
      <c r="K74" s="93">
        <f>SUM(K9,K11:K15,K17:K24,K26:K29,K31:K35,K37:K40,K42:K47,K49:K53,K55:K60,K62:K66,K68:K72)</f>
        <v>12919992337</v>
      </c>
      <c r="L74" s="93">
        <f t="shared" si="17"/>
        <v>28674648554</v>
      </c>
      <c r="M74" s="107">
        <f t="shared" si="18"/>
        <v>0.31693697574365015</v>
      </c>
      <c r="N74" s="92">
        <f>SUM(N9,N11:N15,N17:N24,N26:N29,N31:N35,N37:N40,N42:N47,N49:N53,N55:N60,N62:N66,N68:N72)</f>
        <v>0</v>
      </c>
      <c r="O74" s="93">
        <f>SUM(O9,O11:O15,O17:O24,O26:O29,O31:O35,O37:O40,O42:O47,O49:O53,O55:O60,O62:O66,O68:O72)</f>
        <v>0</v>
      </c>
      <c r="P74" s="93">
        <f t="shared" si="19"/>
        <v>0</v>
      </c>
      <c r="Q74" s="107">
        <f t="shared" si="20"/>
        <v>0</v>
      </c>
      <c r="R74" s="92">
        <f>SUM(R9,R11:R15,R17:R24,R26:R29,R31:R35,R37:R40,R42:R47,R49:R53,R55:R60,R62:R66,R68:R72)</f>
        <v>0</v>
      </c>
      <c r="S74" s="93">
        <f>SUM(S9,S11:S15,S17:S24,S26:S29,S31:S35,S37:S40,S42:S47,S49:S53,S55:S60,S62:S66,S68:S72)</f>
        <v>0</v>
      </c>
      <c r="T74" s="93">
        <f t="shared" si="21"/>
        <v>0</v>
      </c>
      <c r="U74" s="107">
        <f t="shared" si="22"/>
        <v>0</v>
      </c>
      <c r="V74" s="92">
        <f>SUM(V9,V11:V15,V17:V24,V26:V29,V31:V35,V37:V40,V42:V47,V49:V53,V55:V60,V62:V66,V68:V72)</f>
        <v>0</v>
      </c>
      <c r="W74" s="93">
        <f>SUM(W9,W11:W15,W17:W24,W26:W29,W31:W35,W37:W40,W42:W47,W49:W53,W55:W60,W62:W66,W68:W72)</f>
        <v>0</v>
      </c>
      <c r="X74" s="93">
        <f t="shared" si="23"/>
        <v>0</v>
      </c>
      <c r="Y74" s="107">
        <f t="shared" si="24"/>
        <v>0</v>
      </c>
      <c r="Z74" s="92">
        <v>15754656217</v>
      </c>
      <c r="AA74" s="93">
        <v>12919992337</v>
      </c>
      <c r="AB74" s="93">
        <f t="shared" si="25"/>
        <v>28674648554</v>
      </c>
      <c r="AC74" s="107">
        <f t="shared" si="26"/>
        <v>0.31693697574365015</v>
      </c>
      <c r="AD74" s="92">
        <f>SUM(AD9,AD11:AD15,AD17:AD24,AD26:AD29,AD31:AD35,AD37:AD40,AD42:AD47,AD49:AD53,AD55:AD60,AD62:AD66,AD68:AD72)</f>
        <v>12321629595</v>
      </c>
      <c r="AE74" s="93">
        <f>SUM(AE9,AE11:AE15,AE17:AE24,AE26:AE29,AE31:AE35,AE37:AE40,AE42:AE47,AE49:AE53,AE55:AE60,AE62:AE66,AE68:AE72)</f>
        <v>1988910971</v>
      </c>
      <c r="AF74" s="93">
        <f t="shared" si="27"/>
        <v>14310540566</v>
      </c>
      <c r="AG74" s="93">
        <f>SUM(AG9,AG11:AG15,AG17:AG24,AG26:AG29,AG31:AG35,AG37:AG40,AG42:AG47,AG49:AG53,AG55:AG60,AG62:AG66,AG68:AG72)</f>
        <v>81914495012</v>
      </c>
      <c r="AH74" s="93">
        <f>SUM(AH9,AH11:AH15,AH17:AH24,AH26:AH29,AH31:AH35,AH37:AH40,AH42:AH47,AH49:AH53,AH55:AH60,AH62:AH66,AH68:AH72)</f>
        <v>81914495012</v>
      </c>
      <c r="AI74" s="94">
        <f>SUM(AI9,AI11:AI15,AI17:AI24,AI26:AI29,AI31:AI35,AI37:AI40,AI42:AI47,AI49:AI53,AI55:AI60,AI62:AI66,AI68:AI72)</f>
        <v>14310540566</v>
      </c>
      <c r="AJ74" s="131">
        <f t="shared" si="28"/>
        <v>0.17470095572100625</v>
      </c>
      <c r="AK74" s="132">
        <f t="shared" si="29"/>
        <v>1.0037432144336509</v>
      </c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30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354</v>
      </c>
      <c r="C9" s="64" t="s">
        <v>355</v>
      </c>
      <c r="D9" s="85">
        <v>372190734</v>
      </c>
      <c r="E9" s="86">
        <v>109870266</v>
      </c>
      <c r="F9" s="87">
        <f>$D9+$E9</f>
        <v>482061000</v>
      </c>
      <c r="G9" s="85">
        <v>372190734</v>
      </c>
      <c r="H9" s="86">
        <v>109870266</v>
      </c>
      <c r="I9" s="87">
        <f>$G9+$H9</f>
        <v>482061000</v>
      </c>
      <c r="J9" s="85">
        <v>90908034</v>
      </c>
      <c r="K9" s="86">
        <v>1789328228</v>
      </c>
      <c r="L9" s="88">
        <f>$J9+$K9</f>
        <v>1880236262</v>
      </c>
      <c r="M9" s="105">
        <f>IF($F9=0,0,$L9/$F9)</f>
        <v>3.9004114873428883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90908034</v>
      </c>
      <c r="AA9" s="88">
        <v>1789328228</v>
      </c>
      <c r="AB9" s="88">
        <f>$Z9+$AA9</f>
        <v>1880236262</v>
      </c>
      <c r="AC9" s="105">
        <f>IF($F9=0,0,$AB9/$F9)</f>
        <v>3.9004114873428883</v>
      </c>
      <c r="AD9" s="85">
        <v>64375939</v>
      </c>
      <c r="AE9" s="86">
        <v>7779182</v>
      </c>
      <c r="AF9" s="88">
        <f>$AD9+$AE9</f>
        <v>72155121</v>
      </c>
      <c r="AG9" s="86">
        <v>452044330</v>
      </c>
      <c r="AH9" s="86">
        <v>452044330</v>
      </c>
      <c r="AI9" s="126">
        <v>72155121</v>
      </c>
      <c r="AJ9" s="127">
        <f>IF($AG9=0,0,$AI9/$AG9)</f>
        <v>0.1596195687268105</v>
      </c>
      <c r="AK9" s="128">
        <f>IF($AF9=0,0,(($L9/$AF9)-1))</f>
        <v>25.058251111518473</v>
      </c>
    </row>
    <row r="10" spans="1:37" ht="12.75">
      <c r="A10" s="62" t="s">
        <v>98</v>
      </c>
      <c r="B10" s="63" t="s">
        <v>356</v>
      </c>
      <c r="C10" s="64" t="s">
        <v>357</v>
      </c>
      <c r="D10" s="85">
        <v>313788193</v>
      </c>
      <c r="E10" s="86">
        <v>156386367</v>
      </c>
      <c r="F10" s="87">
        <f aca="true" t="shared" si="0" ref="F10:F41">$D10+$E10</f>
        <v>470174560</v>
      </c>
      <c r="G10" s="85">
        <v>313788193</v>
      </c>
      <c r="H10" s="86">
        <v>156386367</v>
      </c>
      <c r="I10" s="87">
        <f aca="true" t="shared" si="1" ref="I10:I41">$G10+$H10</f>
        <v>470174560</v>
      </c>
      <c r="J10" s="85">
        <v>80151322</v>
      </c>
      <c r="K10" s="86">
        <v>14012493</v>
      </c>
      <c r="L10" s="88">
        <f aca="true" t="shared" si="2" ref="L10:L41">$J10+$K10</f>
        <v>94163815</v>
      </c>
      <c r="M10" s="105">
        <f aca="true" t="shared" si="3" ref="M10:M41">IF($F10=0,0,$L10/$F10)</f>
        <v>0.20027415987798233</v>
      </c>
      <c r="N10" s="85">
        <v>0</v>
      </c>
      <c r="O10" s="86">
        <v>0</v>
      </c>
      <c r="P10" s="88">
        <f aca="true" t="shared" si="4" ref="P10:P41">$N10+$O10</f>
        <v>0</v>
      </c>
      <c r="Q10" s="105">
        <f aca="true" t="shared" si="5" ref="Q10:Q41">IF($F10=0,0,$P10/$F10)</f>
        <v>0</v>
      </c>
      <c r="R10" s="85">
        <v>0</v>
      </c>
      <c r="S10" s="86">
        <v>0</v>
      </c>
      <c r="T10" s="88">
        <f aca="true" t="shared" si="6" ref="T10:T41">$R10+$S10</f>
        <v>0</v>
      </c>
      <c r="U10" s="105">
        <f aca="true" t="shared" si="7" ref="U10:U41">IF($I10=0,0,$T10/$I10)</f>
        <v>0</v>
      </c>
      <c r="V10" s="85">
        <v>0</v>
      </c>
      <c r="W10" s="86">
        <v>0</v>
      </c>
      <c r="X10" s="88">
        <f aca="true" t="shared" si="8" ref="X10:X41">$V10+$W10</f>
        <v>0</v>
      </c>
      <c r="Y10" s="105">
        <f aca="true" t="shared" si="9" ref="Y10:Y41">IF($I10=0,0,$X10/$I10)</f>
        <v>0</v>
      </c>
      <c r="Z10" s="125">
        <v>80151322</v>
      </c>
      <c r="AA10" s="88">
        <v>14012493</v>
      </c>
      <c r="AB10" s="88">
        <f aca="true" t="shared" si="10" ref="AB10:AB41">$Z10+$AA10</f>
        <v>94163815</v>
      </c>
      <c r="AC10" s="105">
        <f aca="true" t="shared" si="11" ref="AC10:AC41">IF($F10=0,0,$AB10/$F10)</f>
        <v>0.20027415987798233</v>
      </c>
      <c r="AD10" s="85">
        <v>59558075</v>
      </c>
      <c r="AE10" s="86">
        <v>46271269</v>
      </c>
      <c r="AF10" s="88">
        <f aca="true" t="shared" si="12" ref="AF10:AF41">$AD10+$AE10</f>
        <v>105829344</v>
      </c>
      <c r="AG10" s="86">
        <v>402707691</v>
      </c>
      <c r="AH10" s="86">
        <v>402707691</v>
      </c>
      <c r="AI10" s="126">
        <v>105829344</v>
      </c>
      <c r="AJ10" s="127">
        <f aca="true" t="shared" si="13" ref="AJ10:AJ41">IF($AG10=0,0,$AI10/$AG10)</f>
        <v>0.26279444461864027</v>
      </c>
      <c r="AK10" s="128">
        <f aca="true" t="shared" si="14" ref="AK10:AK41">IF($AF10=0,0,(($L10/$AF10)-1))</f>
        <v>-0.11022962591547392</v>
      </c>
    </row>
    <row r="11" spans="1:37" ht="12.75">
      <c r="A11" s="62" t="s">
        <v>98</v>
      </c>
      <c r="B11" s="63" t="s">
        <v>358</v>
      </c>
      <c r="C11" s="64" t="s">
        <v>359</v>
      </c>
      <c r="D11" s="85">
        <v>1313896949</v>
      </c>
      <c r="E11" s="86">
        <v>142719853</v>
      </c>
      <c r="F11" s="87">
        <f t="shared" si="0"/>
        <v>1456616802</v>
      </c>
      <c r="G11" s="85">
        <v>1313896949</v>
      </c>
      <c r="H11" s="86">
        <v>142719853</v>
      </c>
      <c r="I11" s="87">
        <f t="shared" si="1"/>
        <v>1456616802</v>
      </c>
      <c r="J11" s="85">
        <v>215636183</v>
      </c>
      <c r="K11" s="86">
        <v>34591330</v>
      </c>
      <c r="L11" s="88">
        <f t="shared" si="2"/>
        <v>250227513</v>
      </c>
      <c r="M11" s="105">
        <f t="shared" si="3"/>
        <v>0.17178678198440828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215636183</v>
      </c>
      <c r="AA11" s="88">
        <v>34591330</v>
      </c>
      <c r="AB11" s="88">
        <f t="shared" si="10"/>
        <v>250227513</v>
      </c>
      <c r="AC11" s="105">
        <f t="shared" si="11"/>
        <v>0.17178678198440828</v>
      </c>
      <c r="AD11" s="85">
        <v>179937082</v>
      </c>
      <c r="AE11" s="86">
        <v>32251501</v>
      </c>
      <c r="AF11" s="88">
        <f t="shared" si="12"/>
        <v>212188583</v>
      </c>
      <c r="AG11" s="86">
        <v>1365277226</v>
      </c>
      <c r="AH11" s="86">
        <v>1365277226</v>
      </c>
      <c r="AI11" s="126">
        <v>212188583</v>
      </c>
      <c r="AJ11" s="127">
        <f t="shared" si="13"/>
        <v>0.15541794659658376</v>
      </c>
      <c r="AK11" s="128">
        <f t="shared" si="14"/>
        <v>0.17926944731046146</v>
      </c>
    </row>
    <row r="12" spans="1:37" ht="12.75">
      <c r="A12" s="62" t="s">
        <v>98</v>
      </c>
      <c r="B12" s="63" t="s">
        <v>360</v>
      </c>
      <c r="C12" s="64" t="s">
        <v>361</v>
      </c>
      <c r="D12" s="85">
        <v>541178934</v>
      </c>
      <c r="E12" s="86">
        <v>48224698</v>
      </c>
      <c r="F12" s="87">
        <f t="shared" si="0"/>
        <v>589403632</v>
      </c>
      <c r="G12" s="85">
        <v>541178934</v>
      </c>
      <c r="H12" s="86">
        <v>48224698</v>
      </c>
      <c r="I12" s="87">
        <f t="shared" si="1"/>
        <v>589403632</v>
      </c>
      <c r="J12" s="85">
        <v>85499392</v>
      </c>
      <c r="K12" s="86">
        <v>7494464</v>
      </c>
      <c r="L12" s="88">
        <f t="shared" si="2"/>
        <v>92993856</v>
      </c>
      <c r="M12" s="105">
        <f t="shared" si="3"/>
        <v>0.15777618418204792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85499392</v>
      </c>
      <c r="AA12" s="88">
        <v>7494464</v>
      </c>
      <c r="AB12" s="88">
        <f t="shared" si="10"/>
        <v>92993856</v>
      </c>
      <c r="AC12" s="105">
        <f t="shared" si="11"/>
        <v>0.15777618418204792</v>
      </c>
      <c r="AD12" s="85">
        <v>92152655</v>
      </c>
      <c r="AE12" s="86">
        <v>13950763</v>
      </c>
      <c r="AF12" s="88">
        <f t="shared" si="12"/>
        <v>106103418</v>
      </c>
      <c r="AG12" s="86">
        <v>554238698</v>
      </c>
      <c r="AH12" s="86">
        <v>554238698</v>
      </c>
      <c r="AI12" s="126">
        <v>106103418</v>
      </c>
      <c r="AJ12" s="127">
        <f t="shared" si="13"/>
        <v>0.19143993081479127</v>
      </c>
      <c r="AK12" s="128">
        <f t="shared" si="14"/>
        <v>-0.12355456824208999</v>
      </c>
    </row>
    <row r="13" spans="1:37" ht="12.75">
      <c r="A13" s="62" t="s">
        <v>98</v>
      </c>
      <c r="B13" s="63" t="s">
        <v>362</v>
      </c>
      <c r="C13" s="64" t="s">
        <v>363</v>
      </c>
      <c r="D13" s="85">
        <v>220803912</v>
      </c>
      <c r="E13" s="86">
        <v>332762016</v>
      </c>
      <c r="F13" s="87">
        <f t="shared" si="0"/>
        <v>553565928</v>
      </c>
      <c r="G13" s="85">
        <v>220803912</v>
      </c>
      <c r="H13" s="86">
        <v>332762016</v>
      </c>
      <c r="I13" s="87">
        <f t="shared" si="1"/>
        <v>553565928</v>
      </c>
      <c r="J13" s="85">
        <v>10533969</v>
      </c>
      <c r="K13" s="86">
        <v>-107097743</v>
      </c>
      <c r="L13" s="88">
        <f t="shared" si="2"/>
        <v>-96563774</v>
      </c>
      <c r="M13" s="105">
        <f t="shared" si="3"/>
        <v>-0.1744395186114128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10533969</v>
      </c>
      <c r="AA13" s="88">
        <v>-107097743</v>
      </c>
      <c r="AB13" s="88">
        <f t="shared" si="10"/>
        <v>-96563774</v>
      </c>
      <c r="AC13" s="105">
        <f t="shared" si="11"/>
        <v>-0.1744395186114128</v>
      </c>
      <c r="AD13" s="85">
        <v>3514611</v>
      </c>
      <c r="AE13" s="86">
        <v>-145923253</v>
      </c>
      <c r="AF13" s="88">
        <f t="shared" si="12"/>
        <v>-142408642</v>
      </c>
      <c r="AG13" s="86">
        <v>596903688</v>
      </c>
      <c r="AH13" s="86">
        <v>596903688</v>
      </c>
      <c r="AI13" s="126">
        <v>-142408642</v>
      </c>
      <c r="AJ13" s="127">
        <f t="shared" si="13"/>
        <v>-0.23857892799616945</v>
      </c>
      <c r="AK13" s="128">
        <f t="shared" si="14"/>
        <v>-0.32192476071782217</v>
      </c>
    </row>
    <row r="14" spans="1:37" ht="12.75">
      <c r="A14" s="62" t="s">
        <v>113</v>
      </c>
      <c r="B14" s="63" t="s">
        <v>364</v>
      </c>
      <c r="C14" s="64" t="s">
        <v>365</v>
      </c>
      <c r="D14" s="85">
        <v>1350035061</v>
      </c>
      <c r="E14" s="86">
        <v>563730251</v>
      </c>
      <c r="F14" s="87">
        <f t="shared" si="0"/>
        <v>1913765312</v>
      </c>
      <c r="G14" s="85">
        <v>1350035061</v>
      </c>
      <c r="H14" s="86">
        <v>563730251</v>
      </c>
      <c r="I14" s="87">
        <f t="shared" si="1"/>
        <v>1913765312</v>
      </c>
      <c r="J14" s="85">
        <v>146892113</v>
      </c>
      <c r="K14" s="86">
        <v>72478166</v>
      </c>
      <c r="L14" s="88">
        <f t="shared" si="2"/>
        <v>219370279</v>
      </c>
      <c r="M14" s="105">
        <f t="shared" si="3"/>
        <v>0.11462757613196826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146892113</v>
      </c>
      <c r="AA14" s="88">
        <v>72478166</v>
      </c>
      <c r="AB14" s="88">
        <f t="shared" si="10"/>
        <v>219370279</v>
      </c>
      <c r="AC14" s="105">
        <f t="shared" si="11"/>
        <v>0.11462757613196826</v>
      </c>
      <c r="AD14" s="85">
        <v>0</v>
      </c>
      <c r="AE14" s="86">
        <v>0</v>
      </c>
      <c r="AF14" s="88">
        <f t="shared" si="12"/>
        <v>0</v>
      </c>
      <c r="AG14" s="86">
        <v>0</v>
      </c>
      <c r="AH14" s="86">
        <v>0</v>
      </c>
      <c r="AI14" s="126">
        <v>0</v>
      </c>
      <c r="AJ14" s="127">
        <f t="shared" si="13"/>
        <v>0</v>
      </c>
      <c r="AK14" s="128">
        <f t="shared" si="14"/>
        <v>0</v>
      </c>
    </row>
    <row r="15" spans="1:37" ht="16.5">
      <c r="A15" s="65"/>
      <c r="B15" s="66" t="s">
        <v>366</v>
      </c>
      <c r="C15" s="67"/>
      <c r="D15" s="89">
        <f>SUM(D9:D14)</f>
        <v>4111893783</v>
      </c>
      <c r="E15" s="90">
        <f>SUM(E9:E14)</f>
        <v>1353693451</v>
      </c>
      <c r="F15" s="91">
        <f t="shared" si="0"/>
        <v>5465587234</v>
      </c>
      <c r="G15" s="89">
        <f>SUM(G9:G14)</f>
        <v>4111893783</v>
      </c>
      <c r="H15" s="90">
        <f>SUM(H9:H14)</f>
        <v>1353693451</v>
      </c>
      <c r="I15" s="91">
        <f t="shared" si="1"/>
        <v>5465587234</v>
      </c>
      <c r="J15" s="89">
        <f>SUM(J9:J14)</f>
        <v>629621013</v>
      </c>
      <c r="K15" s="90">
        <f>SUM(K9:K14)</f>
        <v>1810806938</v>
      </c>
      <c r="L15" s="90">
        <f t="shared" si="2"/>
        <v>2440427951</v>
      </c>
      <c r="M15" s="106">
        <f t="shared" si="3"/>
        <v>0.4465079133343131</v>
      </c>
      <c r="N15" s="89">
        <f>SUM(N9:N14)</f>
        <v>0</v>
      </c>
      <c r="O15" s="90">
        <f>SUM(O9:O14)</f>
        <v>0</v>
      </c>
      <c r="P15" s="90">
        <f t="shared" si="4"/>
        <v>0</v>
      </c>
      <c r="Q15" s="106">
        <f t="shared" si="5"/>
        <v>0</v>
      </c>
      <c r="R15" s="89">
        <f>SUM(R9:R14)</f>
        <v>0</v>
      </c>
      <c r="S15" s="90">
        <f>SUM(S9:S14)</f>
        <v>0</v>
      </c>
      <c r="T15" s="90">
        <f t="shared" si="6"/>
        <v>0</v>
      </c>
      <c r="U15" s="106">
        <f t="shared" si="7"/>
        <v>0</v>
      </c>
      <c r="V15" s="89">
        <f>SUM(V9:V14)</f>
        <v>0</v>
      </c>
      <c r="W15" s="90">
        <f>SUM(W9:W14)</f>
        <v>0</v>
      </c>
      <c r="X15" s="90">
        <f t="shared" si="8"/>
        <v>0</v>
      </c>
      <c r="Y15" s="106">
        <f t="shared" si="9"/>
        <v>0</v>
      </c>
      <c r="Z15" s="89">
        <v>629621013</v>
      </c>
      <c r="AA15" s="90">
        <v>1810806938</v>
      </c>
      <c r="AB15" s="90">
        <f t="shared" si="10"/>
        <v>2440427951</v>
      </c>
      <c r="AC15" s="106">
        <f t="shared" si="11"/>
        <v>0.4465079133343131</v>
      </c>
      <c r="AD15" s="89">
        <f>SUM(AD9:AD14)</f>
        <v>399538362</v>
      </c>
      <c r="AE15" s="90">
        <f>SUM(AE9:AE14)</f>
        <v>-45670538</v>
      </c>
      <c r="AF15" s="90">
        <f t="shared" si="12"/>
        <v>353867824</v>
      </c>
      <c r="AG15" s="90">
        <f>SUM(AG9:AG14)</f>
        <v>3371171633</v>
      </c>
      <c r="AH15" s="90">
        <f>SUM(AH9:AH14)</f>
        <v>3371171633</v>
      </c>
      <c r="AI15" s="91">
        <f>SUM(AI9:AI14)</f>
        <v>353867824</v>
      </c>
      <c r="AJ15" s="129">
        <f t="shared" si="13"/>
        <v>0.1049687949839248</v>
      </c>
      <c r="AK15" s="130">
        <f t="shared" si="14"/>
        <v>5.896439250718653</v>
      </c>
    </row>
    <row r="16" spans="1:37" ht="12.75">
      <c r="A16" s="62" t="s">
        <v>98</v>
      </c>
      <c r="B16" s="63" t="s">
        <v>367</v>
      </c>
      <c r="C16" s="64" t="s">
        <v>368</v>
      </c>
      <c r="D16" s="85">
        <v>339055387</v>
      </c>
      <c r="E16" s="86">
        <v>39016000</v>
      </c>
      <c r="F16" s="87">
        <f t="shared" si="0"/>
        <v>378071387</v>
      </c>
      <c r="G16" s="85">
        <v>339055387</v>
      </c>
      <c r="H16" s="86">
        <v>39016000</v>
      </c>
      <c r="I16" s="87">
        <f t="shared" si="1"/>
        <v>378071387</v>
      </c>
      <c r="J16" s="85">
        <v>6683101</v>
      </c>
      <c r="K16" s="86">
        <v>36345245</v>
      </c>
      <c r="L16" s="88">
        <f t="shared" si="2"/>
        <v>43028346</v>
      </c>
      <c r="M16" s="105">
        <f t="shared" si="3"/>
        <v>0.11381010962355635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6683101</v>
      </c>
      <c r="AA16" s="88">
        <v>36345245</v>
      </c>
      <c r="AB16" s="88">
        <f t="shared" si="10"/>
        <v>43028346</v>
      </c>
      <c r="AC16" s="105">
        <f t="shared" si="11"/>
        <v>0.11381010962355635</v>
      </c>
      <c r="AD16" s="85">
        <v>3923198</v>
      </c>
      <c r="AE16" s="86">
        <v>22668053</v>
      </c>
      <c r="AF16" s="88">
        <f t="shared" si="12"/>
        <v>26591251</v>
      </c>
      <c r="AG16" s="86">
        <v>344321232</v>
      </c>
      <c r="AH16" s="86">
        <v>344321232</v>
      </c>
      <c r="AI16" s="126">
        <v>26591251</v>
      </c>
      <c r="AJ16" s="127">
        <f t="shared" si="13"/>
        <v>0.07722803164226597</v>
      </c>
      <c r="AK16" s="128">
        <f t="shared" si="14"/>
        <v>0.6181392142851798</v>
      </c>
    </row>
    <row r="17" spans="1:37" ht="12.75">
      <c r="A17" s="62" t="s">
        <v>98</v>
      </c>
      <c r="B17" s="63" t="s">
        <v>369</v>
      </c>
      <c r="C17" s="64" t="s">
        <v>370</v>
      </c>
      <c r="D17" s="85">
        <v>676528489</v>
      </c>
      <c r="E17" s="86">
        <v>170383000</v>
      </c>
      <c r="F17" s="87">
        <f t="shared" si="0"/>
        <v>846911489</v>
      </c>
      <c r="G17" s="85">
        <v>676528489</v>
      </c>
      <c r="H17" s="86">
        <v>170383000</v>
      </c>
      <c r="I17" s="87">
        <f t="shared" si="1"/>
        <v>846911489</v>
      </c>
      <c r="J17" s="85">
        <v>26486204</v>
      </c>
      <c r="K17" s="86">
        <v>409349689</v>
      </c>
      <c r="L17" s="88">
        <f t="shared" si="2"/>
        <v>435835893</v>
      </c>
      <c r="M17" s="105">
        <f t="shared" si="3"/>
        <v>0.5146179956947071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26486204</v>
      </c>
      <c r="AA17" s="88">
        <v>409349689</v>
      </c>
      <c r="AB17" s="88">
        <f t="shared" si="10"/>
        <v>435835893</v>
      </c>
      <c r="AC17" s="105">
        <f t="shared" si="11"/>
        <v>0.5146179956947071</v>
      </c>
      <c r="AD17" s="85">
        <v>37461838</v>
      </c>
      <c r="AE17" s="86">
        <v>399262772</v>
      </c>
      <c r="AF17" s="88">
        <f t="shared" si="12"/>
        <v>436724610</v>
      </c>
      <c r="AG17" s="86">
        <v>816260064</v>
      </c>
      <c r="AH17" s="86">
        <v>816260064</v>
      </c>
      <c r="AI17" s="126">
        <v>436724610</v>
      </c>
      <c r="AJ17" s="127">
        <f t="shared" si="13"/>
        <v>0.5350312103471964</v>
      </c>
      <c r="AK17" s="128">
        <f t="shared" si="14"/>
        <v>-0.0020349597427082866</v>
      </c>
    </row>
    <row r="18" spans="1:37" ht="12.75">
      <c r="A18" s="62" t="s">
        <v>98</v>
      </c>
      <c r="B18" s="63" t="s">
        <v>371</v>
      </c>
      <c r="C18" s="64" t="s">
        <v>372</v>
      </c>
      <c r="D18" s="85">
        <v>958974183</v>
      </c>
      <c r="E18" s="86">
        <v>203377980</v>
      </c>
      <c r="F18" s="87">
        <f t="shared" si="0"/>
        <v>1162352163</v>
      </c>
      <c r="G18" s="85">
        <v>958974183</v>
      </c>
      <c r="H18" s="86">
        <v>203377980</v>
      </c>
      <c r="I18" s="87">
        <f t="shared" si="1"/>
        <v>1162352163</v>
      </c>
      <c r="J18" s="85">
        <v>100597546</v>
      </c>
      <c r="K18" s="86">
        <v>105474566</v>
      </c>
      <c r="L18" s="88">
        <f t="shared" si="2"/>
        <v>206072112</v>
      </c>
      <c r="M18" s="105">
        <f t="shared" si="3"/>
        <v>0.17728887901592005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100597546</v>
      </c>
      <c r="AA18" s="88">
        <v>105474566</v>
      </c>
      <c r="AB18" s="88">
        <f t="shared" si="10"/>
        <v>206072112</v>
      </c>
      <c r="AC18" s="105">
        <f t="shared" si="11"/>
        <v>0.17728887901592005</v>
      </c>
      <c r="AD18" s="85">
        <v>128060259</v>
      </c>
      <c r="AE18" s="86">
        <v>280377701</v>
      </c>
      <c r="AF18" s="88">
        <f t="shared" si="12"/>
        <v>408437960</v>
      </c>
      <c r="AG18" s="86">
        <v>592683168</v>
      </c>
      <c r="AH18" s="86">
        <v>592683168</v>
      </c>
      <c r="AI18" s="126">
        <v>408437960</v>
      </c>
      <c r="AJ18" s="127">
        <f t="shared" si="13"/>
        <v>0.6891337261664904</v>
      </c>
      <c r="AK18" s="128">
        <f t="shared" si="14"/>
        <v>-0.4954628800907731</v>
      </c>
    </row>
    <row r="19" spans="1:37" ht="12.75">
      <c r="A19" s="62" t="s">
        <v>98</v>
      </c>
      <c r="B19" s="63" t="s">
        <v>373</v>
      </c>
      <c r="C19" s="64" t="s">
        <v>374</v>
      </c>
      <c r="D19" s="85">
        <v>218576796</v>
      </c>
      <c r="E19" s="86">
        <v>183931008</v>
      </c>
      <c r="F19" s="87">
        <f t="shared" si="0"/>
        <v>402507804</v>
      </c>
      <c r="G19" s="85">
        <v>218576796</v>
      </c>
      <c r="H19" s="86">
        <v>183931008</v>
      </c>
      <c r="I19" s="87">
        <f t="shared" si="1"/>
        <v>402507804</v>
      </c>
      <c r="J19" s="85">
        <v>68512071</v>
      </c>
      <c r="K19" s="86">
        <v>175381776</v>
      </c>
      <c r="L19" s="88">
        <f t="shared" si="2"/>
        <v>243893847</v>
      </c>
      <c r="M19" s="105">
        <f t="shared" si="3"/>
        <v>0.6059356975846362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68512071</v>
      </c>
      <c r="AA19" s="88">
        <v>175381776</v>
      </c>
      <c r="AB19" s="88">
        <f t="shared" si="10"/>
        <v>243893847</v>
      </c>
      <c r="AC19" s="105">
        <f t="shared" si="11"/>
        <v>0.6059356975846362</v>
      </c>
      <c r="AD19" s="85">
        <v>43675832</v>
      </c>
      <c r="AE19" s="86">
        <v>122927978</v>
      </c>
      <c r="AF19" s="88">
        <f t="shared" si="12"/>
        <v>166603810</v>
      </c>
      <c r="AG19" s="86">
        <v>458412621</v>
      </c>
      <c r="AH19" s="86">
        <v>458412621</v>
      </c>
      <c r="AI19" s="126">
        <v>166603810</v>
      </c>
      <c r="AJ19" s="127">
        <f t="shared" si="13"/>
        <v>0.36343635050135326</v>
      </c>
      <c r="AK19" s="128">
        <f t="shared" si="14"/>
        <v>0.4639151829721062</v>
      </c>
    </row>
    <row r="20" spans="1:37" ht="12.75">
      <c r="A20" s="62" t="s">
        <v>113</v>
      </c>
      <c r="B20" s="63" t="s">
        <v>375</v>
      </c>
      <c r="C20" s="64" t="s">
        <v>376</v>
      </c>
      <c r="D20" s="85">
        <v>1034693700</v>
      </c>
      <c r="E20" s="86">
        <v>714483388</v>
      </c>
      <c r="F20" s="87">
        <f t="shared" si="0"/>
        <v>1749177088</v>
      </c>
      <c r="G20" s="85">
        <v>1034693700</v>
      </c>
      <c r="H20" s="86">
        <v>714483388</v>
      </c>
      <c r="I20" s="87">
        <f t="shared" si="1"/>
        <v>1749177088</v>
      </c>
      <c r="J20" s="85">
        <v>216560056</v>
      </c>
      <c r="K20" s="86">
        <v>865745014</v>
      </c>
      <c r="L20" s="88">
        <f t="shared" si="2"/>
        <v>1082305070</v>
      </c>
      <c r="M20" s="105">
        <f t="shared" si="3"/>
        <v>0.618750998641025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216560056</v>
      </c>
      <c r="AA20" s="88">
        <v>865745014</v>
      </c>
      <c r="AB20" s="88">
        <f t="shared" si="10"/>
        <v>1082305070</v>
      </c>
      <c r="AC20" s="105">
        <f t="shared" si="11"/>
        <v>0.618750998641025</v>
      </c>
      <c r="AD20" s="85">
        <v>197015365</v>
      </c>
      <c r="AE20" s="86">
        <v>422908300</v>
      </c>
      <c r="AF20" s="88">
        <f t="shared" si="12"/>
        <v>619923665</v>
      </c>
      <c r="AG20" s="86">
        <v>1065041676</v>
      </c>
      <c r="AH20" s="86">
        <v>1065041676</v>
      </c>
      <c r="AI20" s="126">
        <v>619923665</v>
      </c>
      <c r="AJ20" s="127">
        <f t="shared" si="13"/>
        <v>0.5820651707529988</v>
      </c>
      <c r="AK20" s="128">
        <f t="shared" si="14"/>
        <v>0.7458682917033019</v>
      </c>
    </row>
    <row r="21" spans="1:37" ht="16.5">
      <c r="A21" s="65"/>
      <c r="B21" s="66" t="s">
        <v>377</v>
      </c>
      <c r="C21" s="67"/>
      <c r="D21" s="89">
        <f>SUM(D16:D20)</f>
        <v>3227828555</v>
      </c>
      <c r="E21" s="90">
        <f>SUM(E16:E20)</f>
        <v>1311191376</v>
      </c>
      <c r="F21" s="91">
        <f t="shared" si="0"/>
        <v>4539019931</v>
      </c>
      <c r="G21" s="89">
        <f>SUM(G16:G20)</f>
        <v>3227828555</v>
      </c>
      <c r="H21" s="90">
        <f>SUM(H16:H20)</f>
        <v>1311191376</v>
      </c>
      <c r="I21" s="91">
        <f t="shared" si="1"/>
        <v>4539019931</v>
      </c>
      <c r="J21" s="89">
        <f>SUM(J16:J20)</f>
        <v>418838978</v>
      </c>
      <c r="K21" s="90">
        <f>SUM(K16:K20)</f>
        <v>1592296290</v>
      </c>
      <c r="L21" s="90">
        <f t="shared" si="2"/>
        <v>2011135268</v>
      </c>
      <c r="M21" s="106">
        <f t="shared" si="3"/>
        <v>0.44307698546653507</v>
      </c>
      <c r="N21" s="89">
        <f>SUM(N16:N20)</f>
        <v>0</v>
      </c>
      <c r="O21" s="90">
        <f>SUM(O16:O20)</f>
        <v>0</v>
      </c>
      <c r="P21" s="90">
        <f t="shared" si="4"/>
        <v>0</v>
      </c>
      <c r="Q21" s="106">
        <f t="shared" si="5"/>
        <v>0</v>
      </c>
      <c r="R21" s="89">
        <f>SUM(R16:R20)</f>
        <v>0</v>
      </c>
      <c r="S21" s="90">
        <f>SUM(S16:S20)</f>
        <v>0</v>
      </c>
      <c r="T21" s="90">
        <f t="shared" si="6"/>
        <v>0</v>
      </c>
      <c r="U21" s="106">
        <f t="shared" si="7"/>
        <v>0</v>
      </c>
      <c r="V21" s="89">
        <f>SUM(V16:V20)</f>
        <v>0</v>
      </c>
      <c r="W21" s="90">
        <f>SUM(W16:W20)</f>
        <v>0</v>
      </c>
      <c r="X21" s="90">
        <f t="shared" si="8"/>
        <v>0</v>
      </c>
      <c r="Y21" s="106">
        <f t="shared" si="9"/>
        <v>0</v>
      </c>
      <c r="Z21" s="89">
        <v>418838978</v>
      </c>
      <c r="AA21" s="90">
        <v>1592296290</v>
      </c>
      <c r="AB21" s="90">
        <f t="shared" si="10"/>
        <v>2011135268</v>
      </c>
      <c r="AC21" s="106">
        <f t="shared" si="11"/>
        <v>0.44307698546653507</v>
      </c>
      <c r="AD21" s="89">
        <f>SUM(AD16:AD20)</f>
        <v>410136492</v>
      </c>
      <c r="AE21" s="90">
        <f>SUM(AE16:AE20)</f>
        <v>1248144804</v>
      </c>
      <c r="AF21" s="90">
        <f t="shared" si="12"/>
        <v>1658281296</v>
      </c>
      <c r="AG21" s="90">
        <f>SUM(AG16:AG20)</f>
        <v>3276718761</v>
      </c>
      <c r="AH21" s="90">
        <f>SUM(AH16:AH20)</f>
        <v>3276718761</v>
      </c>
      <c r="AI21" s="91">
        <f>SUM(AI16:AI20)</f>
        <v>1658281296</v>
      </c>
      <c r="AJ21" s="129">
        <f t="shared" si="13"/>
        <v>0.5060798368590902</v>
      </c>
      <c r="AK21" s="130">
        <f t="shared" si="14"/>
        <v>0.21278294150162091</v>
      </c>
    </row>
    <row r="22" spans="1:37" ht="12.75">
      <c r="A22" s="62" t="s">
        <v>98</v>
      </c>
      <c r="B22" s="63" t="s">
        <v>378</v>
      </c>
      <c r="C22" s="64" t="s">
        <v>379</v>
      </c>
      <c r="D22" s="85">
        <v>312413242</v>
      </c>
      <c r="E22" s="86">
        <v>69532500</v>
      </c>
      <c r="F22" s="87">
        <f t="shared" si="0"/>
        <v>381945742</v>
      </c>
      <c r="G22" s="85">
        <v>312413242</v>
      </c>
      <c r="H22" s="86">
        <v>69532500</v>
      </c>
      <c r="I22" s="87">
        <f t="shared" si="1"/>
        <v>381945742</v>
      </c>
      <c r="J22" s="85">
        <v>61846011</v>
      </c>
      <c r="K22" s="86">
        <v>4912056</v>
      </c>
      <c r="L22" s="88">
        <f t="shared" si="2"/>
        <v>66758067</v>
      </c>
      <c r="M22" s="105">
        <f t="shared" si="3"/>
        <v>0.17478416345324777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61846011</v>
      </c>
      <c r="AA22" s="88">
        <v>4912056</v>
      </c>
      <c r="AB22" s="88">
        <f t="shared" si="10"/>
        <v>66758067</v>
      </c>
      <c r="AC22" s="105">
        <f t="shared" si="11"/>
        <v>0.17478416345324777</v>
      </c>
      <c r="AD22" s="85">
        <v>64289384</v>
      </c>
      <c r="AE22" s="86">
        <v>2102551</v>
      </c>
      <c r="AF22" s="88">
        <f t="shared" si="12"/>
        <v>66391935</v>
      </c>
      <c r="AG22" s="86">
        <v>317177237</v>
      </c>
      <c r="AH22" s="86">
        <v>317177237</v>
      </c>
      <c r="AI22" s="126">
        <v>66391935</v>
      </c>
      <c r="AJ22" s="127">
        <f t="shared" si="13"/>
        <v>0.20932124772875804</v>
      </c>
      <c r="AK22" s="128">
        <f t="shared" si="14"/>
        <v>0.0055147059654159225</v>
      </c>
    </row>
    <row r="23" spans="1:37" ht="12.75">
      <c r="A23" s="62" t="s">
        <v>98</v>
      </c>
      <c r="B23" s="63" t="s">
        <v>380</v>
      </c>
      <c r="C23" s="64" t="s">
        <v>381</v>
      </c>
      <c r="D23" s="85">
        <v>205548562</v>
      </c>
      <c r="E23" s="86">
        <v>55441271</v>
      </c>
      <c r="F23" s="87">
        <f t="shared" si="0"/>
        <v>260989833</v>
      </c>
      <c r="G23" s="85">
        <v>205548562</v>
      </c>
      <c r="H23" s="86">
        <v>55441271</v>
      </c>
      <c r="I23" s="87">
        <f t="shared" si="1"/>
        <v>260989833</v>
      </c>
      <c r="J23" s="85">
        <v>43726899</v>
      </c>
      <c r="K23" s="86">
        <v>13139331</v>
      </c>
      <c r="L23" s="88">
        <f t="shared" si="2"/>
        <v>56866230</v>
      </c>
      <c r="M23" s="105">
        <f t="shared" si="3"/>
        <v>0.21788676342806043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43726899</v>
      </c>
      <c r="AA23" s="88">
        <v>13139331</v>
      </c>
      <c r="AB23" s="88">
        <f t="shared" si="10"/>
        <v>56866230</v>
      </c>
      <c r="AC23" s="105">
        <f t="shared" si="11"/>
        <v>0.21788676342806043</v>
      </c>
      <c r="AD23" s="85">
        <v>35297245</v>
      </c>
      <c r="AE23" s="86">
        <v>2334010</v>
      </c>
      <c r="AF23" s="88">
        <f t="shared" si="12"/>
        <v>37631255</v>
      </c>
      <c r="AG23" s="86">
        <v>232794963</v>
      </c>
      <c r="AH23" s="86">
        <v>232794963</v>
      </c>
      <c r="AI23" s="126">
        <v>37631255</v>
      </c>
      <c r="AJ23" s="127">
        <f t="shared" si="13"/>
        <v>0.16164978191559926</v>
      </c>
      <c r="AK23" s="128">
        <f t="shared" si="14"/>
        <v>0.5111435959284376</v>
      </c>
    </row>
    <row r="24" spans="1:37" ht="12.75">
      <c r="A24" s="62" t="s">
        <v>98</v>
      </c>
      <c r="B24" s="63" t="s">
        <v>70</v>
      </c>
      <c r="C24" s="64" t="s">
        <v>71</v>
      </c>
      <c r="D24" s="85">
        <v>3549930516</v>
      </c>
      <c r="E24" s="86">
        <v>1889186104</v>
      </c>
      <c r="F24" s="87">
        <f t="shared" si="0"/>
        <v>5439116620</v>
      </c>
      <c r="G24" s="85">
        <v>3549930516</v>
      </c>
      <c r="H24" s="86">
        <v>1889186104</v>
      </c>
      <c r="I24" s="87">
        <f t="shared" si="1"/>
        <v>5439116620</v>
      </c>
      <c r="J24" s="85">
        <v>729734077</v>
      </c>
      <c r="K24" s="86">
        <v>5664421456</v>
      </c>
      <c r="L24" s="88">
        <f t="shared" si="2"/>
        <v>6394155533</v>
      </c>
      <c r="M24" s="105">
        <f t="shared" si="3"/>
        <v>1.1755871366111654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729734077</v>
      </c>
      <c r="AA24" s="88">
        <v>5664421456</v>
      </c>
      <c r="AB24" s="88">
        <f t="shared" si="10"/>
        <v>6394155533</v>
      </c>
      <c r="AC24" s="105">
        <f t="shared" si="11"/>
        <v>1.1755871366111654</v>
      </c>
      <c r="AD24" s="85">
        <v>465442511</v>
      </c>
      <c r="AE24" s="86">
        <v>172859087</v>
      </c>
      <c r="AF24" s="88">
        <f t="shared" si="12"/>
        <v>638301598</v>
      </c>
      <c r="AG24" s="86">
        <v>5261236000</v>
      </c>
      <c r="AH24" s="86">
        <v>5261236000</v>
      </c>
      <c r="AI24" s="126">
        <v>638301598</v>
      </c>
      <c r="AJ24" s="127">
        <f t="shared" si="13"/>
        <v>0.12132160541743423</v>
      </c>
      <c r="AK24" s="128">
        <f t="shared" si="14"/>
        <v>9.01745186450246</v>
      </c>
    </row>
    <row r="25" spans="1:37" ht="12.75">
      <c r="A25" s="62" t="s">
        <v>98</v>
      </c>
      <c r="B25" s="63" t="s">
        <v>382</v>
      </c>
      <c r="C25" s="64" t="s">
        <v>383</v>
      </c>
      <c r="D25" s="85">
        <v>304274644</v>
      </c>
      <c r="E25" s="86">
        <v>104165942</v>
      </c>
      <c r="F25" s="87">
        <f t="shared" si="0"/>
        <v>408440586</v>
      </c>
      <c r="G25" s="85">
        <v>304274644</v>
      </c>
      <c r="H25" s="86">
        <v>104165942</v>
      </c>
      <c r="I25" s="87">
        <f t="shared" si="1"/>
        <v>408440586</v>
      </c>
      <c r="J25" s="85">
        <v>0</v>
      </c>
      <c r="K25" s="86">
        <v>0</v>
      </c>
      <c r="L25" s="88">
        <f t="shared" si="2"/>
        <v>0</v>
      </c>
      <c r="M25" s="105">
        <f t="shared" si="3"/>
        <v>0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0</v>
      </c>
      <c r="AA25" s="88">
        <v>0</v>
      </c>
      <c r="AB25" s="88">
        <f t="shared" si="10"/>
        <v>0</v>
      </c>
      <c r="AC25" s="105">
        <f t="shared" si="11"/>
        <v>0</v>
      </c>
      <c r="AD25" s="85">
        <v>28050220</v>
      </c>
      <c r="AE25" s="86">
        <v>2844359</v>
      </c>
      <c r="AF25" s="88">
        <f t="shared" si="12"/>
        <v>30894579</v>
      </c>
      <c r="AG25" s="86">
        <v>578628914</v>
      </c>
      <c r="AH25" s="86">
        <v>578628914</v>
      </c>
      <c r="AI25" s="126">
        <v>30894579</v>
      </c>
      <c r="AJ25" s="127">
        <f t="shared" si="13"/>
        <v>0.053392732807679914</v>
      </c>
      <c r="AK25" s="128">
        <f t="shared" si="14"/>
        <v>-1</v>
      </c>
    </row>
    <row r="26" spans="1:37" ht="12.75">
      <c r="A26" s="62" t="s">
        <v>113</v>
      </c>
      <c r="B26" s="63" t="s">
        <v>384</v>
      </c>
      <c r="C26" s="64" t="s">
        <v>385</v>
      </c>
      <c r="D26" s="85">
        <v>786032000</v>
      </c>
      <c r="E26" s="86">
        <v>309308198</v>
      </c>
      <c r="F26" s="87">
        <f t="shared" si="0"/>
        <v>1095340198</v>
      </c>
      <c r="G26" s="85">
        <v>786032000</v>
      </c>
      <c r="H26" s="86">
        <v>309308198</v>
      </c>
      <c r="I26" s="87">
        <f t="shared" si="1"/>
        <v>1095340198</v>
      </c>
      <c r="J26" s="85">
        <v>158688414</v>
      </c>
      <c r="K26" s="86">
        <v>113211279</v>
      </c>
      <c r="L26" s="88">
        <f t="shared" si="2"/>
        <v>271899693</v>
      </c>
      <c r="M26" s="105">
        <f t="shared" si="3"/>
        <v>0.2482331000875036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158688414</v>
      </c>
      <c r="AA26" s="88">
        <v>113211279</v>
      </c>
      <c r="AB26" s="88">
        <f t="shared" si="10"/>
        <v>271899693</v>
      </c>
      <c r="AC26" s="105">
        <f t="shared" si="11"/>
        <v>0.2482331000875036</v>
      </c>
      <c r="AD26" s="85">
        <v>64330839</v>
      </c>
      <c r="AE26" s="86">
        <v>72139705</v>
      </c>
      <c r="AF26" s="88">
        <f t="shared" si="12"/>
        <v>136470544</v>
      </c>
      <c r="AG26" s="86">
        <v>1003280000</v>
      </c>
      <c r="AH26" s="86">
        <v>1003280000</v>
      </c>
      <c r="AI26" s="126">
        <v>136470544</v>
      </c>
      <c r="AJ26" s="127">
        <f t="shared" si="13"/>
        <v>0.13602438402041306</v>
      </c>
      <c r="AK26" s="128">
        <f t="shared" si="14"/>
        <v>0.9923690858886003</v>
      </c>
    </row>
    <row r="27" spans="1:37" ht="16.5">
      <c r="A27" s="65"/>
      <c r="B27" s="66" t="s">
        <v>386</v>
      </c>
      <c r="C27" s="67"/>
      <c r="D27" s="89">
        <f>SUM(D22:D26)</f>
        <v>5158198964</v>
      </c>
      <c r="E27" s="90">
        <f>SUM(E22:E26)</f>
        <v>2427634015</v>
      </c>
      <c r="F27" s="91">
        <f t="shared" si="0"/>
        <v>7585832979</v>
      </c>
      <c r="G27" s="89">
        <f>SUM(G22:G26)</f>
        <v>5158198964</v>
      </c>
      <c r="H27" s="90">
        <f>SUM(H22:H26)</f>
        <v>2427634015</v>
      </c>
      <c r="I27" s="91">
        <f t="shared" si="1"/>
        <v>7585832979</v>
      </c>
      <c r="J27" s="89">
        <f>SUM(J22:J26)</f>
        <v>993995401</v>
      </c>
      <c r="K27" s="90">
        <f>SUM(K22:K26)</f>
        <v>5795684122</v>
      </c>
      <c r="L27" s="90">
        <f t="shared" si="2"/>
        <v>6789679523</v>
      </c>
      <c r="M27" s="106">
        <f t="shared" si="3"/>
        <v>0.8950473259556325</v>
      </c>
      <c r="N27" s="89">
        <f>SUM(N22:N26)</f>
        <v>0</v>
      </c>
      <c r="O27" s="90">
        <f>SUM(O22:O26)</f>
        <v>0</v>
      </c>
      <c r="P27" s="90">
        <f t="shared" si="4"/>
        <v>0</v>
      </c>
      <c r="Q27" s="106">
        <f t="shared" si="5"/>
        <v>0</v>
      </c>
      <c r="R27" s="89">
        <f>SUM(R22:R26)</f>
        <v>0</v>
      </c>
      <c r="S27" s="90">
        <f>SUM(S22:S26)</f>
        <v>0</v>
      </c>
      <c r="T27" s="90">
        <f t="shared" si="6"/>
        <v>0</v>
      </c>
      <c r="U27" s="106">
        <f t="shared" si="7"/>
        <v>0</v>
      </c>
      <c r="V27" s="89">
        <f>SUM(V22:V26)</f>
        <v>0</v>
      </c>
      <c r="W27" s="90">
        <f>SUM(W22:W26)</f>
        <v>0</v>
      </c>
      <c r="X27" s="90">
        <f t="shared" si="8"/>
        <v>0</v>
      </c>
      <c r="Y27" s="106">
        <f t="shared" si="9"/>
        <v>0</v>
      </c>
      <c r="Z27" s="89">
        <v>993995401</v>
      </c>
      <c r="AA27" s="90">
        <v>5795684122</v>
      </c>
      <c r="AB27" s="90">
        <f t="shared" si="10"/>
        <v>6789679523</v>
      </c>
      <c r="AC27" s="106">
        <f t="shared" si="11"/>
        <v>0.8950473259556325</v>
      </c>
      <c r="AD27" s="89">
        <f>SUM(AD22:AD26)</f>
        <v>657410199</v>
      </c>
      <c r="AE27" s="90">
        <f>SUM(AE22:AE26)</f>
        <v>252279712</v>
      </c>
      <c r="AF27" s="90">
        <f t="shared" si="12"/>
        <v>909689911</v>
      </c>
      <c r="AG27" s="90">
        <f>SUM(AG22:AG26)</f>
        <v>7393117114</v>
      </c>
      <c r="AH27" s="90">
        <f>SUM(AH22:AH26)</f>
        <v>7393117114</v>
      </c>
      <c r="AI27" s="91">
        <f>SUM(AI22:AI26)</f>
        <v>909689911</v>
      </c>
      <c r="AJ27" s="129">
        <f t="shared" si="13"/>
        <v>0.12304551611624856</v>
      </c>
      <c r="AK27" s="130">
        <f t="shared" si="14"/>
        <v>6.463729608187333</v>
      </c>
    </row>
    <row r="28" spans="1:37" ht="12.75">
      <c r="A28" s="62" t="s">
        <v>98</v>
      </c>
      <c r="B28" s="63" t="s">
        <v>387</v>
      </c>
      <c r="C28" s="64" t="s">
        <v>388</v>
      </c>
      <c r="D28" s="85">
        <v>397249548</v>
      </c>
      <c r="E28" s="86">
        <v>63228012</v>
      </c>
      <c r="F28" s="87">
        <f t="shared" si="0"/>
        <v>460477560</v>
      </c>
      <c r="G28" s="85">
        <v>397249548</v>
      </c>
      <c r="H28" s="86">
        <v>63228012</v>
      </c>
      <c r="I28" s="87">
        <f t="shared" si="1"/>
        <v>460477560</v>
      </c>
      <c r="J28" s="85">
        <v>63327987</v>
      </c>
      <c r="K28" s="86">
        <v>18524620</v>
      </c>
      <c r="L28" s="88">
        <f t="shared" si="2"/>
        <v>81852607</v>
      </c>
      <c r="M28" s="105">
        <f t="shared" si="3"/>
        <v>0.1777559084529548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63327987</v>
      </c>
      <c r="AA28" s="88">
        <v>18524620</v>
      </c>
      <c r="AB28" s="88">
        <f t="shared" si="10"/>
        <v>81852607</v>
      </c>
      <c r="AC28" s="105">
        <f t="shared" si="11"/>
        <v>0.1777559084529548</v>
      </c>
      <c r="AD28" s="85">
        <v>51942819</v>
      </c>
      <c r="AE28" s="86">
        <v>280811</v>
      </c>
      <c r="AF28" s="88">
        <f t="shared" si="12"/>
        <v>52223630</v>
      </c>
      <c r="AG28" s="86">
        <v>293549160</v>
      </c>
      <c r="AH28" s="86">
        <v>293549160</v>
      </c>
      <c r="AI28" s="126">
        <v>52223630</v>
      </c>
      <c r="AJ28" s="127">
        <f t="shared" si="13"/>
        <v>0.1779042052104663</v>
      </c>
      <c r="AK28" s="128">
        <f t="shared" si="14"/>
        <v>0.5673480951056065</v>
      </c>
    </row>
    <row r="29" spans="1:37" ht="12.75">
      <c r="A29" s="62" t="s">
        <v>98</v>
      </c>
      <c r="B29" s="63" t="s">
        <v>389</v>
      </c>
      <c r="C29" s="64" t="s">
        <v>390</v>
      </c>
      <c r="D29" s="85">
        <v>574260766</v>
      </c>
      <c r="E29" s="86">
        <v>98928950</v>
      </c>
      <c r="F29" s="87">
        <f t="shared" si="0"/>
        <v>673189716</v>
      </c>
      <c r="G29" s="85">
        <v>574260766</v>
      </c>
      <c r="H29" s="86">
        <v>98928950</v>
      </c>
      <c r="I29" s="87">
        <f t="shared" si="1"/>
        <v>673189716</v>
      </c>
      <c r="J29" s="85">
        <v>79639993</v>
      </c>
      <c r="K29" s="86">
        <v>7207897</v>
      </c>
      <c r="L29" s="88">
        <f t="shared" si="2"/>
        <v>86847890</v>
      </c>
      <c r="M29" s="105">
        <f t="shared" si="3"/>
        <v>0.12900953169046925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79639993</v>
      </c>
      <c r="AA29" s="88">
        <v>7207897</v>
      </c>
      <c r="AB29" s="88">
        <f t="shared" si="10"/>
        <v>86847890</v>
      </c>
      <c r="AC29" s="105">
        <f t="shared" si="11"/>
        <v>0.12900953169046925</v>
      </c>
      <c r="AD29" s="85">
        <v>89030894</v>
      </c>
      <c r="AE29" s="86">
        <v>17931209</v>
      </c>
      <c r="AF29" s="88">
        <f t="shared" si="12"/>
        <v>106962103</v>
      </c>
      <c r="AG29" s="86">
        <v>594452759</v>
      </c>
      <c r="AH29" s="86">
        <v>594452759</v>
      </c>
      <c r="AI29" s="126">
        <v>106962103</v>
      </c>
      <c r="AJ29" s="127">
        <f t="shared" si="13"/>
        <v>0.17993373128578583</v>
      </c>
      <c r="AK29" s="128">
        <f t="shared" si="14"/>
        <v>-0.1880499021228107</v>
      </c>
    </row>
    <row r="30" spans="1:37" ht="12.75">
      <c r="A30" s="62" t="s">
        <v>98</v>
      </c>
      <c r="B30" s="63" t="s">
        <v>391</v>
      </c>
      <c r="C30" s="64" t="s">
        <v>392</v>
      </c>
      <c r="D30" s="85">
        <v>424047104</v>
      </c>
      <c r="E30" s="86">
        <v>75615456</v>
      </c>
      <c r="F30" s="87">
        <f t="shared" si="0"/>
        <v>499662560</v>
      </c>
      <c r="G30" s="85">
        <v>424047104</v>
      </c>
      <c r="H30" s="86">
        <v>75615456</v>
      </c>
      <c r="I30" s="87">
        <f t="shared" si="1"/>
        <v>499662560</v>
      </c>
      <c r="J30" s="85">
        <v>69623420</v>
      </c>
      <c r="K30" s="86">
        <v>1224827190</v>
      </c>
      <c r="L30" s="88">
        <f t="shared" si="2"/>
        <v>1294450610</v>
      </c>
      <c r="M30" s="105">
        <f t="shared" si="3"/>
        <v>2.5906495976004287</v>
      </c>
      <c r="N30" s="85">
        <v>0</v>
      </c>
      <c r="O30" s="86">
        <v>0</v>
      </c>
      <c r="P30" s="88">
        <f t="shared" si="4"/>
        <v>0</v>
      </c>
      <c r="Q30" s="105">
        <f t="shared" si="5"/>
        <v>0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v>69623420</v>
      </c>
      <c r="AA30" s="88">
        <v>1224827190</v>
      </c>
      <c r="AB30" s="88">
        <f t="shared" si="10"/>
        <v>1294450610</v>
      </c>
      <c r="AC30" s="105">
        <f t="shared" si="11"/>
        <v>2.5906495976004287</v>
      </c>
      <c r="AD30" s="85">
        <v>27714483</v>
      </c>
      <c r="AE30" s="86">
        <v>104517117</v>
      </c>
      <c r="AF30" s="88">
        <f t="shared" si="12"/>
        <v>132231600</v>
      </c>
      <c r="AG30" s="86">
        <v>404256058</v>
      </c>
      <c r="AH30" s="86">
        <v>404256058</v>
      </c>
      <c r="AI30" s="126">
        <v>132231600</v>
      </c>
      <c r="AJ30" s="127">
        <f t="shared" si="13"/>
        <v>0.3270986232196426</v>
      </c>
      <c r="AK30" s="128">
        <f t="shared" si="14"/>
        <v>8.789268298954259</v>
      </c>
    </row>
    <row r="31" spans="1:37" ht="12.75">
      <c r="A31" s="62" t="s">
        <v>98</v>
      </c>
      <c r="B31" s="63" t="s">
        <v>393</v>
      </c>
      <c r="C31" s="64" t="s">
        <v>394</v>
      </c>
      <c r="D31" s="85">
        <v>1040177242</v>
      </c>
      <c r="E31" s="86">
        <v>515363100</v>
      </c>
      <c r="F31" s="87">
        <f t="shared" si="0"/>
        <v>1555540342</v>
      </c>
      <c r="G31" s="85">
        <v>1040177242</v>
      </c>
      <c r="H31" s="86">
        <v>515363100</v>
      </c>
      <c r="I31" s="87">
        <f t="shared" si="1"/>
        <v>1555540342</v>
      </c>
      <c r="J31" s="85">
        <v>198222002</v>
      </c>
      <c r="K31" s="86">
        <v>50699316</v>
      </c>
      <c r="L31" s="88">
        <f t="shared" si="2"/>
        <v>248921318</v>
      </c>
      <c r="M31" s="105">
        <f t="shared" si="3"/>
        <v>0.1600224123277672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198222002</v>
      </c>
      <c r="AA31" s="88">
        <v>50699316</v>
      </c>
      <c r="AB31" s="88">
        <f t="shared" si="10"/>
        <v>248921318</v>
      </c>
      <c r="AC31" s="105">
        <f t="shared" si="11"/>
        <v>0.1600224123277672</v>
      </c>
      <c r="AD31" s="85">
        <v>198247539</v>
      </c>
      <c r="AE31" s="86">
        <v>32983707</v>
      </c>
      <c r="AF31" s="88">
        <f t="shared" si="12"/>
        <v>231231246</v>
      </c>
      <c r="AG31" s="86">
        <v>1231779492</v>
      </c>
      <c r="AH31" s="86">
        <v>1231779492</v>
      </c>
      <c r="AI31" s="126">
        <v>231231246</v>
      </c>
      <c r="AJ31" s="127">
        <f t="shared" si="13"/>
        <v>0.18772129874037552</v>
      </c>
      <c r="AK31" s="128">
        <f t="shared" si="14"/>
        <v>0.07650381298382136</v>
      </c>
    </row>
    <row r="32" spans="1:37" ht="12.75">
      <c r="A32" s="62" t="s">
        <v>98</v>
      </c>
      <c r="B32" s="63" t="s">
        <v>395</v>
      </c>
      <c r="C32" s="64" t="s">
        <v>396</v>
      </c>
      <c r="D32" s="85">
        <v>704658324</v>
      </c>
      <c r="E32" s="86">
        <v>59630088</v>
      </c>
      <c r="F32" s="87">
        <f t="shared" si="0"/>
        <v>764288412</v>
      </c>
      <c r="G32" s="85">
        <v>704658324</v>
      </c>
      <c r="H32" s="86">
        <v>59630088</v>
      </c>
      <c r="I32" s="87">
        <f t="shared" si="1"/>
        <v>764288412</v>
      </c>
      <c r="J32" s="85">
        <v>96675551</v>
      </c>
      <c r="K32" s="86">
        <v>538509824</v>
      </c>
      <c r="L32" s="88">
        <f t="shared" si="2"/>
        <v>635185375</v>
      </c>
      <c r="M32" s="105">
        <f t="shared" si="3"/>
        <v>0.8310807347423187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96675551</v>
      </c>
      <c r="AA32" s="88">
        <v>538509824</v>
      </c>
      <c r="AB32" s="88">
        <f t="shared" si="10"/>
        <v>635185375</v>
      </c>
      <c r="AC32" s="105">
        <f t="shared" si="11"/>
        <v>0.8310807347423187</v>
      </c>
      <c r="AD32" s="85">
        <v>93988910</v>
      </c>
      <c r="AE32" s="86">
        <v>54731748</v>
      </c>
      <c r="AF32" s="88">
        <f t="shared" si="12"/>
        <v>148720658</v>
      </c>
      <c r="AG32" s="86">
        <v>794543346</v>
      </c>
      <c r="AH32" s="86">
        <v>794543346</v>
      </c>
      <c r="AI32" s="126">
        <v>148720658</v>
      </c>
      <c r="AJ32" s="127">
        <f t="shared" si="13"/>
        <v>0.18717752624662973</v>
      </c>
      <c r="AK32" s="128">
        <f t="shared" si="14"/>
        <v>3.2709962660331966</v>
      </c>
    </row>
    <row r="33" spans="1:37" ht="12.75">
      <c r="A33" s="62" t="s">
        <v>113</v>
      </c>
      <c r="B33" s="63" t="s">
        <v>397</v>
      </c>
      <c r="C33" s="64" t="s">
        <v>398</v>
      </c>
      <c r="D33" s="85">
        <v>168984924</v>
      </c>
      <c r="E33" s="86">
        <v>10328004</v>
      </c>
      <c r="F33" s="87">
        <f t="shared" si="0"/>
        <v>179312928</v>
      </c>
      <c r="G33" s="85">
        <v>168984924</v>
      </c>
      <c r="H33" s="86">
        <v>10328004</v>
      </c>
      <c r="I33" s="87">
        <f t="shared" si="1"/>
        <v>179312928</v>
      </c>
      <c r="J33" s="85">
        <v>33281212</v>
      </c>
      <c r="K33" s="86">
        <v>92148556</v>
      </c>
      <c r="L33" s="88">
        <f t="shared" si="2"/>
        <v>125429768</v>
      </c>
      <c r="M33" s="105">
        <f t="shared" si="3"/>
        <v>0.6995020905575754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33281212</v>
      </c>
      <c r="AA33" s="88">
        <v>92148556</v>
      </c>
      <c r="AB33" s="88">
        <f t="shared" si="10"/>
        <v>125429768</v>
      </c>
      <c r="AC33" s="105">
        <f t="shared" si="11"/>
        <v>0.6995020905575754</v>
      </c>
      <c r="AD33" s="85">
        <v>7425519</v>
      </c>
      <c r="AE33" s="86">
        <v>462642</v>
      </c>
      <c r="AF33" s="88">
        <f t="shared" si="12"/>
        <v>7888161</v>
      </c>
      <c r="AG33" s="86">
        <v>164356932</v>
      </c>
      <c r="AH33" s="86">
        <v>164356932</v>
      </c>
      <c r="AI33" s="126">
        <v>7888161</v>
      </c>
      <c r="AJ33" s="127">
        <f t="shared" si="13"/>
        <v>0.04799408764821675</v>
      </c>
      <c r="AK33" s="128">
        <f t="shared" si="14"/>
        <v>14.901015204938135</v>
      </c>
    </row>
    <row r="34" spans="1:37" ht="16.5">
      <c r="A34" s="65"/>
      <c r="B34" s="66" t="s">
        <v>399</v>
      </c>
      <c r="C34" s="67"/>
      <c r="D34" s="89">
        <f>SUM(D28:D33)</f>
        <v>3309377908</v>
      </c>
      <c r="E34" s="90">
        <f>SUM(E28:E33)</f>
        <v>823093610</v>
      </c>
      <c r="F34" s="91">
        <f t="shared" si="0"/>
        <v>4132471518</v>
      </c>
      <c r="G34" s="89">
        <f>SUM(G28:G33)</f>
        <v>3309377908</v>
      </c>
      <c r="H34" s="90">
        <f>SUM(H28:H33)</f>
        <v>823093610</v>
      </c>
      <c r="I34" s="91">
        <f t="shared" si="1"/>
        <v>4132471518</v>
      </c>
      <c r="J34" s="89">
        <f>SUM(J28:J33)</f>
        <v>540770165</v>
      </c>
      <c r="K34" s="90">
        <f>SUM(K28:K33)</f>
        <v>1931917403</v>
      </c>
      <c r="L34" s="90">
        <f t="shared" si="2"/>
        <v>2472687568</v>
      </c>
      <c r="M34" s="106">
        <f t="shared" si="3"/>
        <v>0.5983556225928234</v>
      </c>
      <c r="N34" s="89">
        <f>SUM(N28:N33)</f>
        <v>0</v>
      </c>
      <c r="O34" s="90">
        <f>SUM(O28:O33)</f>
        <v>0</v>
      </c>
      <c r="P34" s="90">
        <f t="shared" si="4"/>
        <v>0</v>
      </c>
      <c r="Q34" s="106">
        <f t="shared" si="5"/>
        <v>0</v>
      </c>
      <c r="R34" s="89">
        <f>SUM(R28:R33)</f>
        <v>0</v>
      </c>
      <c r="S34" s="90">
        <f>SUM(S28:S33)</f>
        <v>0</v>
      </c>
      <c r="T34" s="90">
        <f t="shared" si="6"/>
        <v>0</v>
      </c>
      <c r="U34" s="106">
        <f t="shared" si="7"/>
        <v>0</v>
      </c>
      <c r="V34" s="89">
        <f>SUM(V28:V33)</f>
        <v>0</v>
      </c>
      <c r="W34" s="90">
        <f>SUM(W28:W33)</f>
        <v>0</v>
      </c>
      <c r="X34" s="90">
        <f t="shared" si="8"/>
        <v>0</v>
      </c>
      <c r="Y34" s="106">
        <f t="shared" si="9"/>
        <v>0</v>
      </c>
      <c r="Z34" s="89">
        <v>540770165</v>
      </c>
      <c r="AA34" s="90">
        <v>1931917403</v>
      </c>
      <c r="AB34" s="90">
        <f t="shared" si="10"/>
        <v>2472687568</v>
      </c>
      <c r="AC34" s="106">
        <f t="shared" si="11"/>
        <v>0.5983556225928234</v>
      </c>
      <c r="AD34" s="89">
        <f>SUM(AD28:AD33)</f>
        <v>468350164</v>
      </c>
      <c r="AE34" s="90">
        <f>SUM(AE28:AE33)</f>
        <v>210907234</v>
      </c>
      <c r="AF34" s="90">
        <f t="shared" si="12"/>
        <v>679257398</v>
      </c>
      <c r="AG34" s="90">
        <f>SUM(AG28:AG33)</f>
        <v>3482937747</v>
      </c>
      <c r="AH34" s="90">
        <f>SUM(AH28:AH33)</f>
        <v>3482937747</v>
      </c>
      <c r="AI34" s="91">
        <f>SUM(AI28:AI33)</f>
        <v>679257398</v>
      </c>
      <c r="AJ34" s="129">
        <f t="shared" si="13"/>
        <v>0.195024271847831</v>
      </c>
      <c r="AK34" s="130">
        <f t="shared" si="14"/>
        <v>2.640280658378637</v>
      </c>
    </row>
    <row r="35" spans="1:37" ht="12.75">
      <c r="A35" s="62" t="s">
        <v>98</v>
      </c>
      <c r="B35" s="63" t="s">
        <v>400</v>
      </c>
      <c r="C35" s="64" t="s">
        <v>401</v>
      </c>
      <c r="D35" s="85">
        <v>298375308</v>
      </c>
      <c r="E35" s="86">
        <v>864991644</v>
      </c>
      <c r="F35" s="87">
        <f t="shared" si="0"/>
        <v>1163366952</v>
      </c>
      <c r="G35" s="85">
        <v>298375308</v>
      </c>
      <c r="H35" s="86">
        <v>864991644</v>
      </c>
      <c r="I35" s="87">
        <f t="shared" si="1"/>
        <v>1163366952</v>
      </c>
      <c r="J35" s="85">
        <v>46297144</v>
      </c>
      <c r="K35" s="86">
        <v>-51859245</v>
      </c>
      <c r="L35" s="88">
        <f t="shared" si="2"/>
        <v>-5562101</v>
      </c>
      <c r="M35" s="105">
        <f t="shared" si="3"/>
        <v>-0.004781037479565605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46297144</v>
      </c>
      <c r="AA35" s="88">
        <v>-51859245</v>
      </c>
      <c r="AB35" s="88">
        <f t="shared" si="10"/>
        <v>-5562101</v>
      </c>
      <c r="AC35" s="105">
        <f t="shared" si="11"/>
        <v>-0.004781037479565605</v>
      </c>
      <c r="AD35" s="85">
        <v>40594535</v>
      </c>
      <c r="AE35" s="86">
        <v>-8314096</v>
      </c>
      <c r="AF35" s="88">
        <f t="shared" si="12"/>
        <v>32280439</v>
      </c>
      <c r="AG35" s="86">
        <v>328388577</v>
      </c>
      <c r="AH35" s="86">
        <v>328388577</v>
      </c>
      <c r="AI35" s="126">
        <v>32280439</v>
      </c>
      <c r="AJ35" s="127">
        <f t="shared" si="13"/>
        <v>0.09829951849999947</v>
      </c>
      <c r="AK35" s="128">
        <f t="shared" si="14"/>
        <v>-1.1723056182724156</v>
      </c>
    </row>
    <row r="36" spans="1:37" ht="12.75">
      <c r="A36" s="62" t="s">
        <v>98</v>
      </c>
      <c r="B36" s="63" t="s">
        <v>402</v>
      </c>
      <c r="C36" s="64" t="s">
        <v>403</v>
      </c>
      <c r="D36" s="85">
        <v>482594516</v>
      </c>
      <c r="E36" s="86">
        <v>1205243571</v>
      </c>
      <c r="F36" s="87">
        <f t="shared" si="0"/>
        <v>1687838087</v>
      </c>
      <c r="G36" s="85">
        <v>482594516</v>
      </c>
      <c r="H36" s="86">
        <v>1205243571</v>
      </c>
      <c r="I36" s="87">
        <f t="shared" si="1"/>
        <v>1687838087</v>
      </c>
      <c r="J36" s="85">
        <v>92829722</v>
      </c>
      <c r="K36" s="86">
        <v>192917512</v>
      </c>
      <c r="L36" s="88">
        <f t="shared" si="2"/>
        <v>285747234</v>
      </c>
      <c r="M36" s="105">
        <f t="shared" si="3"/>
        <v>0.1692977757765221</v>
      </c>
      <c r="N36" s="85">
        <v>0</v>
      </c>
      <c r="O36" s="86">
        <v>0</v>
      </c>
      <c r="P36" s="88">
        <f t="shared" si="4"/>
        <v>0</v>
      </c>
      <c r="Q36" s="105">
        <f t="shared" si="5"/>
        <v>0</v>
      </c>
      <c r="R36" s="85">
        <v>0</v>
      </c>
      <c r="S36" s="86">
        <v>0</v>
      </c>
      <c r="T36" s="88">
        <f t="shared" si="6"/>
        <v>0</v>
      </c>
      <c r="U36" s="105">
        <f t="shared" si="7"/>
        <v>0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v>92829722</v>
      </c>
      <c r="AA36" s="88">
        <v>192917512</v>
      </c>
      <c r="AB36" s="88">
        <f t="shared" si="10"/>
        <v>285747234</v>
      </c>
      <c r="AC36" s="105">
        <f t="shared" si="11"/>
        <v>0.1692977757765221</v>
      </c>
      <c r="AD36" s="85">
        <v>86106932</v>
      </c>
      <c r="AE36" s="86">
        <v>101876539</v>
      </c>
      <c r="AF36" s="88">
        <f t="shared" si="12"/>
        <v>187983471</v>
      </c>
      <c r="AG36" s="86">
        <v>547176912</v>
      </c>
      <c r="AH36" s="86">
        <v>547176912</v>
      </c>
      <c r="AI36" s="126">
        <v>187983471</v>
      </c>
      <c r="AJ36" s="127">
        <f t="shared" si="13"/>
        <v>0.3435515404202581</v>
      </c>
      <c r="AK36" s="128">
        <f t="shared" si="14"/>
        <v>0.5200657402479818</v>
      </c>
    </row>
    <row r="37" spans="1:37" ht="12.75">
      <c r="A37" s="62" t="s">
        <v>98</v>
      </c>
      <c r="B37" s="63" t="s">
        <v>404</v>
      </c>
      <c r="C37" s="64" t="s">
        <v>405</v>
      </c>
      <c r="D37" s="85">
        <v>337027356</v>
      </c>
      <c r="E37" s="86">
        <v>90012694</v>
      </c>
      <c r="F37" s="87">
        <f t="shared" si="0"/>
        <v>427040050</v>
      </c>
      <c r="G37" s="85">
        <v>337027356</v>
      </c>
      <c r="H37" s="86">
        <v>90012694</v>
      </c>
      <c r="I37" s="87">
        <f t="shared" si="1"/>
        <v>427040050</v>
      </c>
      <c r="J37" s="85">
        <v>76019905</v>
      </c>
      <c r="K37" s="86">
        <v>7837362</v>
      </c>
      <c r="L37" s="88">
        <f t="shared" si="2"/>
        <v>83857267</v>
      </c>
      <c r="M37" s="105">
        <f t="shared" si="3"/>
        <v>0.19636862397332522</v>
      </c>
      <c r="N37" s="85">
        <v>0</v>
      </c>
      <c r="O37" s="86">
        <v>0</v>
      </c>
      <c r="P37" s="88">
        <f t="shared" si="4"/>
        <v>0</v>
      </c>
      <c r="Q37" s="105">
        <f t="shared" si="5"/>
        <v>0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v>76019905</v>
      </c>
      <c r="AA37" s="88">
        <v>7837362</v>
      </c>
      <c r="AB37" s="88">
        <f t="shared" si="10"/>
        <v>83857267</v>
      </c>
      <c r="AC37" s="105">
        <f t="shared" si="11"/>
        <v>0.19636862397332522</v>
      </c>
      <c r="AD37" s="85">
        <v>16794156</v>
      </c>
      <c r="AE37" s="86">
        <v>14411061</v>
      </c>
      <c r="AF37" s="88">
        <f t="shared" si="12"/>
        <v>31205217</v>
      </c>
      <c r="AG37" s="86">
        <v>422511719</v>
      </c>
      <c r="AH37" s="86">
        <v>422511719</v>
      </c>
      <c r="AI37" s="126">
        <v>31205217</v>
      </c>
      <c r="AJ37" s="127">
        <f t="shared" si="13"/>
        <v>0.07385645319816561</v>
      </c>
      <c r="AK37" s="128">
        <f t="shared" si="14"/>
        <v>1.687283571846336</v>
      </c>
    </row>
    <row r="38" spans="1:37" ht="12.75">
      <c r="A38" s="62" t="s">
        <v>98</v>
      </c>
      <c r="B38" s="63" t="s">
        <v>406</v>
      </c>
      <c r="C38" s="64" t="s">
        <v>407</v>
      </c>
      <c r="D38" s="85">
        <v>576104266</v>
      </c>
      <c r="E38" s="86">
        <v>155357284</v>
      </c>
      <c r="F38" s="87">
        <f t="shared" si="0"/>
        <v>731461550</v>
      </c>
      <c r="G38" s="85">
        <v>576104266</v>
      </c>
      <c r="H38" s="86">
        <v>155357284</v>
      </c>
      <c r="I38" s="87">
        <f t="shared" si="1"/>
        <v>731461550</v>
      </c>
      <c r="J38" s="85">
        <v>91783543</v>
      </c>
      <c r="K38" s="86">
        <v>9736866</v>
      </c>
      <c r="L38" s="88">
        <f t="shared" si="2"/>
        <v>101520409</v>
      </c>
      <c r="M38" s="105">
        <f t="shared" si="3"/>
        <v>0.13879117637830723</v>
      </c>
      <c r="N38" s="85">
        <v>0</v>
      </c>
      <c r="O38" s="86">
        <v>0</v>
      </c>
      <c r="P38" s="88">
        <f t="shared" si="4"/>
        <v>0</v>
      </c>
      <c r="Q38" s="105">
        <f t="shared" si="5"/>
        <v>0</v>
      </c>
      <c r="R38" s="85">
        <v>0</v>
      </c>
      <c r="S38" s="86">
        <v>0</v>
      </c>
      <c r="T38" s="88">
        <f t="shared" si="6"/>
        <v>0</v>
      </c>
      <c r="U38" s="105">
        <f t="shared" si="7"/>
        <v>0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v>91783543</v>
      </c>
      <c r="AA38" s="88">
        <v>9736866</v>
      </c>
      <c r="AB38" s="88">
        <f t="shared" si="10"/>
        <v>101520409</v>
      </c>
      <c r="AC38" s="105">
        <f t="shared" si="11"/>
        <v>0.13879117637830723</v>
      </c>
      <c r="AD38" s="85">
        <v>88828642</v>
      </c>
      <c r="AE38" s="86">
        <v>17333541</v>
      </c>
      <c r="AF38" s="88">
        <f t="shared" si="12"/>
        <v>106162183</v>
      </c>
      <c r="AG38" s="86">
        <v>780956455</v>
      </c>
      <c r="AH38" s="86">
        <v>780956455</v>
      </c>
      <c r="AI38" s="126">
        <v>106162183</v>
      </c>
      <c r="AJ38" s="127">
        <f t="shared" si="13"/>
        <v>0.13593867151018044</v>
      </c>
      <c r="AK38" s="128">
        <f t="shared" si="14"/>
        <v>-0.0437234226805604</v>
      </c>
    </row>
    <row r="39" spans="1:37" ht="12.75">
      <c r="A39" s="62" t="s">
        <v>113</v>
      </c>
      <c r="B39" s="63" t="s">
        <v>408</v>
      </c>
      <c r="C39" s="64" t="s">
        <v>409</v>
      </c>
      <c r="D39" s="85">
        <v>925052939</v>
      </c>
      <c r="E39" s="86">
        <v>709125000</v>
      </c>
      <c r="F39" s="87">
        <f t="shared" si="0"/>
        <v>1634177939</v>
      </c>
      <c r="G39" s="85">
        <v>925052939</v>
      </c>
      <c r="H39" s="86">
        <v>709125000</v>
      </c>
      <c r="I39" s="87">
        <f t="shared" si="1"/>
        <v>1634177939</v>
      </c>
      <c r="J39" s="85">
        <v>219880529</v>
      </c>
      <c r="K39" s="86">
        <v>69340741</v>
      </c>
      <c r="L39" s="88">
        <f t="shared" si="2"/>
        <v>289221270</v>
      </c>
      <c r="M39" s="105">
        <f t="shared" si="3"/>
        <v>0.17698272819481503</v>
      </c>
      <c r="N39" s="85">
        <v>0</v>
      </c>
      <c r="O39" s="86">
        <v>0</v>
      </c>
      <c r="P39" s="88">
        <f t="shared" si="4"/>
        <v>0</v>
      </c>
      <c r="Q39" s="105">
        <f t="shared" si="5"/>
        <v>0</v>
      </c>
      <c r="R39" s="85">
        <v>0</v>
      </c>
      <c r="S39" s="86">
        <v>0</v>
      </c>
      <c r="T39" s="88">
        <f t="shared" si="6"/>
        <v>0</v>
      </c>
      <c r="U39" s="105">
        <f t="shared" si="7"/>
        <v>0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v>219880529</v>
      </c>
      <c r="AA39" s="88">
        <v>69340741</v>
      </c>
      <c r="AB39" s="88">
        <f t="shared" si="10"/>
        <v>289221270</v>
      </c>
      <c r="AC39" s="105">
        <f t="shared" si="11"/>
        <v>0.17698272819481503</v>
      </c>
      <c r="AD39" s="85">
        <v>212475663</v>
      </c>
      <c r="AE39" s="86">
        <v>53482391</v>
      </c>
      <c r="AF39" s="88">
        <f t="shared" si="12"/>
        <v>265958054</v>
      </c>
      <c r="AG39" s="86">
        <v>1609853105</v>
      </c>
      <c r="AH39" s="86">
        <v>1609853105</v>
      </c>
      <c r="AI39" s="126">
        <v>265958054</v>
      </c>
      <c r="AJ39" s="127">
        <f t="shared" si="13"/>
        <v>0.16520641117749685</v>
      </c>
      <c r="AK39" s="128">
        <f t="shared" si="14"/>
        <v>0.08746949246364988</v>
      </c>
    </row>
    <row r="40" spans="1:37" ht="16.5">
      <c r="A40" s="65"/>
      <c r="B40" s="66" t="s">
        <v>410</v>
      </c>
      <c r="C40" s="67"/>
      <c r="D40" s="89">
        <f>SUM(D35:D39)</f>
        <v>2619154385</v>
      </c>
      <c r="E40" s="90">
        <f>SUM(E35:E39)</f>
        <v>3024730193</v>
      </c>
      <c r="F40" s="91">
        <f t="shared" si="0"/>
        <v>5643884578</v>
      </c>
      <c r="G40" s="89">
        <f>SUM(G35:G39)</f>
        <v>2619154385</v>
      </c>
      <c r="H40" s="90">
        <f>SUM(H35:H39)</f>
        <v>3024730193</v>
      </c>
      <c r="I40" s="91">
        <f t="shared" si="1"/>
        <v>5643884578</v>
      </c>
      <c r="J40" s="89">
        <f>SUM(J35:J39)</f>
        <v>526810843</v>
      </c>
      <c r="K40" s="90">
        <f>SUM(K35:K39)</f>
        <v>227973236</v>
      </c>
      <c r="L40" s="90">
        <f t="shared" si="2"/>
        <v>754784079</v>
      </c>
      <c r="M40" s="106">
        <f t="shared" si="3"/>
        <v>0.13373485381720362</v>
      </c>
      <c r="N40" s="89">
        <f>SUM(N35:N39)</f>
        <v>0</v>
      </c>
      <c r="O40" s="90">
        <f>SUM(O35:O39)</f>
        <v>0</v>
      </c>
      <c r="P40" s="90">
        <f t="shared" si="4"/>
        <v>0</v>
      </c>
      <c r="Q40" s="106">
        <f t="shared" si="5"/>
        <v>0</v>
      </c>
      <c r="R40" s="89">
        <f>SUM(R35:R39)</f>
        <v>0</v>
      </c>
      <c r="S40" s="90">
        <f>SUM(S35:S39)</f>
        <v>0</v>
      </c>
      <c r="T40" s="90">
        <f t="shared" si="6"/>
        <v>0</v>
      </c>
      <c r="U40" s="106">
        <f t="shared" si="7"/>
        <v>0</v>
      </c>
      <c r="V40" s="89">
        <f>SUM(V35:V39)</f>
        <v>0</v>
      </c>
      <c r="W40" s="90">
        <f>SUM(W35:W39)</f>
        <v>0</v>
      </c>
      <c r="X40" s="90">
        <f t="shared" si="8"/>
        <v>0</v>
      </c>
      <c r="Y40" s="106">
        <f t="shared" si="9"/>
        <v>0</v>
      </c>
      <c r="Z40" s="89">
        <v>526810843</v>
      </c>
      <c r="AA40" s="90">
        <v>227973236</v>
      </c>
      <c r="AB40" s="90">
        <f t="shared" si="10"/>
        <v>754784079</v>
      </c>
      <c r="AC40" s="106">
        <f t="shared" si="11"/>
        <v>0.13373485381720362</v>
      </c>
      <c r="AD40" s="89">
        <f>SUM(AD35:AD39)</f>
        <v>444799928</v>
      </c>
      <c r="AE40" s="90">
        <f>SUM(AE35:AE39)</f>
        <v>178789436</v>
      </c>
      <c r="AF40" s="90">
        <f t="shared" si="12"/>
        <v>623589364</v>
      </c>
      <c r="AG40" s="90">
        <f>SUM(AG35:AG39)</f>
        <v>3688886768</v>
      </c>
      <c r="AH40" s="90">
        <f>SUM(AH35:AH39)</f>
        <v>3688886768</v>
      </c>
      <c r="AI40" s="91">
        <f>SUM(AI35:AI39)</f>
        <v>623589364</v>
      </c>
      <c r="AJ40" s="129">
        <f t="shared" si="13"/>
        <v>0.16904540670899768</v>
      </c>
      <c r="AK40" s="130">
        <f t="shared" si="14"/>
        <v>0.21038638978454416</v>
      </c>
    </row>
    <row r="41" spans="1:37" ht="16.5">
      <c r="A41" s="68"/>
      <c r="B41" s="69" t="s">
        <v>411</v>
      </c>
      <c r="C41" s="70"/>
      <c r="D41" s="92">
        <f>SUM(D9:D14,D16:D20,D22:D26,D28:D33,D35:D39)</f>
        <v>18426453595</v>
      </c>
      <c r="E41" s="93">
        <f>SUM(E9:E14,E16:E20,E22:E26,E28:E33,E35:E39)</f>
        <v>8940342645</v>
      </c>
      <c r="F41" s="94">
        <f t="shared" si="0"/>
        <v>27366796240</v>
      </c>
      <c r="G41" s="92">
        <f>SUM(G9:G14,G16:G20,G22:G26,G28:G33,G35:G39)</f>
        <v>18426453595</v>
      </c>
      <c r="H41" s="93">
        <f>SUM(H9:H14,H16:H20,H22:H26,H28:H33,H35:H39)</f>
        <v>8940342645</v>
      </c>
      <c r="I41" s="94">
        <f t="shared" si="1"/>
        <v>27366796240</v>
      </c>
      <c r="J41" s="92">
        <f>SUM(J9:J14,J16:J20,J22:J26,J28:J33,J35:J39)</f>
        <v>3110036400</v>
      </c>
      <c r="K41" s="93">
        <f>SUM(K9:K14,K16:K20,K22:K26,K28:K33,K35:K39)</f>
        <v>11358677989</v>
      </c>
      <c r="L41" s="93">
        <f t="shared" si="2"/>
        <v>14468714389</v>
      </c>
      <c r="M41" s="107">
        <f t="shared" si="3"/>
        <v>0.5286959519160728</v>
      </c>
      <c r="N41" s="92">
        <f>SUM(N9:N14,N16:N20,N22:N26,N28:N33,N35:N39)</f>
        <v>0</v>
      </c>
      <c r="O41" s="93">
        <f>SUM(O9:O14,O16:O20,O22:O26,O28:O33,O35:O39)</f>
        <v>0</v>
      </c>
      <c r="P41" s="93">
        <f t="shared" si="4"/>
        <v>0</v>
      </c>
      <c r="Q41" s="107">
        <f t="shared" si="5"/>
        <v>0</v>
      </c>
      <c r="R41" s="92">
        <f>SUM(R9:R14,R16:R20,R22:R26,R28:R33,R35:R39)</f>
        <v>0</v>
      </c>
      <c r="S41" s="93">
        <f>SUM(S9:S14,S16:S20,S22:S26,S28:S33,S35:S39)</f>
        <v>0</v>
      </c>
      <c r="T41" s="93">
        <f t="shared" si="6"/>
        <v>0</v>
      </c>
      <c r="U41" s="107">
        <f t="shared" si="7"/>
        <v>0</v>
      </c>
      <c r="V41" s="92">
        <f>SUM(V9:V14,V16:V20,V22:V26,V28:V33,V35:V39)</f>
        <v>0</v>
      </c>
      <c r="W41" s="93">
        <f>SUM(W9:W14,W16:W20,W22:W26,W28:W33,W35:W39)</f>
        <v>0</v>
      </c>
      <c r="X41" s="93">
        <f t="shared" si="8"/>
        <v>0</v>
      </c>
      <c r="Y41" s="107">
        <f t="shared" si="9"/>
        <v>0</v>
      </c>
      <c r="Z41" s="92">
        <v>3110036400</v>
      </c>
      <c r="AA41" s="93">
        <v>11358677989</v>
      </c>
      <c r="AB41" s="93">
        <f t="shared" si="10"/>
        <v>14468714389</v>
      </c>
      <c r="AC41" s="107">
        <f t="shared" si="11"/>
        <v>0.5286959519160728</v>
      </c>
      <c r="AD41" s="92">
        <f>SUM(AD9:AD14,AD16:AD20,AD22:AD26,AD28:AD33,AD35:AD39)</f>
        <v>2380235145</v>
      </c>
      <c r="AE41" s="93">
        <f>SUM(AE9:AE14,AE16:AE20,AE22:AE26,AE28:AE33,AE35:AE39)</f>
        <v>1844450648</v>
      </c>
      <c r="AF41" s="93">
        <f t="shared" si="12"/>
        <v>4224685793</v>
      </c>
      <c r="AG41" s="93">
        <f>SUM(AG9:AG14,AG16:AG20,AG22:AG26,AG28:AG33,AG35:AG39)</f>
        <v>21212832023</v>
      </c>
      <c r="AH41" s="93">
        <f>SUM(AH9:AH14,AH16:AH20,AH22:AH26,AH28:AH33,AH35:AH39)</f>
        <v>21212832023</v>
      </c>
      <c r="AI41" s="94">
        <f>SUM(AI9:AI14,AI16:AI20,AI22:AI26,AI28:AI33,AI35:AI39)</f>
        <v>4224685793</v>
      </c>
      <c r="AJ41" s="131">
        <f t="shared" si="13"/>
        <v>0.19915708512750147</v>
      </c>
      <c r="AK41" s="132">
        <f t="shared" si="14"/>
        <v>2.4248024818729994</v>
      </c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32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412</v>
      </c>
      <c r="C9" s="64" t="s">
        <v>413</v>
      </c>
      <c r="D9" s="85">
        <v>528224289</v>
      </c>
      <c r="E9" s="86">
        <v>494548098</v>
      </c>
      <c r="F9" s="87">
        <f>$D9+$E9</f>
        <v>1022772387</v>
      </c>
      <c r="G9" s="85">
        <v>528224289</v>
      </c>
      <c r="H9" s="86">
        <v>494548098</v>
      </c>
      <c r="I9" s="87">
        <f>$G9+$H9</f>
        <v>1022772387</v>
      </c>
      <c r="J9" s="85">
        <v>112823235</v>
      </c>
      <c r="K9" s="86">
        <v>31978191</v>
      </c>
      <c r="L9" s="88">
        <f>$J9+$K9</f>
        <v>144801426</v>
      </c>
      <c r="M9" s="105">
        <f>IF($F9=0,0,$L9/$F9)</f>
        <v>0.14157737131008408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112823235</v>
      </c>
      <c r="AA9" s="88">
        <v>31978191</v>
      </c>
      <c r="AB9" s="88">
        <f>$Z9+$AA9</f>
        <v>144801426</v>
      </c>
      <c r="AC9" s="105">
        <f>IF($F9=0,0,$AB9/$F9)</f>
        <v>0.14157737131008408</v>
      </c>
      <c r="AD9" s="85">
        <v>4120498</v>
      </c>
      <c r="AE9" s="86">
        <v>0</v>
      </c>
      <c r="AF9" s="88">
        <f>$AD9+$AE9</f>
        <v>4120498</v>
      </c>
      <c r="AG9" s="86">
        <v>589551218</v>
      </c>
      <c r="AH9" s="86">
        <v>589551218</v>
      </c>
      <c r="AI9" s="126">
        <v>4120498</v>
      </c>
      <c r="AJ9" s="127">
        <f>IF($AG9=0,0,$AI9/$AG9)</f>
        <v>0.006989211241015534</v>
      </c>
      <c r="AK9" s="128">
        <f>IF($AF9=0,0,(($L9/$AF9)-1))</f>
        <v>34.141729470563995</v>
      </c>
    </row>
    <row r="10" spans="1:37" ht="12.75">
      <c r="A10" s="62" t="s">
        <v>98</v>
      </c>
      <c r="B10" s="63" t="s">
        <v>414</v>
      </c>
      <c r="C10" s="64" t="s">
        <v>415</v>
      </c>
      <c r="D10" s="85">
        <v>903335290</v>
      </c>
      <c r="E10" s="86">
        <v>195149001</v>
      </c>
      <c r="F10" s="87">
        <f aca="true" t="shared" si="0" ref="F10:F32">$D10+$E10</f>
        <v>1098484291</v>
      </c>
      <c r="G10" s="85">
        <v>903335290</v>
      </c>
      <c r="H10" s="86">
        <v>195149001</v>
      </c>
      <c r="I10" s="87">
        <f aca="true" t="shared" si="1" ref="I10:I32">$G10+$H10</f>
        <v>1098484291</v>
      </c>
      <c r="J10" s="85">
        <v>202916117</v>
      </c>
      <c r="K10" s="86">
        <v>16809840</v>
      </c>
      <c r="L10" s="88">
        <f aca="true" t="shared" si="2" ref="L10:L32">$J10+$K10</f>
        <v>219725957</v>
      </c>
      <c r="M10" s="105">
        <f aca="true" t="shared" si="3" ref="M10:M32">IF($F10=0,0,$L10/$F10)</f>
        <v>0.2000264899555127</v>
      </c>
      <c r="N10" s="85">
        <v>0</v>
      </c>
      <c r="O10" s="86">
        <v>0</v>
      </c>
      <c r="P10" s="88">
        <f aca="true" t="shared" si="4" ref="P10:P32">$N10+$O10</f>
        <v>0</v>
      </c>
      <c r="Q10" s="105">
        <f aca="true" t="shared" si="5" ref="Q10:Q32">IF($F10=0,0,$P10/$F10)</f>
        <v>0</v>
      </c>
      <c r="R10" s="85">
        <v>0</v>
      </c>
      <c r="S10" s="86">
        <v>0</v>
      </c>
      <c r="T10" s="88">
        <f aca="true" t="shared" si="6" ref="T10:T32">$R10+$S10</f>
        <v>0</v>
      </c>
      <c r="U10" s="105">
        <f aca="true" t="shared" si="7" ref="U10:U32">IF($I10=0,0,$T10/$I10)</f>
        <v>0</v>
      </c>
      <c r="V10" s="85">
        <v>0</v>
      </c>
      <c r="W10" s="86">
        <v>0</v>
      </c>
      <c r="X10" s="88">
        <f aca="true" t="shared" si="8" ref="X10:X32">$V10+$W10</f>
        <v>0</v>
      </c>
      <c r="Y10" s="105">
        <f aca="true" t="shared" si="9" ref="Y10:Y32">IF($I10=0,0,$X10/$I10)</f>
        <v>0</v>
      </c>
      <c r="Z10" s="125">
        <v>202916117</v>
      </c>
      <c r="AA10" s="88">
        <v>16809840</v>
      </c>
      <c r="AB10" s="88">
        <f aca="true" t="shared" si="10" ref="AB10:AB32">$Z10+$AA10</f>
        <v>219725957</v>
      </c>
      <c r="AC10" s="105">
        <f aca="true" t="shared" si="11" ref="AC10:AC32">IF($F10=0,0,$AB10/$F10)</f>
        <v>0.2000264899555127</v>
      </c>
      <c r="AD10" s="85">
        <v>136735513</v>
      </c>
      <c r="AE10" s="86">
        <v>16570741</v>
      </c>
      <c r="AF10" s="88">
        <f aca="true" t="shared" si="12" ref="AF10:AF32">$AD10+$AE10</f>
        <v>153306254</v>
      </c>
      <c r="AG10" s="86">
        <v>943430591</v>
      </c>
      <c r="AH10" s="86">
        <v>943430591</v>
      </c>
      <c r="AI10" s="126">
        <v>153306254</v>
      </c>
      <c r="AJ10" s="127">
        <f aca="true" t="shared" si="13" ref="AJ10:AJ32">IF($AG10=0,0,$AI10/$AG10)</f>
        <v>0.16249870998724059</v>
      </c>
      <c r="AK10" s="128">
        <f aca="true" t="shared" si="14" ref="AK10:AK32">IF($AF10=0,0,(($L10/$AF10)-1))</f>
        <v>0.4332484896539184</v>
      </c>
    </row>
    <row r="11" spans="1:37" ht="12.75">
      <c r="A11" s="62" t="s">
        <v>98</v>
      </c>
      <c r="B11" s="63" t="s">
        <v>416</v>
      </c>
      <c r="C11" s="64" t="s">
        <v>417</v>
      </c>
      <c r="D11" s="85">
        <v>618657072</v>
      </c>
      <c r="E11" s="86">
        <v>144719208</v>
      </c>
      <c r="F11" s="87">
        <f t="shared" si="0"/>
        <v>763376280</v>
      </c>
      <c r="G11" s="85">
        <v>618657072</v>
      </c>
      <c r="H11" s="86">
        <v>144719208</v>
      </c>
      <c r="I11" s="87">
        <f t="shared" si="1"/>
        <v>763376280</v>
      </c>
      <c r="J11" s="85">
        <v>79814630</v>
      </c>
      <c r="K11" s="86">
        <v>700848608</v>
      </c>
      <c r="L11" s="88">
        <f t="shared" si="2"/>
        <v>780663238</v>
      </c>
      <c r="M11" s="105">
        <f t="shared" si="3"/>
        <v>1.0226453957935397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79814630</v>
      </c>
      <c r="AA11" s="88">
        <v>700848608</v>
      </c>
      <c r="AB11" s="88">
        <f t="shared" si="10"/>
        <v>780663238</v>
      </c>
      <c r="AC11" s="105">
        <f t="shared" si="11"/>
        <v>1.0226453957935397</v>
      </c>
      <c r="AD11" s="85">
        <v>63632046</v>
      </c>
      <c r="AE11" s="86">
        <v>220986984</v>
      </c>
      <c r="AF11" s="88">
        <f t="shared" si="12"/>
        <v>284619030</v>
      </c>
      <c r="AG11" s="86">
        <v>697157916</v>
      </c>
      <c r="AH11" s="86">
        <v>697157916</v>
      </c>
      <c r="AI11" s="126">
        <v>284619030</v>
      </c>
      <c r="AJ11" s="127">
        <f t="shared" si="13"/>
        <v>0.4082561833809831</v>
      </c>
      <c r="AK11" s="128">
        <f t="shared" si="14"/>
        <v>1.7428357056799753</v>
      </c>
    </row>
    <row r="12" spans="1:37" ht="12.75">
      <c r="A12" s="62" t="s">
        <v>98</v>
      </c>
      <c r="B12" s="63" t="s">
        <v>418</v>
      </c>
      <c r="C12" s="64" t="s">
        <v>419</v>
      </c>
      <c r="D12" s="85">
        <v>436265232</v>
      </c>
      <c r="E12" s="86">
        <v>76837416</v>
      </c>
      <c r="F12" s="87">
        <f t="shared" si="0"/>
        <v>513102648</v>
      </c>
      <c r="G12" s="85">
        <v>436265232</v>
      </c>
      <c r="H12" s="86">
        <v>76837416</v>
      </c>
      <c r="I12" s="87">
        <f t="shared" si="1"/>
        <v>513102648</v>
      </c>
      <c r="J12" s="85">
        <v>29995679</v>
      </c>
      <c r="K12" s="86">
        <v>1060912822</v>
      </c>
      <c r="L12" s="88">
        <f t="shared" si="2"/>
        <v>1090908501</v>
      </c>
      <c r="M12" s="105">
        <f t="shared" si="3"/>
        <v>2.1261018730895342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29995679</v>
      </c>
      <c r="AA12" s="88">
        <v>1060912822</v>
      </c>
      <c r="AB12" s="88">
        <f t="shared" si="10"/>
        <v>1090908501</v>
      </c>
      <c r="AC12" s="105">
        <f t="shared" si="11"/>
        <v>2.1261018730895342</v>
      </c>
      <c r="AD12" s="85">
        <v>37621332</v>
      </c>
      <c r="AE12" s="86">
        <v>51020620</v>
      </c>
      <c r="AF12" s="88">
        <f t="shared" si="12"/>
        <v>88641952</v>
      </c>
      <c r="AG12" s="86">
        <v>510668556</v>
      </c>
      <c r="AH12" s="86">
        <v>510668556</v>
      </c>
      <c r="AI12" s="126">
        <v>88641952</v>
      </c>
      <c r="AJ12" s="127">
        <f t="shared" si="13"/>
        <v>0.17358020375156993</v>
      </c>
      <c r="AK12" s="128">
        <f t="shared" si="14"/>
        <v>11.306909723738936</v>
      </c>
    </row>
    <row r="13" spans="1:37" ht="12.75">
      <c r="A13" s="62" t="s">
        <v>98</v>
      </c>
      <c r="B13" s="63" t="s">
        <v>420</v>
      </c>
      <c r="C13" s="64" t="s">
        <v>421</v>
      </c>
      <c r="D13" s="85">
        <v>909558443</v>
      </c>
      <c r="E13" s="86">
        <v>69451800</v>
      </c>
      <c r="F13" s="87">
        <f t="shared" si="0"/>
        <v>979010243</v>
      </c>
      <c r="G13" s="85">
        <v>909558443</v>
      </c>
      <c r="H13" s="86">
        <v>69451800</v>
      </c>
      <c r="I13" s="87">
        <f t="shared" si="1"/>
        <v>979010243</v>
      </c>
      <c r="J13" s="85">
        <v>197903800</v>
      </c>
      <c r="K13" s="86">
        <v>134104158</v>
      </c>
      <c r="L13" s="88">
        <f t="shared" si="2"/>
        <v>332007958</v>
      </c>
      <c r="M13" s="105">
        <f t="shared" si="3"/>
        <v>0.3391261331266786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197903800</v>
      </c>
      <c r="AA13" s="88">
        <v>134104158</v>
      </c>
      <c r="AB13" s="88">
        <f t="shared" si="10"/>
        <v>332007958</v>
      </c>
      <c r="AC13" s="105">
        <f t="shared" si="11"/>
        <v>0.3391261331266786</v>
      </c>
      <c r="AD13" s="85">
        <v>161273044</v>
      </c>
      <c r="AE13" s="86">
        <v>44581541</v>
      </c>
      <c r="AF13" s="88">
        <f t="shared" si="12"/>
        <v>205854585</v>
      </c>
      <c r="AG13" s="86">
        <v>766910948</v>
      </c>
      <c r="AH13" s="86">
        <v>766910948</v>
      </c>
      <c r="AI13" s="126">
        <v>205854585</v>
      </c>
      <c r="AJ13" s="127">
        <f t="shared" si="13"/>
        <v>0.26842045420898075</v>
      </c>
      <c r="AK13" s="128">
        <f t="shared" si="14"/>
        <v>0.6128276083819071</v>
      </c>
    </row>
    <row r="14" spans="1:37" ht="12.75">
      <c r="A14" s="62" t="s">
        <v>98</v>
      </c>
      <c r="B14" s="63" t="s">
        <v>422</v>
      </c>
      <c r="C14" s="64" t="s">
        <v>423</v>
      </c>
      <c r="D14" s="85">
        <v>146158368</v>
      </c>
      <c r="E14" s="86">
        <v>135875196</v>
      </c>
      <c r="F14" s="87">
        <f t="shared" si="0"/>
        <v>282033564</v>
      </c>
      <c r="G14" s="85">
        <v>146158368</v>
      </c>
      <c r="H14" s="86">
        <v>135875196</v>
      </c>
      <c r="I14" s="87">
        <f t="shared" si="1"/>
        <v>282033564</v>
      </c>
      <c r="J14" s="85">
        <v>44086116</v>
      </c>
      <c r="K14" s="86">
        <v>51288901</v>
      </c>
      <c r="L14" s="88">
        <f t="shared" si="2"/>
        <v>95375017</v>
      </c>
      <c r="M14" s="105">
        <f t="shared" si="3"/>
        <v>0.3381690308320892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44086116</v>
      </c>
      <c r="AA14" s="88">
        <v>51288901</v>
      </c>
      <c r="AB14" s="88">
        <f t="shared" si="10"/>
        <v>95375017</v>
      </c>
      <c r="AC14" s="105">
        <f t="shared" si="11"/>
        <v>0.3381690308320892</v>
      </c>
      <c r="AD14" s="85">
        <v>24894157</v>
      </c>
      <c r="AE14" s="86">
        <v>25490170</v>
      </c>
      <c r="AF14" s="88">
        <f t="shared" si="12"/>
        <v>50384327</v>
      </c>
      <c r="AG14" s="86">
        <v>18391872</v>
      </c>
      <c r="AH14" s="86">
        <v>18391872</v>
      </c>
      <c r="AI14" s="126">
        <v>50384327</v>
      </c>
      <c r="AJ14" s="127">
        <f t="shared" si="13"/>
        <v>2.7394887806961683</v>
      </c>
      <c r="AK14" s="128">
        <f t="shared" si="14"/>
        <v>0.8929501033128815</v>
      </c>
    </row>
    <row r="15" spans="1:37" ht="12.75">
      <c r="A15" s="62" t="s">
        <v>98</v>
      </c>
      <c r="B15" s="63" t="s">
        <v>72</v>
      </c>
      <c r="C15" s="64" t="s">
        <v>73</v>
      </c>
      <c r="D15" s="85">
        <v>2415650298</v>
      </c>
      <c r="E15" s="86">
        <v>142187850</v>
      </c>
      <c r="F15" s="87">
        <f t="shared" si="0"/>
        <v>2557838148</v>
      </c>
      <c r="G15" s="85">
        <v>2415650298</v>
      </c>
      <c r="H15" s="86">
        <v>142187850</v>
      </c>
      <c r="I15" s="87">
        <f t="shared" si="1"/>
        <v>2557838148</v>
      </c>
      <c r="J15" s="85">
        <v>372734642</v>
      </c>
      <c r="K15" s="86">
        <v>78746649</v>
      </c>
      <c r="L15" s="88">
        <f t="shared" si="2"/>
        <v>451481291</v>
      </c>
      <c r="M15" s="105">
        <f t="shared" si="3"/>
        <v>0.17650893640515053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372734642</v>
      </c>
      <c r="AA15" s="88">
        <v>78746649</v>
      </c>
      <c r="AB15" s="88">
        <f t="shared" si="10"/>
        <v>451481291</v>
      </c>
      <c r="AC15" s="105">
        <f t="shared" si="11"/>
        <v>0.17650893640515053</v>
      </c>
      <c r="AD15" s="85">
        <v>381051438</v>
      </c>
      <c r="AE15" s="86">
        <v>6237067</v>
      </c>
      <c r="AF15" s="88">
        <f t="shared" si="12"/>
        <v>387288505</v>
      </c>
      <c r="AG15" s="86">
        <v>1833618708</v>
      </c>
      <c r="AH15" s="86">
        <v>1833618708</v>
      </c>
      <c r="AI15" s="126">
        <v>387288505</v>
      </c>
      <c r="AJ15" s="127">
        <f t="shared" si="13"/>
        <v>0.21121539789612573</v>
      </c>
      <c r="AK15" s="128">
        <f t="shared" si="14"/>
        <v>0.16574926746147556</v>
      </c>
    </row>
    <row r="16" spans="1:37" ht="12.75">
      <c r="A16" s="62" t="s">
        <v>113</v>
      </c>
      <c r="B16" s="63" t="s">
        <v>424</v>
      </c>
      <c r="C16" s="64" t="s">
        <v>425</v>
      </c>
      <c r="D16" s="85">
        <v>357881920</v>
      </c>
      <c r="E16" s="86">
        <v>43939097</v>
      </c>
      <c r="F16" s="87">
        <f t="shared" si="0"/>
        <v>401821017</v>
      </c>
      <c r="G16" s="85">
        <v>357881920</v>
      </c>
      <c r="H16" s="86">
        <v>43939097</v>
      </c>
      <c r="I16" s="87">
        <f t="shared" si="1"/>
        <v>401821017</v>
      </c>
      <c r="J16" s="85">
        <v>19026595</v>
      </c>
      <c r="K16" s="86">
        <v>57596176</v>
      </c>
      <c r="L16" s="88">
        <f t="shared" si="2"/>
        <v>76622771</v>
      </c>
      <c r="M16" s="105">
        <f t="shared" si="3"/>
        <v>0.19068880859459872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19026595</v>
      </c>
      <c r="AA16" s="88">
        <v>57596176</v>
      </c>
      <c r="AB16" s="88">
        <f t="shared" si="10"/>
        <v>76622771</v>
      </c>
      <c r="AC16" s="105">
        <f t="shared" si="11"/>
        <v>0.19068880859459872</v>
      </c>
      <c r="AD16" s="85">
        <v>84768179</v>
      </c>
      <c r="AE16" s="86">
        <v>27425794</v>
      </c>
      <c r="AF16" s="88">
        <f t="shared" si="12"/>
        <v>112193973</v>
      </c>
      <c r="AG16" s="86">
        <v>508384560</v>
      </c>
      <c r="AH16" s="86">
        <v>508384560</v>
      </c>
      <c r="AI16" s="126">
        <v>112193973</v>
      </c>
      <c r="AJ16" s="127">
        <f t="shared" si="13"/>
        <v>0.22068721559915194</v>
      </c>
      <c r="AK16" s="128">
        <f t="shared" si="14"/>
        <v>-0.31705091680816044</v>
      </c>
    </row>
    <row r="17" spans="1:37" ht="16.5">
      <c r="A17" s="65"/>
      <c r="B17" s="66" t="s">
        <v>426</v>
      </c>
      <c r="C17" s="67"/>
      <c r="D17" s="89">
        <f>SUM(D9:D16)</f>
        <v>6315730912</v>
      </c>
      <c r="E17" s="90">
        <f>SUM(E9:E16)</f>
        <v>1302707666</v>
      </c>
      <c r="F17" s="91">
        <f t="shared" si="0"/>
        <v>7618438578</v>
      </c>
      <c r="G17" s="89">
        <f>SUM(G9:G16)</f>
        <v>6315730912</v>
      </c>
      <c r="H17" s="90">
        <f>SUM(H9:H16)</f>
        <v>1302707666</v>
      </c>
      <c r="I17" s="91">
        <f t="shared" si="1"/>
        <v>7618438578</v>
      </c>
      <c r="J17" s="89">
        <f>SUM(J9:J16)</f>
        <v>1059300814</v>
      </c>
      <c r="K17" s="90">
        <f>SUM(K9:K16)</f>
        <v>2132285345</v>
      </c>
      <c r="L17" s="90">
        <f t="shared" si="2"/>
        <v>3191586159</v>
      </c>
      <c r="M17" s="106">
        <f t="shared" si="3"/>
        <v>0.418929171158043</v>
      </c>
      <c r="N17" s="89">
        <f>SUM(N9:N16)</f>
        <v>0</v>
      </c>
      <c r="O17" s="90">
        <f>SUM(O9:O16)</f>
        <v>0</v>
      </c>
      <c r="P17" s="90">
        <f t="shared" si="4"/>
        <v>0</v>
      </c>
      <c r="Q17" s="106">
        <f t="shared" si="5"/>
        <v>0</v>
      </c>
      <c r="R17" s="89">
        <f>SUM(R9:R16)</f>
        <v>0</v>
      </c>
      <c r="S17" s="90">
        <f>SUM(S9:S16)</f>
        <v>0</v>
      </c>
      <c r="T17" s="90">
        <f t="shared" si="6"/>
        <v>0</v>
      </c>
      <c r="U17" s="106">
        <f t="shared" si="7"/>
        <v>0</v>
      </c>
      <c r="V17" s="89">
        <f>SUM(V9:V16)</f>
        <v>0</v>
      </c>
      <c r="W17" s="90">
        <f>SUM(W9:W16)</f>
        <v>0</v>
      </c>
      <c r="X17" s="90">
        <f t="shared" si="8"/>
        <v>0</v>
      </c>
      <c r="Y17" s="106">
        <f t="shared" si="9"/>
        <v>0</v>
      </c>
      <c r="Z17" s="89">
        <v>1059300814</v>
      </c>
      <c r="AA17" s="90">
        <v>2132285345</v>
      </c>
      <c r="AB17" s="90">
        <f t="shared" si="10"/>
        <v>3191586159</v>
      </c>
      <c r="AC17" s="106">
        <f t="shared" si="11"/>
        <v>0.418929171158043</v>
      </c>
      <c r="AD17" s="89">
        <f>SUM(AD9:AD16)</f>
        <v>894096207</v>
      </c>
      <c r="AE17" s="90">
        <f>SUM(AE9:AE16)</f>
        <v>392312917</v>
      </c>
      <c r="AF17" s="90">
        <f t="shared" si="12"/>
        <v>1286409124</v>
      </c>
      <c r="AG17" s="90">
        <f>SUM(AG9:AG16)</f>
        <v>5868114369</v>
      </c>
      <c r="AH17" s="90">
        <f>SUM(AH9:AH16)</f>
        <v>5868114369</v>
      </c>
      <c r="AI17" s="91">
        <f>SUM(AI9:AI16)</f>
        <v>1286409124</v>
      </c>
      <c r="AJ17" s="129">
        <f t="shared" si="13"/>
        <v>0.21922018609518346</v>
      </c>
      <c r="AK17" s="130">
        <f t="shared" si="14"/>
        <v>1.4810039819027279</v>
      </c>
    </row>
    <row r="18" spans="1:37" ht="12.75">
      <c r="A18" s="62" t="s">
        <v>98</v>
      </c>
      <c r="B18" s="63" t="s">
        <v>427</v>
      </c>
      <c r="C18" s="64" t="s">
        <v>428</v>
      </c>
      <c r="D18" s="85">
        <v>561512100</v>
      </c>
      <c r="E18" s="86">
        <v>25666992</v>
      </c>
      <c r="F18" s="87">
        <f t="shared" si="0"/>
        <v>587179092</v>
      </c>
      <c r="G18" s="85">
        <v>561512100</v>
      </c>
      <c r="H18" s="86">
        <v>25666992</v>
      </c>
      <c r="I18" s="87">
        <f t="shared" si="1"/>
        <v>587179092</v>
      </c>
      <c r="J18" s="85">
        <v>77373890</v>
      </c>
      <c r="K18" s="86">
        <v>60535696</v>
      </c>
      <c r="L18" s="88">
        <f t="shared" si="2"/>
        <v>137909586</v>
      </c>
      <c r="M18" s="105">
        <f t="shared" si="3"/>
        <v>0.2348680119557118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77373890</v>
      </c>
      <c r="AA18" s="88">
        <v>60535696</v>
      </c>
      <c r="AB18" s="88">
        <f t="shared" si="10"/>
        <v>137909586</v>
      </c>
      <c r="AC18" s="105">
        <f t="shared" si="11"/>
        <v>0.2348680119557118</v>
      </c>
      <c r="AD18" s="85">
        <v>84893203</v>
      </c>
      <c r="AE18" s="86">
        <v>3071175</v>
      </c>
      <c r="AF18" s="88">
        <f t="shared" si="12"/>
        <v>87964378</v>
      </c>
      <c r="AG18" s="86">
        <v>473392199</v>
      </c>
      <c r="AH18" s="86">
        <v>473392199</v>
      </c>
      <c r="AI18" s="126">
        <v>87964378</v>
      </c>
      <c r="AJ18" s="127">
        <f t="shared" si="13"/>
        <v>0.18581712623447771</v>
      </c>
      <c r="AK18" s="128">
        <f t="shared" si="14"/>
        <v>0.5677890202327129</v>
      </c>
    </row>
    <row r="19" spans="1:37" ht="12.75">
      <c r="A19" s="62" t="s">
        <v>98</v>
      </c>
      <c r="B19" s="63" t="s">
        <v>74</v>
      </c>
      <c r="C19" s="64" t="s">
        <v>75</v>
      </c>
      <c r="D19" s="85">
        <v>3888875772</v>
      </c>
      <c r="E19" s="86">
        <v>251087639</v>
      </c>
      <c r="F19" s="87">
        <f t="shared" si="0"/>
        <v>4139963411</v>
      </c>
      <c r="G19" s="85">
        <v>3888875772</v>
      </c>
      <c r="H19" s="86">
        <v>251087639</v>
      </c>
      <c r="I19" s="87">
        <f t="shared" si="1"/>
        <v>4139963411</v>
      </c>
      <c r="J19" s="85">
        <v>714344826</v>
      </c>
      <c r="K19" s="86">
        <v>28993508</v>
      </c>
      <c r="L19" s="88">
        <f t="shared" si="2"/>
        <v>743338334</v>
      </c>
      <c r="M19" s="105">
        <f t="shared" si="3"/>
        <v>0.17955190908811633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714344826</v>
      </c>
      <c r="AA19" s="88">
        <v>28993508</v>
      </c>
      <c r="AB19" s="88">
        <f t="shared" si="10"/>
        <v>743338334</v>
      </c>
      <c r="AC19" s="105">
        <f t="shared" si="11"/>
        <v>0.17955190908811633</v>
      </c>
      <c r="AD19" s="85">
        <v>557697665</v>
      </c>
      <c r="AE19" s="86">
        <v>35262344</v>
      </c>
      <c r="AF19" s="88">
        <f t="shared" si="12"/>
        <v>592960009</v>
      </c>
      <c r="AG19" s="86">
        <v>3507966206</v>
      </c>
      <c r="AH19" s="86">
        <v>3507966206</v>
      </c>
      <c r="AI19" s="126">
        <v>592960009</v>
      </c>
      <c r="AJ19" s="127">
        <f t="shared" si="13"/>
        <v>0.16903241769712762</v>
      </c>
      <c r="AK19" s="128">
        <f t="shared" si="14"/>
        <v>0.2536061837519299</v>
      </c>
    </row>
    <row r="20" spans="1:37" ht="12.75">
      <c r="A20" s="62" t="s">
        <v>98</v>
      </c>
      <c r="B20" s="63" t="s">
        <v>76</v>
      </c>
      <c r="C20" s="64" t="s">
        <v>77</v>
      </c>
      <c r="D20" s="85">
        <v>1721631778</v>
      </c>
      <c r="E20" s="86">
        <v>462136912</v>
      </c>
      <c r="F20" s="87">
        <f t="shared" si="0"/>
        <v>2183768690</v>
      </c>
      <c r="G20" s="85">
        <v>1721631778</v>
      </c>
      <c r="H20" s="86">
        <v>467580304</v>
      </c>
      <c r="I20" s="87">
        <f t="shared" si="1"/>
        <v>2189212082</v>
      </c>
      <c r="J20" s="85">
        <v>373148080</v>
      </c>
      <c r="K20" s="86">
        <v>497287728</v>
      </c>
      <c r="L20" s="88">
        <f t="shared" si="2"/>
        <v>870435808</v>
      </c>
      <c r="M20" s="105">
        <f t="shared" si="3"/>
        <v>0.39859340963442424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373148080</v>
      </c>
      <c r="AA20" s="88">
        <v>497287728</v>
      </c>
      <c r="AB20" s="88">
        <f t="shared" si="10"/>
        <v>870435808</v>
      </c>
      <c r="AC20" s="105">
        <f t="shared" si="11"/>
        <v>0.39859340963442424</v>
      </c>
      <c r="AD20" s="85">
        <v>0</v>
      </c>
      <c r="AE20" s="86">
        <v>0</v>
      </c>
      <c r="AF20" s="88">
        <f t="shared" si="12"/>
        <v>0</v>
      </c>
      <c r="AG20" s="86">
        <v>1931126877</v>
      </c>
      <c r="AH20" s="86">
        <v>1931126877</v>
      </c>
      <c r="AI20" s="126">
        <v>0</v>
      </c>
      <c r="AJ20" s="127">
        <f t="shared" si="13"/>
        <v>0</v>
      </c>
      <c r="AK20" s="128">
        <f t="shared" si="14"/>
        <v>0</v>
      </c>
    </row>
    <row r="21" spans="1:37" ht="12.75">
      <c r="A21" s="62" t="s">
        <v>98</v>
      </c>
      <c r="B21" s="63" t="s">
        <v>429</v>
      </c>
      <c r="C21" s="64" t="s">
        <v>430</v>
      </c>
      <c r="D21" s="85">
        <v>166222130</v>
      </c>
      <c r="E21" s="86">
        <v>74088016</v>
      </c>
      <c r="F21" s="87">
        <f t="shared" si="0"/>
        <v>240310146</v>
      </c>
      <c r="G21" s="85">
        <v>166222130</v>
      </c>
      <c r="H21" s="86">
        <v>74088016</v>
      </c>
      <c r="I21" s="87">
        <f t="shared" si="1"/>
        <v>240310146</v>
      </c>
      <c r="J21" s="85">
        <v>28861588</v>
      </c>
      <c r="K21" s="86">
        <v>210888555</v>
      </c>
      <c r="L21" s="88">
        <f t="shared" si="2"/>
        <v>239750143</v>
      </c>
      <c r="M21" s="105">
        <f t="shared" si="3"/>
        <v>0.9976696655995541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28861588</v>
      </c>
      <c r="AA21" s="88">
        <v>210888555</v>
      </c>
      <c r="AB21" s="88">
        <f t="shared" si="10"/>
        <v>239750143</v>
      </c>
      <c r="AC21" s="105">
        <f t="shared" si="11"/>
        <v>0.9976696655995541</v>
      </c>
      <c r="AD21" s="85">
        <v>46583560</v>
      </c>
      <c r="AE21" s="86">
        <v>70251613</v>
      </c>
      <c r="AF21" s="88">
        <f t="shared" si="12"/>
        <v>116835173</v>
      </c>
      <c r="AG21" s="86">
        <v>337640864</v>
      </c>
      <c r="AH21" s="86">
        <v>337640864</v>
      </c>
      <c r="AI21" s="126">
        <v>116835173</v>
      </c>
      <c r="AJ21" s="127">
        <f t="shared" si="13"/>
        <v>0.34603386455023405</v>
      </c>
      <c r="AK21" s="128">
        <f t="shared" si="14"/>
        <v>1.0520373860361385</v>
      </c>
    </row>
    <row r="22" spans="1:37" ht="12.75">
      <c r="A22" s="62" t="s">
        <v>98</v>
      </c>
      <c r="B22" s="63" t="s">
        <v>431</v>
      </c>
      <c r="C22" s="64" t="s">
        <v>432</v>
      </c>
      <c r="D22" s="85">
        <v>737542147</v>
      </c>
      <c r="E22" s="86">
        <v>167646750</v>
      </c>
      <c r="F22" s="87">
        <f t="shared" si="0"/>
        <v>905188897</v>
      </c>
      <c r="G22" s="85">
        <v>737542147</v>
      </c>
      <c r="H22" s="86">
        <v>167646750</v>
      </c>
      <c r="I22" s="87">
        <f t="shared" si="1"/>
        <v>905188897</v>
      </c>
      <c r="J22" s="85">
        <v>123753376</v>
      </c>
      <c r="K22" s="86">
        <v>662901590</v>
      </c>
      <c r="L22" s="88">
        <f t="shared" si="2"/>
        <v>786654966</v>
      </c>
      <c r="M22" s="105">
        <f t="shared" si="3"/>
        <v>0.8690506132003517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123753376</v>
      </c>
      <c r="AA22" s="88">
        <v>662901590</v>
      </c>
      <c r="AB22" s="88">
        <f t="shared" si="10"/>
        <v>786654966</v>
      </c>
      <c r="AC22" s="105">
        <f t="shared" si="11"/>
        <v>0.8690506132003517</v>
      </c>
      <c r="AD22" s="85">
        <v>59533691</v>
      </c>
      <c r="AE22" s="86">
        <v>555691225</v>
      </c>
      <c r="AF22" s="88">
        <f t="shared" si="12"/>
        <v>615224916</v>
      </c>
      <c r="AG22" s="86">
        <v>990689108</v>
      </c>
      <c r="AH22" s="86">
        <v>990689108</v>
      </c>
      <c r="AI22" s="126">
        <v>615224916</v>
      </c>
      <c r="AJ22" s="127">
        <f t="shared" si="13"/>
        <v>0.6210070455321893</v>
      </c>
      <c r="AK22" s="128">
        <f t="shared" si="14"/>
        <v>0.2786461431285725</v>
      </c>
    </row>
    <row r="23" spans="1:37" ht="12.75">
      <c r="A23" s="62" t="s">
        <v>98</v>
      </c>
      <c r="B23" s="63" t="s">
        <v>433</v>
      </c>
      <c r="C23" s="64" t="s">
        <v>434</v>
      </c>
      <c r="D23" s="85">
        <v>628828668</v>
      </c>
      <c r="E23" s="86">
        <v>1919374544</v>
      </c>
      <c r="F23" s="87">
        <f t="shared" si="0"/>
        <v>2548203212</v>
      </c>
      <c r="G23" s="85">
        <v>628828668</v>
      </c>
      <c r="H23" s="86">
        <v>1919374544</v>
      </c>
      <c r="I23" s="87">
        <f t="shared" si="1"/>
        <v>2548203212</v>
      </c>
      <c r="J23" s="85">
        <v>14450003</v>
      </c>
      <c r="K23" s="86">
        <v>169839103</v>
      </c>
      <c r="L23" s="88">
        <f t="shared" si="2"/>
        <v>184289106</v>
      </c>
      <c r="M23" s="105">
        <f t="shared" si="3"/>
        <v>0.07232119680728194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14450003</v>
      </c>
      <c r="AA23" s="88">
        <v>169839103</v>
      </c>
      <c r="AB23" s="88">
        <f t="shared" si="10"/>
        <v>184289106</v>
      </c>
      <c r="AC23" s="105">
        <f t="shared" si="11"/>
        <v>0.07232119680728194</v>
      </c>
      <c r="AD23" s="85">
        <v>39855677</v>
      </c>
      <c r="AE23" s="86">
        <v>52914156</v>
      </c>
      <c r="AF23" s="88">
        <f t="shared" si="12"/>
        <v>92769833</v>
      </c>
      <c r="AG23" s="86">
        <v>2664117108</v>
      </c>
      <c r="AH23" s="86">
        <v>2664117108</v>
      </c>
      <c r="AI23" s="126">
        <v>92769833</v>
      </c>
      <c r="AJ23" s="127">
        <f t="shared" si="13"/>
        <v>0.03482198013046204</v>
      </c>
      <c r="AK23" s="128">
        <f t="shared" si="14"/>
        <v>0.986519755834852</v>
      </c>
    </row>
    <row r="24" spans="1:37" ht="12.75">
      <c r="A24" s="62" t="s">
        <v>113</v>
      </c>
      <c r="B24" s="63" t="s">
        <v>435</v>
      </c>
      <c r="C24" s="64" t="s">
        <v>436</v>
      </c>
      <c r="D24" s="85">
        <v>461131024</v>
      </c>
      <c r="E24" s="86">
        <v>36600000</v>
      </c>
      <c r="F24" s="87">
        <f t="shared" si="0"/>
        <v>497731024</v>
      </c>
      <c r="G24" s="85">
        <v>461131024</v>
      </c>
      <c r="H24" s="86">
        <v>36600000</v>
      </c>
      <c r="I24" s="87">
        <f t="shared" si="1"/>
        <v>497731024</v>
      </c>
      <c r="J24" s="85">
        <v>90616350</v>
      </c>
      <c r="K24" s="86">
        <v>6264995</v>
      </c>
      <c r="L24" s="88">
        <f t="shared" si="2"/>
        <v>96881345</v>
      </c>
      <c r="M24" s="105">
        <f t="shared" si="3"/>
        <v>0.19464598413298825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90616350</v>
      </c>
      <c r="AA24" s="88">
        <v>6264995</v>
      </c>
      <c r="AB24" s="88">
        <f t="shared" si="10"/>
        <v>96881345</v>
      </c>
      <c r="AC24" s="105">
        <f t="shared" si="11"/>
        <v>0.19464598413298825</v>
      </c>
      <c r="AD24" s="85">
        <v>74023948</v>
      </c>
      <c r="AE24" s="86">
        <v>-1388301</v>
      </c>
      <c r="AF24" s="88">
        <f t="shared" si="12"/>
        <v>72635647</v>
      </c>
      <c r="AG24" s="86">
        <v>478471614</v>
      </c>
      <c r="AH24" s="86">
        <v>478471614</v>
      </c>
      <c r="AI24" s="126">
        <v>72635647</v>
      </c>
      <c r="AJ24" s="127">
        <f t="shared" si="13"/>
        <v>0.1518076409857827</v>
      </c>
      <c r="AK24" s="128">
        <f t="shared" si="14"/>
        <v>0.33379888527736257</v>
      </c>
    </row>
    <row r="25" spans="1:37" ht="16.5">
      <c r="A25" s="65"/>
      <c r="B25" s="66" t="s">
        <v>437</v>
      </c>
      <c r="C25" s="67"/>
      <c r="D25" s="89">
        <f>SUM(D18:D24)</f>
        <v>8165743619</v>
      </c>
      <c r="E25" s="90">
        <f>SUM(E18:E24)</f>
        <v>2936600853</v>
      </c>
      <c r="F25" s="91">
        <f t="shared" si="0"/>
        <v>11102344472</v>
      </c>
      <c r="G25" s="89">
        <f>SUM(G18:G24)</f>
        <v>8165743619</v>
      </c>
      <c r="H25" s="90">
        <f>SUM(H18:H24)</f>
        <v>2942044245</v>
      </c>
      <c r="I25" s="91">
        <f t="shared" si="1"/>
        <v>11107787864</v>
      </c>
      <c r="J25" s="89">
        <f>SUM(J18:J24)</f>
        <v>1422548113</v>
      </c>
      <c r="K25" s="90">
        <f>SUM(K18:K24)</f>
        <v>1636711175</v>
      </c>
      <c r="L25" s="90">
        <f t="shared" si="2"/>
        <v>3059259288</v>
      </c>
      <c r="M25" s="106">
        <f t="shared" si="3"/>
        <v>0.27555074477426106</v>
      </c>
      <c r="N25" s="89">
        <f>SUM(N18:N24)</f>
        <v>0</v>
      </c>
      <c r="O25" s="90">
        <f>SUM(O18:O24)</f>
        <v>0</v>
      </c>
      <c r="P25" s="90">
        <f t="shared" si="4"/>
        <v>0</v>
      </c>
      <c r="Q25" s="106">
        <f t="shared" si="5"/>
        <v>0</v>
      </c>
      <c r="R25" s="89">
        <f>SUM(R18:R24)</f>
        <v>0</v>
      </c>
      <c r="S25" s="90">
        <f>SUM(S18:S24)</f>
        <v>0</v>
      </c>
      <c r="T25" s="90">
        <f t="shared" si="6"/>
        <v>0</v>
      </c>
      <c r="U25" s="106">
        <f t="shared" si="7"/>
        <v>0</v>
      </c>
      <c r="V25" s="89">
        <f>SUM(V18:V24)</f>
        <v>0</v>
      </c>
      <c r="W25" s="90">
        <f>SUM(W18:W24)</f>
        <v>0</v>
      </c>
      <c r="X25" s="90">
        <f t="shared" si="8"/>
        <v>0</v>
      </c>
      <c r="Y25" s="106">
        <f t="shared" si="9"/>
        <v>0</v>
      </c>
      <c r="Z25" s="89">
        <v>1422548113</v>
      </c>
      <c r="AA25" s="90">
        <v>1636711175</v>
      </c>
      <c r="AB25" s="90">
        <f t="shared" si="10"/>
        <v>3059259288</v>
      </c>
      <c r="AC25" s="106">
        <f t="shared" si="11"/>
        <v>0.27555074477426106</v>
      </c>
      <c r="AD25" s="89">
        <f>SUM(AD18:AD24)</f>
        <v>862587744</v>
      </c>
      <c r="AE25" s="90">
        <f>SUM(AE18:AE24)</f>
        <v>715802212</v>
      </c>
      <c r="AF25" s="90">
        <f t="shared" si="12"/>
        <v>1578389956</v>
      </c>
      <c r="AG25" s="90">
        <f>SUM(AG18:AG24)</f>
        <v>10383403976</v>
      </c>
      <c r="AH25" s="90">
        <f>SUM(AH18:AH24)</f>
        <v>10383403976</v>
      </c>
      <c r="AI25" s="91">
        <f>SUM(AI18:AI24)</f>
        <v>1578389956</v>
      </c>
      <c r="AJ25" s="129">
        <f t="shared" si="13"/>
        <v>0.15201083957132555</v>
      </c>
      <c r="AK25" s="130">
        <f t="shared" si="14"/>
        <v>0.9382151263511969</v>
      </c>
    </row>
    <row r="26" spans="1:37" ht="12.75">
      <c r="A26" s="62" t="s">
        <v>98</v>
      </c>
      <c r="B26" s="63" t="s">
        <v>438</v>
      </c>
      <c r="C26" s="64" t="s">
        <v>439</v>
      </c>
      <c r="D26" s="85">
        <v>677002867</v>
      </c>
      <c r="E26" s="86">
        <v>90001891</v>
      </c>
      <c r="F26" s="87">
        <f t="shared" si="0"/>
        <v>767004758</v>
      </c>
      <c r="G26" s="85">
        <v>677002867</v>
      </c>
      <c r="H26" s="86">
        <v>90001891</v>
      </c>
      <c r="I26" s="87">
        <f t="shared" si="1"/>
        <v>767004758</v>
      </c>
      <c r="J26" s="85">
        <v>154985844</v>
      </c>
      <c r="K26" s="86">
        <v>9149260</v>
      </c>
      <c r="L26" s="88">
        <f t="shared" si="2"/>
        <v>164135104</v>
      </c>
      <c r="M26" s="105">
        <f t="shared" si="3"/>
        <v>0.21399489675655964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154985844</v>
      </c>
      <c r="AA26" s="88">
        <v>9149260</v>
      </c>
      <c r="AB26" s="88">
        <f t="shared" si="10"/>
        <v>164135104</v>
      </c>
      <c r="AC26" s="105">
        <f t="shared" si="11"/>
        <v>0.21399489675655964</v>
      </c>
      <c r="AD26" s="85">
        <v>126055887</v>
      </c>
      <c r="AE26" s="86">
        <v>0</v>
      </c>
      <c r="AF26" s="88">
        <f t="shared" si="12"/>
        <v>126055887</v>
      </c>
      <c r="AG26" s="86">
        <v>686994886</v>
      </c>
      <c r="AH26" s="86">
        <v>686994886</v>
      </c>
      <c r="AI26" s="126">
        <v>126055887</v>
      </c>
      <c r="AJ26" s="127">
        <f t="shared" si="13"/>
        <v>0.18348882876545897</v>
      </c>
      <c r="AK26" s="128">
        <f t="shared" si="14"/>
        <v>0.30208202017570196</v>
      </c>
    </row>
    <row r="27" spans="1:37" ht="12.75">
      <c r="A27" s="62" t="s">
        <v>98</v>
      </c>
      <c r="B27" s="63" t="s">
        <v>440</v>
      </c>
      <c r="C27" s="64" t="s">
        <v>441</v>
      </c>
      <c r="D27" s="85">
        <v>913079856</v>
      </c>
      <c r="E27" s="86">
        <v>321609606</v>
      </c>
      <c r="F27" s="87">
        <f t="shared" si="0"/>
        <v>1234689462</v>
      </c>
      <c r="G27" s="85">
        <v>913079856</v>
      </c>
      <c r="H27" s="86">
        <v>321609606</v>
      </c>
      <c r="I27" s="87">
        <f t="shared" si="1"/>
        <v>1234689462</v>
      </c>
      <c r="J27" s="85">
        <v>188763225</v>
      </c>
      <c r="K27" s="86">
        <v>63110316</v>
      </c>
      <c r="L27" s="88">
        <f t="shared" si="2"/>
        <v>251873541</v>
      </c>
      <c r="M27" s="105">
        <f t="shared" si="3"/>
        <v>0.20399748175707683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188763225</v>
      </c>
      <c r="AA27" s="88">
        <v>63110316</v>
      </c>
      <c r="AB27" s="88">
        <f t="shared" si="10"/>
        <v>251873541</v>
      </c>
      <c r="AC27" s="105">
        <f t="shared" si="11"/>
        <v>0.20399748175707683</v>
      </c>
      <c r="AD27" s="85">
        <v>163917275</v>
      </c>
      <c r="AE27" s="86">
        <v>34030878</v>
      </c>
      <c r="AF27" s="88">
        <f t="shared" si="12"/>
        <v>197948153</v>
      </c>
      <c r="AG27" s="86">
        <v>1126420246</v>
      </c>
      <c r="AH27" s="86">
        <v>1126420246</v>
      </c>
      <c r="AI27" s="126">
        <v>197948153</v>
      </c>
      <c r="AJ27" s="127">
        <f t="shared" si="13"/>
        <v>0.17573206243666895</v>
      </c>
      <c r="AK27" s="128">
        <f t="shared" si="14"/>
        <v>0.272421779050396</v>
      </c>
    </row>
    <row r="28" spans="1:37" ht="12.75">
      <c r="A28" s="62" t="s">
        <v>98</v>
      </c>
      <c r="B28" s="63" t="s">
        <v>442</v>
      </c>
      <c r="C28" s="64" t="s">
        <v>443</v>
      </c>
      <c r="D28" s="85">
        <v>1284132989</v>
      </c>
      <c r="E28" s="86">
        <v>616292000</v>
      </c>
      <c r="F28" s="87">
        <f t="shared" si="0"/>
        <v>1900424989</v>
      </c>
      <c r="G28" s="85">
        <v>1284132989</v>
      </c>
      <c r="H28" s="86">
        <v>616292000</v>
      </c>
      <c r="I28" s="87">
        <f t="shared" si="1"/>
        <v>1900424989</v>
      </c>
      <c r="J28" s="85">
        <v>38215740</v>
      </c>
      <c r="K28" s="86">
        <v>18497029</v>
      </c>
      <c r="L28" s="88">
        <f t="shared" si="2"/>
        <v>56712769</v>
      </c>
      <c r="M28" s="105">
        <f t="shared" si="3"/>
        <v>0.029842150744314382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38215740</v>
      </c>
      <c r="AA28" s="88">
        <v>18497029</v>
      </c>
      <c r="AB28" s="88">
        <f t="shared" si="10"/>
        <v>56712769</v>
      </c>
      <c r="AC28" s="105">
        <f t="shared" si="11"/>
        <v>0.029842150744314382</v>
      </c>
      <c r="AD28" s="85">
        <v>36105635</v>
      </c>
      <c r="AE28" s="86">
        <v>50845922</v>
      </c>
      <c r="AF28" s="88">
        <f t="shared" si="12"/>
        <v>86951557</v>
      </c>
      <c r="AG28" s="86">
        <v>1701147806</v>
      </c>
      <c r="AH28" s="86">
        <v>1701147806</v>
      </c>
      <c r="AI28" s="126">
        <v>86951557</v>
      </c>
      <c r="AJ28" s="127">
        <f t="shared" si="13"/>
        <v>0.05111346391731466</v>
      </c>
      <c r="AK28" s="128">
        <f t="shared" si="14"/>
        <v>-0.3477659175211779</v>
      </c>
    </row>
    <row r="29" spans="1:37" ht="12.75">
      <c r="A29" s="62" t="s">
        <v>98</v>
      </c>
      <c r="B29" s="63" t="s">
        <v>78</v>
      </c>
      <c r="C29" s="64" t="s">
        <v>79</v>
      </c>
      <c r="D29" s="85">
        <v>3249926438</v>
      </c>
      <c r="E29" s="86">
        <v>682362001</v>
      </c>
      <c r="F29" s="87">
        <f t="shared" si="0"/>
        <v>3932288439</v>
      </c>
      <c r="G29" s="85">
        <v>3249926438</v>
      </c>
      <c r="H29" s="86">
        <v>682362001</v>
      </c>
      <c r="I29" s="87">
        <f t="shared" si="1"/>
        <v>3932288439</v>
      </c>
      <c r="J29" s="85">
        <v>789333906</v>
      </c>
      <c r="K29" s="86">
        <v>99905941</v>
      </c>
      <c r="L29" s="88">
        <f t="shared" si="2"/>
        <v>889239847</v>
      </c>
      <c r="M29" s="105">
        <f t="shared" si="3"/>
        <v>0.22613800101249387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789333906</v>
      </c>
      <c r="AA29" s="88">
        <v>99905941</v>
      </c>
      <c r="AB29" s="88">
        <f t="shared" si="10"/>
        <v>889239847</v>
      </c>
      <c r="AC29" s="105">
        <f t="shared" si="11"/>
        <v>0.22613800101249387</v>
      </c>
      <c r="AD29" s="85">
        <v>562854730</v>
      </c>
      <c r="AE29" s="86">
        <v>87390258</v>
      </c>
      <c r="AF29" s="88">
        <f t="shared" si="12"/>
        <v>650244988</v>
      </c>
      <c r="AG29" s="86">
        <v>3840871791</v>
      </c>
      <c r="AH29" s="86">
        <v>3840871791</v>
      </c>
      <c r="AI29" s="126">
        <v>650244988</v>
      </c>
      <c r="AJ29" s="127">
        <f t="shared" si="13"/>
        <v>0.16929619716119287</v>
      </c>
      <c r="AK29" s="128">
        <f t="shared" si="14"/>
        <v>0.3675458687272497</v>
      </c>
    </row>
    <row r="30" spans="1:37" ht="12.75">
      <c r="A30" s="62" t="s">
        <v>113</v>
      </c>
      <c r="B30" s="63" t="s">
        <v>444</v>
      </c>
      <c r="C30" s="64" t="s">
        <v>445</v>
      </c>
      <c r="D30" s="85">
        <v>267196774</v>
      </c>
      <c r="E30" s="86">
        <v>17591000</v>
      </c>
      <c r="F30" s="87">
        <f t="shared" si="0"/>
        <v>284787774</v>
      </c>
      <c r="G30" s="85">
        <v>267196774</v>
      </c>
      <c r="H30" s="86">
        <v>17591000</v>
      </c>
      <c r="I30" s="87">
        <f t="shared" si="1"/>
        <v>284787774</v>
      </c>
      <c r="J30" s="85">
        <v>53542750</v>
      </c>
      <c r="K30" s="86">
        <v>3398108</v>
      </c>
      <c r="L30" s="88">
        <f t="shared" si="2"/>
        <v>56940858</v>
      </c>
      <c r="M30" s="105">
        <f t="shared" si="3"/>
        <v>0.19994137107866156</v>
      </c>
      <c r="N30" s="85">
        <v>0</v>
      </c>
      <c r="O30" s="86">
        <v>0</v>
      </c>
      <c r="P30" s="88">
        <f t="shared" si="4"/>
        <v>0</v>
      </c>
      <c r="Q30" s="105">
        <f t="shared" si="5"/>
        <v>0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v>53542750</v>
      </c>
      <c r="AA30" s="88">
        <v>3398108</v>
      </c>
      <c r="AB30" s="88">
        <f t="shared" si="10"/>
        <v>56940858</v>
      </c>
      <c r="AC30" s="105">
        <f t="shared" si="11"/>
        <v>0.19994137107866156</v>
      </c>
      <c r="AD30" s="85">
        <v>45586623</v>
      </c>
      <c r="AE30" s="86">
        <v>6468490</v>
      </c>
      <c r="AF30" s="88">
        <f t="shared" si="12"/>
        <v>52055113</v>
      </c>
      <c r="AG30" s="86">
        <v>279532411</v>
      </c>
      <c r="AH30" s="86">
        <v>279532411</v>
      </c>
      <c r="AI30" s="126">
        <v>52055113</v>
      </c>
      <c r="AJ30" s="127">
        <f t="shared" si="13"/>
        <v>0.18622210145069726</v>
      </c>
      <c r="AK30" s="128">
        <f t="shared" si="14"/>
        <v>0.09385715866182065</v>
      </c>
    </row>
    <row r="31" spans="1:37" ht="16.5">
      <c r="A31" s="65"/>
      <c r="B31" s="66" t="s">
        <v>446</v>
      </c>
      <c r="C31" s="67"/>
      <c r="D31" s="89">
        <f>SUM(D26:D30)</f>
        <v>6391338924</v>
      </c>
      <c r="E31" s="90">
        <f>SUM(E26:E30)</f>
        <v>1727856498</v>
      </c>
      <c r="F31" s="91">
        <f t="shared" si="0"/>
        <v>8119195422</v>
      </c>
      <c r="G31" s="89">
        <f>SUM(G26:G30)</f>
        <v>6391338924</v>
      </c>
      <c r="H31" s="90">
        <f>SUM(H26:H30)</f>
        <v>1727856498</v>
      </c>
      <c r="I31" s="91">
        <f t="shared" si="1"/>
        <v>8119195422</v>
      </c>
      <c r="J31" s="89">
        <f>SUM(J26:J30)</f>
        <v>1224841465</v>
      </c>
      <c r="K31" s="90">
        <f>SUM(K26:K30)</f>
        <v>194060654</v>
      </c>
      <c r="L31" s="90">
        <f t="shared" si="2"/>
        <v>1418902119</v>
      </c>
      <c r="M31" s="106">
        <f t="shared" si="3"/>
        <v>0.17475895643000572</v>
      </c>
      <c r="N31" s="89">
        <f>SUM(N26:N30)</f>
        <v>0</v>
      </c>
      <c r="O31" s="90">
        <f>SUM(O26:O30)</f>
        <v>0</v>
      </c>
      <c r="P31" s="90">
        <f t="shared" si="4"/>
        <v>0</v>
      </c>
      <c r="Q31" s="106">
        <f t="shared" si="5"/>
        <v>0</v>
      </c>
      <c r="R31" s="89">
        <f>SUM(R26:R30)</f>
        <v>0</v>
      </c>
      <c r="S31" s="90">
        <f>SUM(S26:S30)</f>
        <v>0</v>
      </c>
      <c r="T31" s="90">
        <f t="shared" si="6"/>
        <v>0</v>
      </c>
      <c r="U31" s="106">
        <f t="shared" si="7"/>
        <v>0</v>
      </c>
      <c r="V31" s="89">
        <f>SUM(V26:V30)</f>
        <v>0</v>
      </c>
      <c r="W31" s="90">
        <f>SUM(W26:W30)</f>
        <v>0</v>
      </c>
      <c r="X31" s="90">
        <f t="shared" si="8"/>
        <v>0</v>
      </c>
      <c r="Y31" s="106">
        <f t="shared" si="9"/>
        <v>0</v>
      </c>
      <c r="Z31" s="89">
        <v>1224841465</v>
      </c>
      <c r="AA31" s="90">
        <v>194060654</v>
      </c>
      <c r="AB31" s="90">
        <f t="shared" si="10"/>
        <v>1418902119</v>
      </c>
      <c r="AC31" s="106">
        <f t="shared" si="11"/>
        <v>0.17475895643000572</v>
      </c>
      <c r="AD31" s="89">
        <f>SUM(AD26:AD30)</f>
        <v>934520150</v>
      </c>
      <c r="AE31" s="90">
        <f>SUM(AE26:AE30)</f>
        <v>178735548</v>
      </c>
      <c r="AF31" s="90">
        <f t="shared" si="12"/>
        <v>1113255698</v>
      </c>
      <c r="AG31" s="90">
        <f>SUM(AG26:AG30)</f>
        <v>7634967140</v>
      </c>
      <c r="AH31" s="90">
        <f>SUM(AH26:AH30)</f>
        <v>7634967140</v>
      </c>
      <c r="AI31" s="91">
        <f>SUM(AI26:AI30)</f>
        <v>1113255698</v>
      </c>
      <c r="AJ31" s="129">
        <f t="shared" si="13"/>
        <v>0.1458101492235106</v>
      </c>
      <c r="AK31" s="130">
        <f t="shared" si="14"/>
        <v>0.27455185861532416</v>
      </c>
    </row>
    <row r="32" spans="1:37" ht="16.5">
      <c r="A32" s="68"/>
      <c r="B32" s="69" t="s">
        <v>447</v>
      </c>
      <c r="C32" s="70"/>
      <c r="D32" s="92">
        <f>SUM(D9:D16,D18:D24,D26:D30)</f>
        <v>20872813455</v>
      </c>
      <c r="E32" s="93">
        <f>SUM(E9:E16,E18:E24,E26:E30)</f>
        <v>5967165017</v>
      </c>
      <c r="F32" s="94">
        <f t="shared" si="0"/>
        <v>26839978472</v>
      </c>
      <c r="G32" s="92">
        <f>SUM(G9:G16,G18:G24,G26:G30)</f>
        <v>20872813455</v>
      </c>
      <c r="H32" s="93">
        <f>SUM(H9:H16,H18:H24,H26:H30)</f>
        <v>5972608409</v>
      </c>
      <c r="I32" s="94">
        <f t="shared" si="1"/>
        <v>26845421864</v>
      </c>
      <c r="J32" s="92">
        <f>SUM(J9:J16,J18:J24,J26:J30)</f>
        <v>3706690392</v>
      </c>
      <c r="K32" s="93">
        <f>SUM(K9:K16,K18:K24,K26:K30)</f>
        <v>3963057174</v>
      </c>
      <c r="L32" s="93">
        <f t="shared" si="2"/>
        <v>7669747566</v>
      </c>
      <c r="M32" s="107">
        <f t="shared" si="3"/>
        <v>0.2857583352386528</v>
      </c>
      <c r="N32" s="92">
        <f>SUM(N9:N16,N18:N24,N26:N30)</f>
        <v>0</v>
      </c>
      <c r="O32" s="93">
        <f>SUM(O9:O16,O18:O24,O26:O30)</f>
        <v>0</v>
      </c>
      <c r="P32" s="93">
        <f t="shared" si="4"/>
        <v>0</v>
      </c>
      <c r="Q32" s="107">
        <f t="shared" si="5"/>
        <v>0</v>
      </c>
      <c r="R32" s="92">
        <f>SUM(R9:R16,R18:R24,R26:R30)</f>
        <v>0</v>
      </c>
      <c r="S32" s="93">
        <f>SUM(S9:S16,S18:S24,S26:S30)</f>
        <v>0</v>
      </c>
      <c r="T32" s="93">
        <f t="shared" si="6"/>
        <v>0</v>
      </c>
      <c r="U32" s="107">
        <f t="shared" si="7"/>
        <v>0</v>
      </c>
      <c r="V32" s="92">
        <f>SUM(V9:V16,V18:V24,V26:V30)</f>
        <v>0</v>
      </c>
      <c r="W32" s="93">
        <f>SUM(W9:W16,W18:W24,W26:W30)</f>
        <v>0</v>
      </c>
      <c r="X32" s="93">
        <f t="shared" si="8"/>
        <v>0</v>
      </c>
      <c r="Y32" s="107">
        <f t="shared" si="9"/>
        <v>0</v>
      </c>
      <c r="Z32" s="92">
        <v>3706690392</v>
      </c>
      <c r="AA32" s="93">
        <v>3963057174</v>
      </c>
      <c r="AB32" s="93">
        <f t="shared" si="10"/>
        <v>7669747566</v>
      </c>
      <c r="AC32" s="107">
        <f t="shared" si="11"/>
        <v>0.2857583352386528</v>
      </c>
      <c r="AD32" s="92">
        <f>SUM(AD9:AD16,AD18:AD24,AD26:AD30)</f>
        <v>2691204101</v>
      </c>
      <c r="AE32" s="93">
        <f>SUM(AE9:AE16,AE18:AE24,AE26:AE30)</f>
        <v>1286850677</v>
      </c>
      <c r="AF32" s="93">
        <f t="shared" si="12"/>
        <v>3978054778</v>
      </c>
      <c r="AG32" s="93">
        <f>SUM(AG9:AG16,AG18:AG24,AG26:AG30)</f>
        <v>23886485485</v>
      </c>
      <c r="AH32" s="93">
        <f>SUM(AH9:AH16,AH18:AH24,AH26:AH30)</f>
        <v>23886485485</v>
      </c>
      <c r="AI32" s="94">
        <f>SUM(AI9:AI16,AI18:AI24,AI26:AI30)</f>
        <v>3978054778</v>
      </c>
      <c r="AJ32" s="131">
        <f t="shared" si="13"/>
        <v>0.16653997845342713</v>
      </c>
      <c r="AK32" s="132">
        <f t="shared" si="14"/>
        <v>0.9280145684308623</v>
      </c>
    </row>
    <row r="33" spans="1:37" ht="12.75">
      <c r="A33" s="71"/>
      <c r="B33" s="71"/>
      <c r="C33" s="71"/>
      <c r="D33" s="95"/>
      <c r="E33" s="95"/>
      <c r="F33" s="95"/>
      <c r="G33" s="95"/>
      <c r="H33" s="95"/>
      <c r="I33" s="95"/>
      <c r="J33" s="95"/>
      <c r="K33" s="95"/>
      <c r="L33" s="95"/>
      <c r="M33" s="108"/>
      <c r="N33" s="95"/>
      <c r="O33" s="95"/>
      <c r="P33" s="95"/>
      <c r="Q33" s="108"/>
      <c r="R33" s="95"/>
      <c r="S33" s="95"/>
      <c r="T33" s="95"/>
      <c r="U33" s="108"/>
      <c r="V33" s="95"/>
      <c r="W33" s="95"/>
      <c r="X33" s="95"/>
      <c r="Y33" s="108"/>
      <c r="Z33" s="95"/>
      <c r="AA33" s="95"/>
      <c r="AB33" s="95"/>
      <c r="AC33" s="108"/>
      <c r="AD33" s="95"/>
      <c r="AE33" s="95"/>
      <c r="AF33" s="95"/>
      <c r="AG33" s="95"/>
      <c r="AH33" s="95"/>
      <c r="AI33" s="95"/>
      <c r="AJ33" s="108"/>
      <c r="AK33" s="108"/>
    </row>
    <row r="34" spans="1:37" ht="12.75">
      <c r="A34" s="71"/>
      <c r="B34" s="71"/>
      <c r="C34" s="71"/>
      <c r="D34" s="95"/>
      <c r="E34" s="95"/>
      <c r="F34" s="95"/>
      <c r="G34" s="95"/>
      <c r="H34" s="95"/>
      <c r="I34" s="95"/>
      <c r="J34" s="95"/>
      <c r="K34" s="95"/>
      <c r="L34" s="95"/>
      <c r="M34" s="108"/>
      <c r="N34" s="95"/>
      <c r="O34" s="95"/>
      <c r="P34" s="95"/>
      <c r="Q34" s="108"/>
      <c r="R34" s="95"/>
      <c r="S34" s="95"/>
      <c r="T34" s="95"/>
      <c r="U34" s="108"/>
      <c r="V34" s="95"/>
      <c r="W34" s="95"/>
      <c r="X34" s="95"/>
      <c r="Y34" s="108"/>
      <c r="Z34" s="95"/>
      <c r="AA34" s="95"/>
      <c r="AB34" s="95"/>
      <c r="AC34" s="108"/>
      <c r="AD34" s="95"/>
      <c r="AE34" s="95"/>
      <c r="AF34" s="95"/>
      <c r="AG34" s="95"/>
      <c r="AH34" s="95"/>
      <c r="AI34" s="95"/>
      <c r="AJ34" s="108"/>
      <c r="AK34" s="108"/>
    </row>
    <row r="35" spans="1:37" ht="12.75">
      <c r="A35" s="71"/>
      <c r="B35" s="71"/>
      <c r="C35" s="71"/>
      <c r="D35" s="95"/>
      <c r="E35" s="95"/>
      <c r="F35" s="95"/>
      <c r="G35" s="95"/>
      <c r="H35" s="95"/>
      <c r="I35" s="95"/>
      <c r="J35" s="95"/>
      <c r="K35" s="95"/>
      <c r="L35" s="95"/>
      <c r="M35" s="108"/>
      <c r="N35" s="95"/>
      <c r="O35" s="95"/>
      <c r="P35" s="95"/>
      <c r="Q35" s="108"/>
      <c r="R35" s="95"/>
      <c r="S35" s="95"/>
      <c r="T35" s="95"/>
      <c r="U35" s="108"/>
      <c r="V35" s="95"/>
      <c r="W35" s="95"/>
      <c r="X35" s="95"/>
      <c r="Y35" s="108"/>
      <c r="Z35" s="95"/>
      <c r="AA35" s="95"/>
      <c r="AB35" s="95"/>
      <c r="AC35" s="108"/>
      <c r="AD35" s="95"/>
      <c r="AE35" s="95"/>
      <c r="AF35" s="95"/>
      <c r="AG35" s="95"/>
      <c r="AH35" s="95"/>
      <c r="AI35" s="95"/>
      <c r="AJ35" s="108"/>
      <c r="AK35" s="108"/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cp:lastPrinted>2019-11-26T14:06:35Z</cp:lastPrinted>
  <dcterms:created xsi:type="dcterms:W3CDTF">2019-11-11T07:18:43Z</dcterms:created>
  <dcterms:modified xsi:type="dcterms:W3CDTF">2019-11-26T14:08:30Z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