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'EC'!$A$1:$AK$84</definedName>
    <definedName name="_xlnm.Print_Area" localSheetId="4">'FS'!$A$1:$AK$84</definedName>
    <definedName name="_xlnm.Print_Area" localSheetId="5">'GT'!$A$1:$AK$84</definedName>
    <definedName name="_xlnm.Print_Area" localSheetId="6">'KZ'!$A$1:$AK$84</definedName>
    <definedName name="_xlnm.Print_Area" localSheetId="7">'LP'!$A$1:$AK$84</definedName>
    <definedName name="_xlnm.Print_Area" localSheetId="8">'MP'!$A$1:$AK$84</definedName>
    <definedName name="_xlnm.Print_Area" localSheetId="9">'NC'!$A$1:$AK$84</definedName>
    <definedName name="_xlnm.Print_Area" localSheetId="10">'NW'!$A$1:$AK$84</definedName>
    <definedName name="_xlnm.Print_Area" localSheetId="1">'Summary per Metro'!$A$1:$AK$84</definedName>
    <definedName name="_xlnm.Print_Area" localSheetId="0">'Summary per Province'!$A$1:$AK$84</definedName>
    <definedName name="_xlnm.Print_Area" localSheetId="2">'Summary per Top 19'!$A$1:$AK$84</definedName>
    <definedName name="_xlnm.Print_Area" localSheetId="11">'WC'!$A$1:$AK$84</definedName>
  </definedNames>
  <calcPr fullCalcOnLoad="1"/>
</workbook>
</file>

<file path=xl/sharedStrings.xml><?xml version="1.0" encoding="utf-8"?>
<sst xmlns="http://schemas.openxmlformats.org/spreadsheetml/2006/main" count="1433" uniqueCount="616">
  <si>
    <t>Figures Finalised as at 2020/07/30</t>
  </si>
  <si>
    <t>Main appropriation</t>
  </si>
  <si>
    <t>Adjusted Budget</t>
  </si>
  <si>
    <t>First Quarter 2019/20</t>
  </si>
  <si>
    <t>Second Quarter 2019/20</t>
  </si>
  <si>
    <t>Third Quarter 2019/20</t>
  </si>
  <si>
    <t>Fourth Quarter 2019/20</t>
  </si>
  <si>
    <t>Year to date: 30 June 2020</t>
  </si>
  <si>
    <t>Fourth Quarter 2018/19</t>
  </si>
  <si>
    <t>R thousands</t>
  </si>
  <si>
    <t>Code</t>
  </si>
  <si>
    <t>Operating Revenue</t>
  </si>
  <si>
    <t>Capital Revenue</t>
  </si>
  <si>
    <t>Total</t>
  </si>
  <si>
    <t>1st Q as % of Main app</t>
  </si>
  <si>
    <t>2nd Q as % of Main app</t>
  </si>
  <si>
    <t>3rd Q as % of adj budget</t>
  </si>
  <si>
    <t>4th Q as % of adj budget</t>
  </si>
  <si>
    <t>Total Revenue as % of adj budget</t>
  </si>
  <si>
    <t>Q4 of 2018/19 to Q4 of 2019/20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</si>
  <si>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</si>
  <si>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</si>
  <si>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</si>
  <si>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</si>
  <si>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</si>
  <si>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</si>
  <si>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</si>
  <si>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</si>
  <si>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</si>
  <si>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</si>
  <si>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</si>
  <si>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</si>
  <si>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</si>
  <si>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</si>
  <si>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</si>
  <si>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</si>
  <si>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</si>
  <si>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</si>
  <si>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</si>
  <si>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</si>
  <si>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</si>
  <si>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</si>
  <si>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</si>
  <si>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</si>
  <si>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</si>
  <si>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</si>
  <si>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</si>
  <si>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</si>
  <si>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</si>
  <si>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</si>
  <si>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</si>
  <si>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</si>
  <si>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</si>
  <si>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</si>
  <si>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</si>
  <si>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</si>
  <si>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</si>
  <si>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</si>
  <si>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</si>
  <si>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</si>
  <si>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</si>
  <si>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</si>
  <si>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</si>
  <si>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</si>
  <si>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</si>
  <si>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</si>
  <si>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</si>
  <si>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</si>
  <si>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</si>
  <si>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</si>
  <si>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</si>
  <si>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</si>
  <si>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</si>
  <si>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</si>
  <si>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</si>
  <si>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</si>
  <si>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</si>
  <si>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City of Mbombela</t>
  </si>
  <si>
    <t>MP326</t>
  </si>
  <si>
    <t>Sol Plaatje</t>
  </si>
  <si>
    <t>NC091</t>
  </si>
  <si>
    <t>Madibeng</t>
  </si>
  <si>
    <t>NW372</t>
  </si>
  <si>
    <t>Rustenburg</t>
  </si>
  <si>
    <t>NW373</t>
  </si>
  <si>
    <t>City of Matlosana</t>
  </si>
  <si>
    <t>NW403</t>
  </si>
  <si>
    <t>J B Marks</t>
  </si>
  <si>
    <t>NW405</t>
  </si>
  <si>
    <t>Drakenstein</t>
  </si>
  <si>
    <t>WC023</t>
  </si>
  <si>
    <t>Stellenbosch</t>
  </si>
  <si>
    <t>WC024</t>
  </si>
  <si>
    <t>George</t>
  </si>
  <si>
    <t>WC044</t>
  </si>
  <si>
    <t>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</si>
  <si>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</si>
  <si>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</si>
  <si>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</si>
  <si>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</si>
  <si>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</si>
  <si>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</si>
  <si>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</si>
  <si>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</si>
  <si>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</si>
  <si>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</si>
  <si>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</si>
  <si>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</si>
  <si>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</si>
  <si>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</si>
  <si>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</si>
  <si>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</si>
  <si>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</si>
  <si>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</si>
  <si>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</si>
  <si>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</si>
  <si>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</si>
  <si>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</si>
  <si>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</si>
  <si>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</si>
  <si>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</si>
  <si>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</si>
  <si>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</si>
  <si>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</si>
  <si>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</si>
  <si>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</si>
  <si>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</si>
  <si>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</si>
  <si>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</si>
  <si>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</si>
  <si>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</si>
  <si>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</si>
  <si>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</si>
  <si>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</si>
  <si>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</si>
  <si>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</si>
  <si>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</si>
  <si>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</si>
  <si>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</si>
  <si>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</si>
  <si>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</si>
  <si>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</si>
  <si>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</si>
  <si>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</si>
  <si>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</si>
  <si>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</si>
  <si>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</si>
  <si>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</si>
  <si>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</si>
  <si>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</si>
  <si>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</si>
  <si>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</si>
  <si>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</si>
  <si>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</si>
  <si>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</si>
  <si>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</si>
  <si>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</si>
  <si>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</si>
  <si>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</si>
  <si>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</si>
  <si>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</si>
  <si>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</si>
  <si>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</si>
  <si>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</si>
  <si>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</si>
  <si>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</si>
  <si>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</si>
  <si>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</si>
  <si>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</si>
  <si>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</si>
  <si>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</si>
  <si>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</si>
  <si>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</si>
  <si>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</si>
  <si>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</si>
  <si>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</si>
  <si>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</si>
  <si>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</si>
  <si>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</si>
  <si>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</si>
  <si>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</si>
  <si>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</si>
  <si>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</si>
  <si>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</si>
  <si>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</si>
  <si>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</si>
  <si>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</si>
  <si>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</si>
  <si>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</si>
  <si>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</si>
  <si>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</si>
  <si>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</si>
  <si>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</si>
  <si>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</si>
  <si>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</si>
  <si>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</si>
  <si>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</si>
  <si>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</si>
  <si>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</si>
  <si>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</si>
  <si>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</si>
  <si>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</si>
  <si>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</si>
  <si>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</si>
  <si>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</si>
  <si>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</si>
  <si>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</si>
  <si>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</si>
  <si>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</si>
  <si>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</si>
  <si>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</si>
  <si>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</si>
  <si>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</si>
  <si>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</si>
  <si>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</si>
  <si>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</si>
  <si>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</si>
  <si>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</si>
  <si>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</si>
  <si>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</si>
  <si>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</si>
  <si>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</si>
  <si>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</si>
  <si>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</si>
  <si>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</si>
  <si>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</si>
  <si>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</si>
  <si>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</si>
  <si>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</si>
  <si>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</si>
  <si>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</si>
  <si>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</si>
  <si>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</si>
  <si>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</si>
  <si>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</si>
  <si>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</si>
  <si>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</si>
  <si>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</si>
  <si>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</si>
  <si>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</si>
  <si>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</si>
  <si>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</si>
  <si>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</si>
  <si>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</si>
  <si>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</si>
  <si>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</si>
  <si>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</si>
  <si>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</si>
  <si>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</si>
  <si>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</si>
  <si>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</si>
  <si>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</si>
  <si>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</si>
  <si>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</si>
  <si>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</si>
  <si>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</si>
  <si>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</si>
  <si>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</si>
  <si>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</si>
  <si>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</si>
  <si>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</si>
  <si>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</si>
  <si>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</si>
  <si>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</si>
  <si>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</si>
  <si>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</si>
  <si>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</si>
  <si>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</si>
  <si>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</si>
  <si>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</si>
  <si>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</si>
  <si>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</si>
  <si>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</si>
  <si>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</si>
  <si>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</si>
  <si>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</si>
  <si>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</si>
  <si>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</si>
  <si>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</si>
  <si>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</si>
  <si>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</si>
  <si>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</si>
  <si>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</si>
  <si>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</si>
  <si>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</si>
  <si>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</si>
  <si>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</si>
  <si>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</si>
  <si>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</si>
  <si>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</si>
  <si>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</si>
  <si>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</si>
  <si>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</si>
  <si>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</si>
  <si>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</si>
  <si>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</si>
  <si>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</si>
  <si>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</si>
  <si>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</si>
  <si>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</si>
  <si>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</si>
  <si>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</si>
  <si>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</si>
  <si>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</si>
  <si>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</si>
  <si>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</si>
  <si>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</si>
  <si>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</si>
  <si>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</si>
  <si>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</si>
  <si>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</si>
  <si>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</si>
  <si>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</si>
  <si>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</si>
  <si>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</si>
  <si>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</si>
  <si>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</si>
  <si>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</si>
  <si>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</si>
  <si>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</si>
  <si>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</si>
  <si>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</si>
  <si>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</si>
  <si>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</si>
  <si>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</si>
  <si>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</si>
  <si>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</si>
  <si>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</si>
  <si>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</si>
  <si>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</si>
  <si>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</si>
  <si>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</si>
  <si>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</si>
  <si>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</si>
  <si>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</si>
  <si>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</si>
  <si>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</si>
  <si>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</si>
  <si>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</si>
  <si>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</si>
  <si>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</si>
  <si>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</si>
  <si>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</si>
  <si>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</si>
  <si>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</si>
  <si>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</si>
  <si>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</si>
  <si>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</si>
  <si>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</si>
  <si>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</si>
  <si>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</si>
  <si>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</si>
  <si>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</si>
  <si>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</si>
  <si>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</si>
  <si>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</si>
  <si>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</si>
  <si>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</si>
  <si>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</si>
  <si>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</si>
  <si>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</si>
  <si>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</si>
  <si>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</si>
  <si>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</si>
  <si>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</si>
  <si>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</si>
  <si>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</si>
  <si>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</si>
  <si>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</si>
  <si>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</si>
  <si>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</si>
  <si>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</si>
  <si>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</si>
  <si>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</si>
  <si>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</si>
  <si>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</si>
  <si>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</si>
  <si>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</si>
  <si>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</si>
  <si>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</si>
  <si>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</si>
  <si>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</si>
  <si>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</si>
  <si>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</si>
  <si>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</si>
  <si>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</si>
  <si>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</si>
  <si>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</si>
  <si>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</si>
  <si>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</si>
  <si>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</si>
  <si>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</si>
  <si>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</si>
  <si>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</si>
  <si>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</si>
  <si>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</si>
  <si>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</si>
  <si>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</si>
  <si>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</si>
  <si>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</si>
  <si>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</si>
  <si>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</si>
  <si>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</si>
  <si>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</si>
  <si>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</si>
  <si>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</si>
  <si>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</si>
  <si>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</si>
  <si>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</si>
  <si>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</si>
  <si>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</si>
  <si>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</si>
  <si>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</si>
  <si>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</si>
  <si>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</si>
  <si>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</si>
  <si>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</si>
  <si>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</si>
  <si>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</si>
  <si>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</si>
  <si>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</si>
  <si>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</si>
  <si>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</si>
  <si>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</si>
  <si>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</si>
  <si>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</si>
  <si>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</si>
  <si>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</si>
  <si>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</si>
  <si>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</si>
  <si>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</si>
  <si>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</si>
  <si>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</si>
  <si>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</si>
  <si>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</si>
  <si>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</si>
  <si>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</si>
  <si>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</si>
  <si>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</si>
  <si>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</si>
  <si>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</si>
  <si>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</si>
  <si>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</si>
  <si>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</si>
  <si>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</si>
  <si>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</si>
  <si>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</si>
  <si>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</si>
  <si>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</si>
  <si>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</si>
  <si>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</si>
  <si>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</si>
  <si>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</si>
  <si>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</si>
  <si>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</si>
  <si>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</si>
  <si>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</si>
  <si>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</si>
  <si>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</si>
  <si>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</si>
  <si>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</si>
  <si>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</si>
  <si>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</si>
  <si>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</si>
  <si>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</si>
  <si>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</si>
  <si>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</si>
  <si>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</si>
  <si>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</si>
  <si>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</si>
  <si>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</si>
  <si>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</si>
  <si>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</si>
  <si>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</si>
  <si>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</si>
  <si>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</si>
  <si>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</si>
  <si>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</si>
  <si>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</si>
  <si>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</si>
  <si>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</si>
  <si>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</si>
  <si>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</si>
  <si>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</si>
  <si>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</si>
  <si>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</si>
  <si>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</si>
  <si>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</si>
  <si>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</si>
  <si>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</si>
  <si>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</si>
  <si>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</si>
  <si>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</si>
  <si>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</si>
  <si>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</si>
  <si>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</si>
  <si>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</si>
  <si>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</si>
  <si>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</si>
  <si>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</si>
  <si>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</si>
  <si>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</si>
  <si>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</si>
  <si>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</si>
  <si>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</si>
  <si>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</si>
  <si>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</si>
  <si>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</si>
  <si>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</si>
  <si>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</si>
  <si>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</si>
  <si>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</si>
  <si>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</si>
  <si>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</si>
  <si>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</si>
  <si>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</si>
  <si>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</si>
  <si>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</si>
  <si>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</si>
  <si>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</si>
  <si>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</si>
  <si>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</si>
  <si>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</si>
  <si>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</si>
  <si>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</si>
  <si>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</si>
  <si>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</si>
  <si>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</si>
  <si>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</si>
  <si>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</si>
  <si>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</si>
  <si>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</si>
  <si>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</si>
  <si>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</si>
  <si>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</si>
  <si>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</si>
  <si>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</si>
  <si>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</si>
  <si>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</si>
  <si>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</si>
  <si>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</si>
  <si>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</si>
  <si>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</si>
  <si>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</si>
  <si>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</si>
  <si>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</si>
  <si>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</si>
  <si>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</si>
  <si>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</si>
  <si>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</si>
  <si>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</si>
  <si>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</si>
  <si>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</si>
  <si>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</si>
  <si>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</si>
  <si>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</si>
  <si>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</si>
  <si>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</si>
  <si>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</si>
  <si>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</si>
  <si>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</si>
  <si>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</si>
  <si>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</si>
  <si>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</si>
  <si>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</si>
  <si>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</si>
  <si>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</si>
  <si>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</si>
  <si>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</si>
  <si>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</si>
  <si>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</si>
  <si>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</si>
  <si>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</si>
  <si>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</si>
  <si>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</si>
  <si>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</si>
  <si>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</si>
  <si>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</si>
  <si>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</si>
  <si>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</si>
  <si>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</si>
  <si>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</si>
  <si>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</si>
  <si>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</si>
  <si>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</si>
  <si>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</si>
  <si>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</si>
  <si>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</si>
  <si>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</si>
  <si>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</si>
  <si>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</si>
  <si>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</si>
  <si>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</si>
  <si>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</si>
  <si>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</si>
  <si>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</si>
  <si>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</si>
  <si>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</si>
  <si>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</si>
  <si>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</si>
  <si>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</si>
  <si>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</si>
  <si>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</si>
  <si>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</si>
  <si>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</si>
  <si>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</si>
  <si>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</si>
  <si>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</si>
  <si>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</si>
  <si>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</si>
  <si>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</si>
  <si>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</si>
  <si>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</si>
  <si>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 xml:space="preserve"> </t>
  </si>
  <si>
    <t>Total Top 19</t>
  </si>
  <si>
    <t>STATEMENT OF CAPITAL AND OPERATING REVENUE AS AT 30 JUNE 2020 (Preliminary results)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</si>
</sst>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"/>
    <numFmt numFmtId="177" formatCode="##,##0_);\(##,##0\);0_)"/>
    <numFmt numFmtId="178" formatCode="#,###.0\%"/>
    <numFmt numFmtId="179" formatCode="_(* #,##0_);_(* \(#,##0\);_(* &quot;- &quot;?_);_(@_)"/>
    <numFmt numFmtId="180" formatCode="0.0%;\(0.0%\);_(* &quot;- &quot;?_);_(@_)"/>
    <numFmt numFmtId="181" formatCode="#,###.0%"/>
    <numFmt numFmtId="182" formatCode="_(* #,##0,_);_(* \(#,##0,\);_(* &quot;- &quot;?_);_(@_)"/>
    <numFmt numFmtId="183" formatCode="0.0%;\(0.0%\);_(* &quot; 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 horizontal="left" indent="2"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6" fillId="0" borderId="13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left" indent="1"/>
      <protection/>
    </xf>
    <xf numFmtId="0" fontId="6" fillId="0" borderId="26" xfId="0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left" indent="1"/>
      <protection/>
    </xf>
    <xf numFmtId="0" fontId="0" fillId="0" borderId="24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45" fillId="0" borderId="20" xfId="0" applyFont="1" applyBorder="1" applyAlignment="1" applyProtection="1">
      <alignment wrapText="1"/>
      <protection/>
    </xf>
    <xf numFmtId="0" fontId="45" fillId="0" borderId="20" xfId="0" applyFont="1" applyBorder="1" applyAlignment="1" applyProtection="1">
      <alignment horizontal="left" wrapText="1" indent="1"/>
      <protection/>
    </xf>
    <xf numFmtId="0" fontId="46" fillId="0" borderId="20" xfId="0" applyFont="1" applyBorder="1" applyAlignment="1" applyProtection="1">
      <alignment wrapText="1"/>
      <protection/>
    </xf>
    <xf numFmtId="0" fontId="46" fillId="0" borderId="20" xfId="0" applyFont="1" applyBorder="1" applyAlignment="1" applyProtection="1">
      <alignment horizontal="left" wrapText="1" indent="1"/>
      <protection/>
    </xf>
    <xf numFmtId="0" fontId="46" fillId="0" borderId="24" xfId="0" applyFont="1" applyBorder="1" applyAlignment="1" applyProtection="1">
      <alignment wrapText="1"/>
      <protection/>
    </xf>
    <xf numFmtId="0" fontId="45" fillId="0" borderId="20" xfId="0" applyFont="1" applyBorder="1" applyAlignment="1" applyProtection="1">
      <alignment horizontal="right"/>
      <protection/>
    </xf>
    <xf numFmtId="0" fontId="45" fillId="0" borderId="20" xfId="0" applyFont="1" applyBorder="1" applyAlignment="1" applyProtection="1">
      <alignment horizontal="left"/>
      <protection/>
    </xf>
    <xf numFmtId="0" fontId="45" fillId="0" borderId="24" xfId="0" applyFont="1" applyBorder="1" applyAlignment="1" applyProtection="1">
      <alignment horizontal="right"/>
      <protection/>
    </xf>
    <xf numFmtId="0" fontId="45" fillId="0" borderId="15" xfId="0" applyFont="1" applyBorder="1" applyAlignment="1" applyProtection="1">
      <alignment horizontal="right"/>
      <protection/>
    </xf>
    <xf numFmtId="0" fontId="45" fillId="0" borderId="15" xfId="0" applyFont="1" applyBorder="1" applyAlignment="1" applyProtection="1">
      <alignment horizontal="left"/>
      <protection/>
    </xf>
    <xf numFmtId="0" fontId="45" fillId="0" borderId="13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82" fontId="5" fillId="0" borderId="27" xfId="0" applyNumberFormat="1" applyFont="1" applyFill="1" applyBorder="1" applyAlignment="1" applyProtection="1">
      <alignment/>
      <protection/>
    </xf>
    <xf numFmtId="182" fontId="5" fillId="0" borderId="28" xfId="0" applyNumberFormat="1" applyFont="1" applyFill="1" applyBorder="1" applyAlignment="1" applyProtection="1">
      <alignment/>
      <protection/>
    </xf>
    <xf numFmtId="182" fontId="5" fillId="0" borderId="29" xfId="0" applyNumberFormat="1" applyFont="1" applyFill="1" applyBorder="1" applyAlignment="1" applyProtection="1">
      <alignment/>
      <protection/>
    </xf>
    <xf numFmtId="182" fontId="5" fillId="0" borderId="30" xfId="0" applyNumberFormat="1" applyFont="1" applyFill="1" applyBorder="1" applyAlignment="1" applyProtection="1">
      <alignment/>
      <protection/>
    </xf>
    <xf numFmtId="182" fontId="7" fillId="0" borderId="27" xfId="0" applyNumberFormat="1" applyFont="1" applyFill="1" applyBorder="1" applyAlignment="1" applyProtection="1">
      <alignment/>
      <protection/>
    </xf>
    <xf numFmtId="182" fontId="7" fillId="0" borderId="28" xfId="0" applyNumberFormat="1" applyFont="1" applyFill="1" applyBorder="1" applyAlignment="1" applyProtection="1">
      <alignment/>
      <protection/>
    </xf>
    <xf numFmtId="182" fontId="7" fillId="0" borderId="30" xfId="0" applyNumberFormat="1" applyFont="1" applyFill="1" applyBorder="1" applyAlignment="1" applyProtection="1">
      <alignment/>
      <protection/>
    </xf>
    <xf numFmtId="182" fontId="7" fillId="0" borderId="13" xfId="0" applyNumberFormat="1" applyFont="1" applyBorder="1" applyAlignment="1" applyProtection="1">
      <alignment/>
      <protection/>
    </xf>
    <xf numFmtId="182" fontId="7" fillId="0" borderId="31" xfId="0" applyNumberFormat="1" applyFont="1" applyBorder="1" applyAlignment="1" applyProtection="1">
      <alignment/>
      <protection/>
    </xf>
    <xf numFmtId="182" fontId="7" fillId="0" borderId="16" xfId="0" applyNumberFormat="1" applyFont="1" applyBorder="1" applyAlignment="1" applyProtection="1">
      <alignment/>
      <protection/>
    </xf>
    <xf numFmtId="182" fontId="7" fillId="0" borderId="32" xfId="0" applyNumberFormat="1" applyFont="1" applyBorder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2" fontId="46" fillId="0" borderId="27" xfId="0" applyNumberFormat="1" applyFont="1" applyBorder="1" applyAlignment="1" applyProtection="1">
      <alignment horizontal="right" wrapText="1"/>
      <protection/>
    </xf>
    <xf numFmtId="182" fontId="46" fillId="0" borderId="28" xfId="0" applyNumberFormat="1" applyFont="1" applyBorder="1" applyAlignment="1" applyProtection="1">
      <alignment horizontal="right" wrapText="1"/>
      <protection/>
    </xf>
    <xf numFmtId="182" fontId="46" fillId="0" borderId="30" xfId="0" applyNumberFormat="1" applyFont="1" applyBorder="1" applyAlignment="1" applyProtection="1">
      <alignment horizontal="right"/>
      <protection/>
    </xf>
    <xf numFmtId="182" fontId="46" fillId="0" borderId="28" xfId="0" applyNumberFormat="1" applyFont="1" applyBorder="1" applyAlignment="1" applyProtection="1">
      <alignment horizontal="right"/>
      <protection/>
    </xf>
    <xf numFmtId="182" fontId="45" fillId="0" borderId="27" xfId="0" applyNumberFormat="1" applyFont="1" applyBorder="1" applyAlignment="1" applyProtection="1">
      <alignment horizontal="right"/>
      <protection/>
    </xf>
    <xf numFmtId="182" fontId="45" fillId="0" borderId="28" xfId="0" applyNumberFormat="1" applyFont="1" applyBorder="1" applyAlignment="1" applyProtection="1">
      <alignment horizontal="right"/>
      <protection/>
    </xf>
    <xf numFmtId="182" fontId="45" fillId="0" borderId="30" xfId="0" applyNumberFormat="1" applyFont="1" applyBorder="1" applyAlignment="1" applyProtection="1">
      <alignment horizontal="right"/>
      <protection/>
    </xf>
    <xf numFmtId="182" fontId="45" fillId="0" borderId="32" xfId="0" applyNumberFormat="1" applyFont="1" applyBorder="1" applyAlignment="1" applyProtection="1">
      <alignment horizontal="right"/>
      <protection/>
    </xf>
    <xf numFmtId="182" fontId="45" fillId="0" borderId="31" xfId="0" applyNumberFormat="1" applyFont="1" applyBorder="1" applyAlignment="1" applyProtection="1">
      <alignment horizontal="right"/>
      <protection/>
    </xf>
    <xf numFmtId="182" fontId="45" fillId="0" borderId="33" xfId="0" applyNumberFormat="1" applyFont="1" applyBorder="1" applyAlignment="1" applyProtection="1">
      <alignment horizontal="right"/>
      <protection/>
    </xf>
    <xf numFmtId="182" fontId="0" fillId="0" borderId="0" xfId="0" applyNumberFormat="1" applyFont="1" applyAlignment="1" applyProtection="1">
      <alignment/>
      <protection/>
    </xf>
    <xf numFmtId="182" fontId="5" fillId="0" borderId="32" xfId="0" applyNumberFormat="1" applyFont="1" applyFill="1" applyBorder="1" applyAlignment="1" applyProtection="1">
      <alignment/>
      <protection/>
    </xf>
    <xf numFmtId="182" fontId="5" fillId="0" borderId="31" xfId="0" applyNumberFormat="1" applyFont="1" applyFill="1" applyBorder="1" applyAlignment="1" applyProtection="1">
      <alignment/>
      <protection/>
    </xf>
    <xf numFmtId="182" fontId="5" fillId="0" borderId="33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 applyProtection="1">
      <alignment/>
      <protection/>
    </xf>
    <xf numFmtId="183" fontId="5" fillId="0" borderId="25" xfId="0" applyNumberFormat="1" applyFont="1" applyFill="1" applyBorder="1" applyAlignment="1" applyProtection="1">
      <alignment/>
      <protection/>
    </xf>
    <xf numFmtId="183" fontId="7" fillId="0" borderId="25" xfId="0" applyNumberFormat="1" applyFont="1" applyFill="1" applyBorder="1" applyAlignment="1" applyProtection="1">
      <alignment/>
      <protection/>
    </xf>
    <xf numFmtId="183" fontId="7" fillId="0" borderId="34" xfId="0" applyNumberFormat="1" applyFont="1" applyBorder="1" applyAlignment="1" applyProtection="1">
      <alignment/>
      <protection/>
    </xf>
    <xf numFmtId="183" fontId="5" fillId="0" borderId="0" xfId="0" applyNumberFormat="1" applyFont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183" fontId="46" fillId="0" borderId="30" xfId="0" applyNumberFormat="1" applyFont="1" applyBorder="1" applyAlignment="1" applyProtection="1">
      <alignment horizontal="right" wrapText="1"/>
      <protection/>
    </xf>
    <xf numFmtId="183" fontId="45" fillId="0" borderId="30" xfId="0" applyNumberFormat="1" applyFont="1" applyBorder="1" applyAlignment="1" applyProtection="1">
      <alignment horizontal="right"/>
      <protection/>
    </xf>
    <xf numFmtId="183" fontId="45" fillId="0" borderId="33" xfId="0" applyNumberFormat="1" applyFont="1" applyBorder="1" applyAlignment="1" applyProtection="1">
      <alignment horizontal="right"/>
      <protection/>
    </xf>
    <xf numFmtId="183" fontId="0" fillId="0" borderId="0" xfId="0" applyNumberFormat="1" applyFont="1" applyAlignment="1" applyProtection="1">
      <alignment/>
      <protection/>
    </xf>
    <xf numFmtId="183" fontId="5" fillId="0" borderId="14" xfId="0" applyNumberFormat="1" applyFont="1" applyFill="1" applyBorder="1" applyAlignment="1" applyProtection="1">
      <alignment/>
      <protection/>
    </xf>
    <xf numFmtId="183" fontId="5" fillId="0" borderId="26" xfId="0" applyNumberFormat="1" applyFont="1" applyFill="1" applyBorder="1" applyAlignment="1" applyProtection="1">
      <alignment/>
      <protection/>
    </xf>
    <xf numFmtId="182" fontId="6" fillId="0" borderId="27" xfId="0" applyNumberFormat="1" applyFont="1" applyBorder="1" applyAlignment="1" applyProtection="1">
      <alignment horizontal="right" wrapText="1"/>
      <protection/>
    </xf>
    <xf numFmtId="182" fontId="6" fillId="0" borderId="0" xfId="0" applyNumberFormat="1" applyFont="1" applyAlignment="1" applyProtection="1">
      <alignment horizontal="right" wrapText="1"/>
      <protection/>
    </xf>
    <xf numFmtId="182" fontId="6" fillId="0" borderId="28" xfId="0" applyNumberFormat="1" applyFont="1" applyBorder="1" applyAlignment="1" applyProtection="1">
      <alignment horizontal="right" wrapText="1"/>
      <protection/>
    </xf>
    <xf numFmtId="182" fontId="4" fillId="0" borderId="27" xfId="0" applyNumberFormat="1" applyFont="1" applyBorder="1" applyAlignment="1" applyProtection="1">
      <alignment horizontal="right"/>
      <protection/>
    </xf>
    <xf numFmtId="182" fontId="4" fillId="0" borderId="0" xfId="0" applyNumberFormat="1" applyFont="1" applyAlignment="1" applyProtection="1">
      <alignment horizontal="right"/>
      <protection/>
    </xf>
    <xf numFmtId="182" fontId="4" fillId="0" borderId="28" xfId="0" applyNumberFormat="1" applyFont="1" applyBorder="1" applyAlignment="1" applyProtection="1">
      <alignment horizontal="right"/>
      <protection/>
    </xf>
    <xf numFmtId="182" fontId="4" fillId="0" borderId="27" xfId="0" applyNumberFormat="1" applyFont="1" applyBorder="1" applyAlignment="1" applyProtection="1">
      <alignment horizontal="right" wrapText="1"/>
      <protection/>
    </xf>
    <xf numFmtId="182" fontId="4" fillId="0" borderId="0" xfId="0" applyNumberFormat="1" applyFont="1" applyAlignment="1" applyProtection="1">
      <alignment horizontal="right" wrapText="1"/>
      <protection/>
    </xf>
    <xf numFmtId="182" fontId="4" fillId="0" borderId="28" xfId="0" applyNumberFormat="1" applyFont="1" applyBorder="1" applyAlignment="1" applyProtection="1">
      <alignment horizontal="right" wrapText="1"/>
      <protection/>
    </xf>
    <xf numFmtId="182" fontId="6" fillId="0" borderId="32" xfId="0" applyNumberFormat="1" applyFont="1" applyBorder="1" applyAlignment="1" applyProtection="1">
      <alignment horizontal="right" wrapText="1"/>
      <protection/>
    </xf>
    <xf numFmtId="182" fontId="6" fillId="0" borderId="16" xfId="0" applyNumberFormat="1" applyFont="1" applyBorder="1" applyAlignment="1" applyProtection="1">
      <alignment horizontal="right" wrapText="1"/>
      <protection/>
    </xf>
    <xf numFmtId="182" fontId="6" fillId="0" borderId="31" xfId="0" applyNumberFormat="1" applyFont="1" applyBorder="1" applyAlignment="1" applyProtection="1">
      <alignment horizontal="right" wrapText="1"/>
      <protection/>
    </xf>
    <xf numFmtId="182" fontId="6" fillId="0" borderId="26" xfId="0" applyNumberFormat="1" applyFont="1" applyBorder="1" applyAlignment="1" applyProtection="1">
      <alignment horizontal="right" wrapText="1"/>
      <protection/>
    </xf>
    <xf numFmtId="183" fontId="6" fillId="0" borderId="26" xfId="0" applyNumberFormat="1" applyFont="1" applyBorder="1" applyAlignment="1" applyProtection="1">
      <alignment horizontal="right" wrapText="1"/>
      <protection/>
    </xf>
    <xf numFmtId="182" fontId="46" fillId="0" borderId="27" xfId="0" applyNumberFormat="1" applyFont="1" applyBorder="1" applyAlignment="1" applyProtection="1">
      <alignment horizontal="right"/>
      <protection/>
    </xf>
    <xf numFmtId="182" fontId="46" fillId="0" borderId="30" xfId="0" applyNumberFormat="1" applyFont="1" applyBorder="1" applyAlignment="1" applyProtection="1">
      <alignment horizontal="right" wrapText="1"/>
      <protection/>
    </xf>
    <xf numFmtId="183" fontId="46" fillId="0" borderId="27" xfId="0" applyNumberFormat="1" applyFont="1" applyBorder="1" applyAlignment="1" applyProtection="1">
      <alignment horizontal="right" wrapText="1"/>
      <protection/>
    </xf>
    <xf numFmtId="183" fontId="46" fillId="0" borderId="29" xfId="0" applyNumberFormat="1" applyFont="1" applyBorder="1" applyAlignment="1" applyProtection="1">
      <alignment horizontal="right" wrapText="1"/>
      <protection/>
    </xf>
    <xf numFmtId="183" fontId="45" fillId="0" borderId="27" xfId="0" applyNumberFormat="1" applyFont="1" applyBorder="1" applyAlignment="1" applyProtection="1">
      <alignment horizontal="right"/>
      <protection/>
    </xf>
    <xf numFmtId="183" fontId="45" fillId="0" borderId="29" xfId="0" applyNumberFormat="1" applyFont="1" applyBorder="1" applyAlignment="1" applyProtection="1">
      <alignment horizontal="right"/>
      <protection/>
    </xf>
    <xf numFmtId="183" fontId="45" fillId="0" borderId="32" xfId="0" applyNumberFormat="1" applyFont="1" applyBorder="1" applyAlignment="1" applyProtection="1">
      <alignment horizontal="right"/>
      <protection/>
    </xf>
    <xf numFmtId="183" fontId="45" fillId="0" borderId="34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  <xf numFmtId="0" fontId="4" fillId="0" borderId="35" xfId="0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showGridLines="0" tabSelected="1" zoomScalePageLayoutView="0" workbookViewId="0" topLeftCell="A1">
      <selection activeCell="B3" sqref="B3:AK3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41" ht="13.5">
      <c r="A1" s="1" t="s">
        <v>613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4"/>
      <c r="B2" s="133" t="s">
        <v>615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2"/>
      <c r="AM2" s="2"/>
      <c r="AN2" s="2"/>
      <c r="AO2" s="2"/>
    </row>
    <row r="3" spans="1:41" s="7" customFormat="1" ht="13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6"/>
      <c r="AM3" s="6"/>
      <c r="AN3" s="6"/>
      <c r="AO3" s="6"/>
    </row>
    <row r="4" spans="1:41" s="13" customFormat="1" ht="16.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  <c r="AL4" s="12"/>
      <c r="AM4" s="12"/>
      <c r="AN4" s="12"/>
      <c r="AO4" s="12"/>
    </row>
    <row r="5" spans="1:41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  <c r="AL5" s="12"/>
      <c r="AM5" s="12"/>
      <c r="AN5" s="12"/>
      <c r="AO5" s="12"/>
    </row>
    <row r="6" spans="1:41" s="13" customFormat="1" ht="13.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  <c r="AL6" s="12"/>
      <c r="AM6" s="12"/>
      <c r="AN6" s="12"/>
      <c r="AO6" s="12"/>
    </row>
    <row r="7" spans="1:41" s="13" customFormat="1" ht="13.5">
      <c r="A7" s="32"/>
      <c r="B7" s="33" t="s">
        <v>20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  <c r="AL7" s="12"/>
      <c r="AM7" s="12"/>
      <c r="AN7" s="12"/>
      <c r="AO7" s="12"/>
    </row>
    <row r="8" spans="1:41" s="13" customFormat="1" ht="13.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  <c r="AL8" s="12"/>
      <c r="AM8" s="12"/>
      <c r="AN8" s="12"/>
      <c r="AO8" s="12"/>
    </row>
    <row r="9" spans="1:41" s="13" customFormat="1" ht="13.5">
      <c r="A9" s="29"/>
      <c r="B9" s="38" t="s">
        <v>21</v>
      </c>
      <c r="C9" s="39" t="s">
        <v>22</v>
      </c>
      <c r="D9" s="72">
        <v>43861819422</v>
      </c>
      <c r="E9" s="73">
        <v>8541218142</v>
      </c>
      <c r="F9" s="74">
        <f>$D9+$E9</f>
        <v>52403037564</v>
      </c>
      <c r="G9" s="72">
        <v>44686929268</v>
      </c>
      <c r="H9" s="73">
        <v>9772898337</v>
      </c>
      <c r="I9" s="75">
        <f>$G9+$H9</f>
        <v>54459827605</v>
      </c>
      <c r="J9" s="72">
        <v>10187432996</v>
      </c>
      <c r="K9" s="73">
        <v>3103080218</v>
      </c>
      <c r="L9" s="73">
        <f>$J9+$K9</f>
        <v>13290513214</v>
      </c>
      <c r="M9" s="100">
        <f>IF($F9=0,0,$L9/$F9)</f>
        <v>0.2536210462564933</v>
      </c>
      <c r="N9" s="111">
        <v>5356669133</v>
      </c>
      <c r="O9" s="112">
        <v>1489844907</v>
      </c>
      <c r="P9" s="113">
        <f>$N9+$O9</f>
        <v>6846514040</v>
      </c>
      <c r="Q9" s="100">
        <f>IF($F9=0,0,$P9/$F9)</f>
        <v>0.1306510912013131</v>
      </c>
      <c r="R9" s="111">
        <v>6763001570</v>
      </c>
      <c r="S9" s="113">
        <v>999134195</v>
      </c>
      <c r="T9" s="113">
        <f>$R9+$S9</f>
        <v>7762135765</v>
      </c>
      <c r="U9" s="100">
        <f>IF($I9=0,0,$T9/$I9)</f>
        <v>0.14252956915874174</v>
      </c>
      <c r="V9" s="111">
        <v>5384240457</v>
      </c>
      <c r="W9" s="113">
        <v>1649653052</v>
      </c>
      <c r="X9" s="113">
        <f>$V9+$W9</f>
        <v>7033893509</v>
      </c>
      <c r="Y9" s="100">
        <f>IF($I9=0,0,$X9/$I9)</f>
        <v>0.12915746924535274</v>
      </c>
      <c r="Z9" s="72">
        <f>$J9+$N9+$R9+$V9</f>
        <v>27691344156</v>
      </c>
      <c r="AA9" s="73">
        <f>$K9+$O9+$S9+$W9</f>
        <v>7241712372</v>
      </c>
      <c r="AB9" s="73">
        <f>$Z9+$AA9</f>
        <v>34933056528</v>
      </c>
      <c r="AC9" s="100">
        <f>IF($I9=0,0,$AB9/$I9)</f>
        <v>0.6414463296022768</v>
      </c>
      <c r="AD9" s="72">
        <v>27060315130</v>
      </c>
      <c r="AE9" s="73">
        <v>7506165872</v>
      </c>
      <c r="AF9" s="73">
        <f>$AD9+$AE9</f>
        <v>34566481002</v>
      </c>
      <c r="AG9" s="73">
        <v>25118765259</v>
      </c>
      <c r="AH9" s="73">
        <v>25118765259</v>
      </c>
      <c r="AI9" s="73">
        <v>5556635254</v>
      </c>
      <c r="AJ9" s="100">
        <f>IF($AH9=0,0,$AI9/$AH9)</f>
        <v>0.22121450623489822</v>
      </c>
      <c r="AK9" s="100">
        <f>IF($AF9=0,0,(($X9/$AF9)-1))</f>
        <v>-0.7965111488035759</v>
      </c>
      <c r="AL9" s="12"/>
      <c r="AM9" s="12"/>
      <c r="AN9" s="12"/>
      <c r="AO9" s="12"/>
    </row>
    <row r="10" spans="1:41" s="13" customFormat="1" ht="13.5">
      <c r="A10" s="29"/>
      <c r="B10" s="38" t="s">
        <v>23</v>
      </c>
      <c r="C10" s="39" t="s">
        <v>24</v>
      </c>
      <c r="D10" s="72">
        <v>18168871224</v>
      </c>
      <c r="E10" s="73">
        <v>3399079064</v>
      </c>
      <c r="F10" s="75">
        <f aca="true" t="shared" si="0" ref="F10:F18">$D10+$E10</f>
        <v>21567950288</v>
      </c>
      <c r="G10" s="72">
        <v>18887518749</v>
      </c>
      <c r="H10" s="73">
        <v>3252212834</v>
      </c>
      <c r="I10" s="75">
        <f aca="true" t="shared" si="1" ref="I10:I18">$G10+$H10</f>
        <v>22139731583</v>
      </c>
      <c r="J10" s="72">
        <v>4930698414</v>
      </c>
      <c r="K10" s="73">
        <v>2496015526</v>
      </c>
      <c r="L10" s="73">
        <f aca="true" t="shared" si="2" ref="L10:L18">$J10+$K10</f>
        <v>7426713940</v>
      </c>
      <c r="M10" s="100">
        <f aca="true" t="shared" si="3" ref="M10:M18">IF($F10=0,0,$L10/$F10)</f>
        <v>0.3443402753080381</v>
      </c>
      <c r="N10" s="111">
        <v>3747968765</v>
      </c>
      <c r="O10" s="112">
        <v>361067293</v>
      </c>
      <c r="P10" s="113">
        <f aca="true" t="shared" si="4" ref="P10:P18">$N10+$O10</f>
        <v>4109036058</v>
      </c>
      <c r="Q10" s="100">
        <f aca="true" t="shared" si="5" ref="Q10:Q18">IF($F10=0,0,$P10/$F10)</f>
        <v>0.19051583498345645</v>
      </c>
      <c r="R10" s="111">
        <v>4582792581</v>
      </c>
      <c r="S10" s="113">
        <v>223444676</v>
      </c>
      <c r="T10" s="113">
        <f aca="true" t="shared" si="6" ref="T10:T18">$R10+$S10</f>
        <v>4806237257</v>
      </c>
      <c r="U10" s="100">
        <f aca="true" t="shared" si="7" ref="U10:U18">IF($I10=0,0,$T10/$I10)</f>
        <v>0.21708651882168575</v>
      </c>
      <c r="V10" s="111">
        <v>2857120230</v>
      </c>
      <c r="W10" s="113">
        <v>554094637</v>
      </c>
      <c r="X10" s="113">
        <f aca="true" t="shared" si="8" ref="X10:X18">$V10+$W10</f>
        <v>3411214867</v>
      </c>
      <c r="Y10" s="100">
        <f aca="true" t="shared" si="9" ref="Y10:Y18">IF($I10=0,0,$X10/$I10)</f>
        <v>0.15407661354030608</v>
      </c>
      <c r="Z10" s="72">
        <f aca="true" t="shared" si="10" ref="Z10:Z18">$J10+$N10+$R10+$V10</f>
        <v>16118579990</v>
      </c>
      <c r="AA10" s="73">
        <f aca="true" t="shared" si="11" ref="AA10:AA18">$K10+$O10+$S10+$W10</f>
        <v>3634622132</v>
      </c>
      <c r="AB10" s="73">
        <f aca="true" t="shared" si="12" ref="AB10:AB18">$Z10+$AA10</f>
        <v>19753202122</v>
      </c>
      <c r="AC10" s="100">
        <f aca="true" t="shared" si="13" ref="AC10:AC18">IF($I10=0,0,$AB10/$I10)</f>
        <v>0.8922060345649133</v>
      </c>
      <c r="AD10" s="72">
        <v>16234675453</v>
      </c>
      <c r="AE10" s="73">
        <v>1524676592</v>
      </c>
      <c r="AF10" s="73">
        <f aca="true" t="shared" si="14" ref="AF10:AF18">$AD10+$AE10</f>
        <v>17759352045</v>
      </c>
      <c r="AG10" s="73">
        <v>20214924804</v>
      </c>
      <c r="AH10" s="73">
        <v>20214924804</v>
      </c>
      <c r="AI10" s="73">
        <v>4030854234</v>
      </c>
      <c r="AJ10" s="100">
        <f aca="true" t="shared" si="15" ref="AJ10:AJ18">IF($AH10=0,0,$AI10/$AH10)</f>
        <v>0.19939991234607018</v>
      </c>
      <c r="AK10" s="100">
        <f aca="true" t="shared" si="16" ref="AK10:AK18">IF($AF10=0,0,(($X10/$AF10)-1))</f>
        <v>-0.8079200829874646</v>
      </c>
      <c r="AL10" s="12"/>
      <c r="AM10" s="12"/>
      <c r="AN10" s="12"/>
      <c r="AO10" s="12"/>
    </row>
    <row r="11" spans="1:41" s="13" customFormat="1" ht="13.5">
      <c r="A11" s="29"/>
      <c r="B11" s="38" t="s">
        <v>25</v>
      </c>
      <c r="C11" s="39" t="s">
        <v>26</v>
      </c>
      <c r="D11" s="72">
        <v>152196642418</v>
      </c>
      <c r="E11" s="73">
        <v>20137001837</v>
      </c>
      <c r="F11" s="75">
        <f t="shared" si="0"/>
        <v>172333644255</v>
      </c>
      <c r="G11" s="72">
        <v>160758183380</v>
      </c>
      <c r="H11" s="73">
        <v>15116749693</v>
      </c>
      <c r="I11" s="75">
        <f t="shared" si="1"/>
        <v>175874933073</v>
      </c>
      <c r="J11" s="72">
        <v>38870375131</v>
      </c>
      <c r="K11" s="73">
        <v>1552208998</v>
      </c>
      <c r="L11" s="73">
        <f t="shared" si="2"/>
        <v>40422584129</v>
      </c>
      <c r="M11" s="100">
        <f t="shared" si="3"/>
        <v>0.23456002630100012</v>
      </c>
      <c r="N11" s="111">
        <v>37560070498</v>
      </c>
      <c r="O11" s="112">
        <v>2819919249</v>
      </c>
      <c r="P11" s="113">
        <f t="shared" si="4"/>
        <v>40379989747</v>
      </c>
      <c r="Q11" s="100">
        <f t="shared" si="5"/>
        <v>0.23431286398870682</v>
      </c>
      <c r="R11" s="111">
        <v>36247311917</v>
      </c>
      <c r="S11" s="113">
        <v>2426141040</v>
      </c>
      <c r="T11" s="113">
        <f t="shared" si="6"/>
        <v>38673452957</v>
      </c>
      <c r="U11" s="100">
        <f t="shared" si="7"/>
        <v>0.21989178492507458</v>
      </c>
      <c r="V11" s="111">
        <v>33732983595</v>
      </c>
      <c r="W11" s="113">
        <v>2410364312</v>
      </c>
      <c r="X11" s="113">
        <f t="shared" si="8"/>
        <v>36143347907</v>
      </c>
      <c r="Y11" s="100">
        <f t="shared" si="9"/>
        <v>0.2055059653782388</v>
      </c>
      <c r="Z11" s="72">
        <f t="shared" si="10"/>
        <v>146410741141</v>
      </c>
      <c r="AA11" s="73">
        <f t="shared" si="11"/>
        <v>9208633599</v>
      </c>
      <c r="AB11" s="73">
        <f t="shared" si="12"/>
        <v>155619374740</v>
      </c>
      <c r="AC11" s="100">
        <f t="shared" si="13"/>
        <v>0.8848297595394531</v>
      </c>
      <c r="AD11" s="72">
        <v>132787925003</v>
      </c>
      <c r="AE11" s="73">
        <v>7461006356</v>
      </c>
      <c r="AF11" s="73">
        <f t="shared" si="14"/>
        <v>140248931359</v>
      </c>
      <c r="AG11" s="73">
        <v>153684826353</v>
      </c>
      <c r="AH11" s="73">
        <v>153684826353</v>
      </c>
      <c r="AI11" s="73">
        <v>33817064270</v>
      </c>
      <c r="AJ11" s="100">
        <f t="shared" si="15"/>
        <v>0.22004165975582582</v>
      </c>
      <c r="AK11" s="100">
        <f t="shared" si="16"/>
        <v>-0.7422914559364262</v>
      </c>
      <c r="AL11" s="12"/>
      <c r="AM11" s="12"/>
      <c r="AN11" s="12"/>
      <c r="AO11" s="12"/>
    </row>
    <row r="12" spans="1:41" s="13" customFormat="1" ht="13.5">
      <c r="A12" s="29"/>
      <c r="B12" s="38" t="s">
        <v>27</v>
      </c>
      <c r="C12" s="39" t="s">
        <v>28</v>
      </c>
      <c r="D12" s="72">
        <v>68851027804</v>
      </c>
      <c r="E12" s="73">
        <v>13415299036</v>
      </c>
      <c r="F12" s="75">
        <f t="shared" si="0"/>
        <v>82266326840</v>
      </c>
      <c r="G12" s="72">
        <v>69427823152</v>
      </c>
      <c r="H12" s="73">
        <v>9297949836</v>
      </c>
      <c r="I12" s="75">
        <f t="shared" si="1"/>
        <v>78725772988</v>
      </c>
      <c r="J12" s="72">
        <v>20858165838</v>
      </c>
      <c r="K12" s="73">
        <v>16797252904</v>
      </c>
      <c r="L12" s="73">
        <f t="shared" si="2"/>
        <v>37655418742</v>
      </c>
      <c r="M12" s="100">
        <f t="shared" si="3"/>
        <v>0.45772578147601173</v>
      </c>
      <c r="N12" s="111">
        <v>12358518439</v>
      </c>
      <c r="O12" s="112">
        <v>4543981511</v>
      </c>
      <c r="P12" s="113">
        <f t="shared" si="4"/>
        <v>16902499950</v>
      </c>
      <c r="Q12" s="100">
        <f t="shared" si="5"/>
        <v>0.20546073465603634</v>
      </c>
      <c r="R12" s="111">
        <v>15607351335</v>
      </c>
      <c r="S12" s="113">
        <v>1793963277</v>
      </c>
      <c r="T12" s="113">
        <f t="shared" si="6"/>
        <v>17401314612</v>
      </c>
      <c r="U12" s="100">
        <f t="shared" si="7"/>
        <v>0.22103707530000938</v>
      </c>
      <c r="V12" s="111">
        <v>11923740248</v>
      </c>
      <c r="W12" s="113">
        <v>2157148147</v>
      </c>
      <c r="X12" s="113">
        <f t="shared" si="8"/>
        <v>14080888395</v>
      </c>
      <c r="Y12" s="100">
        <f t="shared" si="9"/>
        <v>0.1788599572994516</v>
      </c>
      <c r="Z12" s="72">
        <f t="shared" si="10"/>
        <v>60747775860</v>
      </c>
      <c r="AA12" s="73">
        <f t="shared" si="11"/>
        <v>25292345839</v>
      </c>
      <c r="AB12" s="73">
        <f t="shared" si="12"/>
        <v>86040121699</v>
      </c>
      <c r="AC12" s="100">
        <f t="shared" si="13"/>
        <v>1.0929092015662383</v>
      </c>
      <c r="AD12" s="72">
        <v>49991153351</v>
      </c>
      <c r="AE12" s="73">
        <v>5171701954</v>
      </c>
      <c r="AF12" s="73">
        <f t="shared" si="14"/>
        <v>55162855305</v>
      </c>
      <c r="AG12" s="73">
        <v>73582102331</v>
      </c>
      <c r="AH12" s="73">
        <v>73582102331</v>
      </c>
      <c r="AI12" s="73">
        <v>6951643758</v>
      </c>
      <c r="AJ12" s="100">
        <f t="shared" si="15"/>
        <v>0.09447465535476125</v>
      </c>
      <c r="AK12" s="100">
        <f t="shared" si="16"/>
        <v>-0.7447396746026724</v>
      </c>
      <c r="AL12" s="12"/>
      <c r="AM12" s="12"/>
      <c r="AN12" s="12"/>
      <c r="AO12" s="12"/>
    </row>
    <row r="13" spans="1:41" s="13" customFormat="1" ht="13.5">
      <c r="A13" s="29"/>
      <c r="B13" s="38" t="s">
        <v>29</v>
      </c>
      <c r="C13" s="39" t="s">
        <v>30</v>
      </c>
      <c r="D13" s="72">
        <v>19828138470</v>
      </c>
      <c r="E13" s="73">
        <v>5533119607</v>
      </c>
      <c r="F13" s="75">
        <f t="shared" si="0"/>
        <v>25361258077</v>
      </c>
      <c r="G13" s="72">
        <v>19265764139</v>
      </c>
      <c r="H13" s="73">
        <v>5851254294</v>
      </c>
      <c r="I13" s="75">
        <f t="shared" si="1"/>
        <v>25117018433</v>
      </c>
      <c r="J13" s="72">
        <v>5905458257</v>
      </c>
      <c r="K13" s="73">
        <v>3131874874</v>
      </c>
      <c r="L13" s="73">
        <f t="shared" si="2"/>
        <v>9037333131</v>
      </c>
      <c r="M13" s="100">
        <f t="shared" si="3"/>
        <v>0.35634403875239584</v>
      </c>
      <c r="N13" s="111">
        <v>4291950756</v>
      </c>
      <c r="O13" s="112">
        <v>1087800838</v>
      </c>
      <c r="P13" s="113">
        <f t="shared" si="4"/>
        <v>5379751594</v>
      </c>
      <c r="Q13" s="100">
        <f t="shared" si="5"/>
        <v>0.212124791982574</v>
      </c>
      <c r="R13" s="111">
        <v>4043567544</v>
      </c>
      <c r="S13" s="113">
        <v>1143403942</v>
      </c>
      <c r="T13" s="113">
        <f t="shared" si="6"/>
        <v>5186971486</v>
      </c>
      <c r="U13" s="100">
        <f t="shared" si="7"/>
        <v>0.2065122299382914</v>
      </c>
      <c r="V13" s="111">
        <v>2040719723</v>
      </c>
      <c r="W13" s="113">
        <v>789256105</v>
      </c>
      <c r="X13" s="113">
        <f t="shared" si="8"/>
        <v>2829975828</v>
      </c>
      <c r="Y13" s="100">
        <f t="shared" si="9"/>
        <v>0.11267164673820662</v>
      </c>
      <c r="Z13" s="72">
        <f t="shared" si="10"/>
        <v>16281696280</v>
      </c>
      <c r="AA13" s="73">
        <f t="shared" si="11"/>
        <v>6152335759</v>
      </c>
      <c r="AB13" s="73">
        <f t="shared" si="12"/>
        <v>22434032039</v>
      </c>
      <c r="AC13" s="100">
        <f t="shared" si="13"/>
        <v>0.8931805380819023</v>
      </c>
      <c r="AD13" s="72">
        <v>16753077806</v>
      </c>
      <c r="AE13" s="73">
        <v>3387209928</v>
      </c>
      <c r="AF13" s="73">
        <f t="shared" si="14"/>
        <v>20140287734</v>
      </c>
      <c r="AG13" s="73">
        <v>20634466869</v>
      </c>
      <c r="AH13" s="73">
        <v>20634466869</v>
      </c>
      <c r="AI13" s="73">
        <v>3328336821</v>
      </c>
      <c r="AJ13" s="100">
        <f t="shared" si="15"/>
        <v>0.16129986987937625</v>
      </c>
      <c r="AK13" s="100">
        <f t="shared" si="16"/>
        <v>-0.859486822364382</v>
      </c>
      <c r="AL13" s="12"/>
      <c r="AM13" s="12"/>
      <c r="AN13" s="12"/>
      <c r="AO13" s="12"/>
    </row>
    <row r="14" spans="1:41" s="13" customFormat="1" ht="13.5">
      <c r="A14" s="29"/>
      <c r="B14" s="38" t="s">
        <v>31</v>
      </c>
      <c r="C14" s="39" t="s">
        <v>32</v>
      </c>
      <c r="D14" s="72">
        <v>18592110103</v>
      </c>
      <c r="E14" s="73">
        <v>3264465720</v>
      </c>
      <c r="F14" s="75">
        <f t="shared" si="0"/>
        <v>21856575823</v>
      </c>
      <c r="G14" s="72">
        <v>19624710626</v>
      </c>
      <c r="H14" s="73">
        <v>4106053282</v>
      </c>
      <c r="I14" s="75">
        <f t="shared" si="1"/>
        <v>23730763908</v>
      </c>
      <c r="J14" s="72">
        <v>5390899368</v>
      </c>
      <c r="K14" s="73">
        <v>344727551</v>
      </c>
      <c r="L14" s="73">
        <f t="shared" si="2"/>
        <v>5735626919</v>
      </c>
      <c r="M14" s="100">
        <f t="shared" si="3"/>
        <v>0.2624211114059465</v>
      </c>
      <c r="N14" s="111">
        <v>3934619477</v>
      </c>
      <c r="O14" s="112">
        <v>495563831</v>
      </c>
      <c r="P14" s="113">
        <f t="shared" si="4"/>
        <v>4430183308</v>
      </c>
      <c r="Q14" s="100">
        <f t="shared" si="5"/>
        <v>0.202693383624074</v>
      </c>
      <c r="R14" s="111">
        <v>4783366231</v>
      </c>
      <c r="S14" s="113">
        <v>718831908</v>
      </c>
      <c r="T14" s="113">
        <f t="shared" si="6"/>
        <v>5502198139</v>
      </c>
      <c r="U14" s="100">
        <f t="shared" si="7"/>
        <v>0.23185929287110416</v>
      </c>
      <c r="V14" s="111">
        <v>2743201020</v>
      </c>
      <c r="W14" s="113">
        <v>729122244</v>
      </c>
      <c r="X14" s="113">
        <f t="shared" si="8"/>
        <v>3472323264</v>
      </c>
      <c r="Y14" s="100">
        <f t="shared" si="9"/>
        <v>0.1463215966187008</v>
      </c>
      <c r="Z14" s="72">
        <f t="shared" si="10"/>
        <v>16852086096</v>
      </c>
      <c r="AA14" s="73">
        <f t="shared" si="11"/>
        <v>2288245534</v>
      </c>
      <c r="AB14" s="73">
        <f t="shared" si="12"/>
        <v>19140331630</v>
      </c>
      <c r="AC14" s="100">
        <f t="shared" si="13"/>
        <v>0.806561967587883</v>
      </c>
      <c r="AD14" s="72">
        <v>15170623083</v>
      </c>
      <c r="AE14" s="73">
        <v>3109392073</v>
      </c>
      <c r="AF14" s="73">
        <f t="shared" si="14"/>
        <v>18280015156</v>
      </c>
      <c r="AG14" s="73">
        <v>19974004444</v>
      </c>
      <c r="AH14" s="73">
        <v>19974004444</v>
      </c>
      <c r="AI14" s="73">
        <v>4166843801</v>
      </c>
      <c r="AJ14" s="100">
        <f t="shared" si="15"/>
        <v>0.20861334103946694</v>
      </c>
      <c r="AK14" s="100">
        <f t="shared" si="16"/>
        <v>-0.8100481189776099</v>
      </c>
      <c r="AL14" s="12"/>
      <c r="AM14" s="12"/>
      <c r="AN14" s="12"/>
      <c r="AO14" s="12"/>
    </row>
    <row r="15" spans="1:41" s="13" customFormat="1" ht="13.5">
      <c r="A15" s="29"/>
      <c r="B15" s="38" t="s">
        <v>33</v>
      </c>
      <c r="C15" s="39" t="s">
        <v>34</v>
      </c>
      <c r="D15" s="72">
        <v>18601959769</v>
      </c>
      <c r="E15" s="73">
        <v>2666106530</v>
      </c>
      <c r="F15" s="75">
        <f t="shared" si="0"/>
        <v>21268066299</v>
      </c>
      <c r="G15" s="72">
        <v>18834215376</v>
      </c>
      <c r="H15" s="73">
        <v>2628237808</v>
      </c>
      <c r="I15" s="75">
        <f t="shared" si="1"/>
        <v>21462453184</v>
      </c>
      <c r="J15" s="72">
        <v>4659089811</v>
      </c>
      <c r="K15" s="73">
        <v>341226235</v>
      </c>
      <c r="L15" s="73">
        <f t="shared" si="2"/>
        <v>5000316046</v>
      </c>
      <c r="M15" s="100">
        <f t="shared" si="3"/>
        <v>0.2351091056282399</v>
      </c>
      <c r="N15" s="111">
        <v>5741413201</v>
      </c>
      <c r="O15" s="112">
        <v>382164306</v>
      </c>
      <c r="P15" s="113">
        <f t="shared" si="4"/>
        <v>6123577507</v>
      </c>
      <c r="Q15" s="100">
        <f t="shared" si="5"/>
        <v>0.287923566764879</v>
      </c>
      <c r="R15" s="111">
        <v>4412249285</v>
      </c>
      <c r="S15" s="113">
        <v>598337840</v>
      </c>
      <c r="T15" s="113">
        <f t="shared" si="6"/>
        <v>5010587125</v>
      </c>
      <c r="U15" s="100">
        <f t="shared" si="7"/>
        <v>0.23345826695782065</v>
      </c>
      <c r="V15" s="111">
        <v>2374474273</v>
      </c>
      <c r="W15" s="113">
        <v>266013943</v>
      </c>
      <c r="X15" s="113">
        <f t="shared" si="8"/>
        <v>2640488216</v>
      </c>
      <c r="Y15" s="100">
        <f t="shared" si="9"/>
        <v>0.12302825745793367</v>
      </c>
      <c r="Z15" s="72">
        <f t="shared" si="10"/>
        <v>17187226570</v>
      </c>
      <c r="AA15" s="73">
        <f t="shared" si="11"/>
        <v>1587742324</v>
      </c>
      <c r="AB15" s="73">
        <f t="shared" si="12"/>
        <v>18774968894</v>
      </c>
      <c r="AC15" s="100">
        <f t="shared" si="13"/>
        <v>0.8747820546439916</v>
      </c>
      <c r="AD15" s="72">
        <v>14972749103</v>
      </c>
      <c r="AE15" s="73">
        <v>1835072116</v>
      </c>
      <c r="AF15" s="73">
        <f t="shared" si="14"/>
        <v>16807821219</v>
      </c>
      <c r="AG15" s="73">
        <v>21969403720</v>
      </c>
      <c r="AH15" s="73">
        <v>21969403720</v>
      </c>
      <c r="AI15" s="73">
        <v>3525002031</v>
      </c>
      <c r="AJ15" s="100">
        <f t="shared" si="15"/>
        <v>0.16045050998771487</v>
      </c>
      <c r="AK15" s="100">
        <f t="shared" si="16"/>
        <v>-0.8429012195218305</v>
      </c>
      <c r="AL15" s="12"/>
      <c r="AM15" s="12"/>
      <c r="AN15" s="12"/>
      <c r="AO15" s="12"/>
    </row>
    <row r="16" spans="1:41" s="13" customFormat="1" ht="13.5">
      <c r="A16" s="29"/>
      <c r="B16" s="38" t="s">
        <v>35</v>
      </c>
      <c r="C16" s="39" t="s">
        <v>36</v>
      </c>
      <c r="D16" s="72">
        <v>7579496999</v>
      </c>
      <c r="E16" s="73">
        <v>1284505013</v>
      </c>
      <c r="F16" s="75">
        <f t="shared" si="0"/>
        <v>8864002012</v>
      </c>
      <c r="G16" s="72">
        <v>7319220603</v>
      </c>
      <c r="H16" s="73">
        <v>1211929315</v>
      </c>
      <c r="I16" s="75">
        <f t="shared" si="1"/>
        <v>8531149918</v>
      </c>
      <c r="J16" s="72">
        <v>1918275493</v>
      </c>
      <c r="K16" s="73">
        <v>119614402</v>
      </c>
      <c r="L16" s="73">
        <f t="shared" si="2"/>
        <v>2037889895</v>
      </c>
      <c r="M16" s="100">
        <f t="shared" si="3"/>
        <v>0.22990629878480673</v>
      </c>
      <c r="N16" s="111">
        <v>1634491480</v>
      </c>
      <c r="O16" s="112">
        <v>310315477</v>
      </c>
      <c r="P16" s="113">
        <f t="shared" si="4"/>
        <v>1944806957</v>
      </c>
      <c r="Q16" s="100">
        <f t="shared" si="5"/>
        <v>0.21940506718829025</v>
      </c>
      <c r="R16" s="111">
        <v>1674462467</v>
      </c>
      <c r="S16" s="113">
        <v>145151940</v>
      </c>
      <c r="T16" s="113">
        <f t="shared" si="6"/>
        <v>1819614407</v>
      </c>
      <c r="U16" s="100">
        <f t="shared" si="7"/>
        <v>0.21329063777917776</v>
      </c>
      <c r="V16" s="111">
        <v>1229019324</v>
      </c>
      <c r="W16" s="113">
        <v>159930263</v>
      </c>
      <c r="X16" s="113">
        <f t="shared" si="8"/>
        <v>1388949587</v>
      </c>
      <c r="Y16" s="100">
        <f t="shared" si="9"/>
        <v>0.16280918754802734</v>
      </c>
      <c r="Z16" s="72">
        <f t="shared" si="10"/>
        <v>6456248764</v>
      </c>
      <c r="AA16" s="73">
        <f t="shared" si="11"/>
        <v>735012082</v>
      </c>
      <c r="AB16" s="73">
        <f t="shared" si="12"/>
        <v>7191260846</v>
      </c>
      <c r="AC16" s="100">
        <f t="shared" si="13"/>
        <v>0.8429415629922353</v>
      </c>
      <c r="AD16" s="72">
        <v>6432467785</v>
      </c>
      <c r="AE16" s="73">
        <v>623080183</v>
      </c>
      <c r="AF16" s="73">
        <f t="shared" si="14"/>
        <v>7055547968</v>
      </c>
      <c r="AG16" s="73">
        <v>8094023009</v>
      </c>
      <c r="AH16" s="73">
        <v>8094023009</v>
      </c>
      <c r="AI16" s="73">
        <v>1439144930</v>
      </c>
      <c r="AJ16" s="100">
        <f t="shared" si="15"/>
        <v>0.17780341474193603</v>
      </c>
      <c r="AK16" s="100">
        <f t="shared" si="16"/>
        <v>-0.8031407917146203</v>
      </c>
      <c r="AL16" s="12"/>
      <c r="AM16" s="12"/>
      <c r="AN16" s="12"/>
      <c r="AO16" s="12"/>
    </row>
    <row r="17" spans="1:41" s="13" customFormat="1" ht="13.5">
      <c r="A17" s="29"/>
      <c r="B17" s="40" t="s">
        <v>37</v>
      </c>
      <c r="C17" s="39" t="s">
        <v>38</v>
      </c>
      <c r="D17" s="72">
        <v>61397521668</v>
      </c>
      <c r="E17" s="73">
        <v>11076082113</v>
      </c>
      <c r="F17" s="75">
        <f t="shared" si="0"/>
        <v>72473603781</v>
      </c>
      <c r="G17" s="72">
        <v>61970226290</v>
      </c>
      <c r="H17" s="73">
        <v>9367491306</v>
      </c>
      <c r="I17" s="75">
        <f t="shared" si="1"/>
        <v>71337717596</v>
      </c>
      <c r="J17" s="72">
        <v>16711405136</v>
      </c>
      <c r="K17" s="73">
        <v>395306550</v>
      </c>
      <c r="L17" s="73">
        <f t="shared" si="2"/>
        <v>17106711686</v>
      </c>
      <c r="M17" s="100">
        <f t="shared" si="3"/>
        <v>0.23604058296442507</v>
      </c>
      <c r="N17" s="111">
        <v>15343051042</v>
      </c>
      <c r="O17" s="112">
        <v>791970107</v>
      </c>
      <c r="P17" s="113">
        <f t="shared" si="4"/>
        <v>16135021149</v>
      </c>
      <c r="Q17" s="100">
        <f t="shared" si="5"/>
        <v>0.22263307338429925</v>
      </c>
      <c r="R17" s="111">
        <v>15776205327</v>
      </c>
      <c r="S17" s="113">
        <v>851181489</v>
      </c>
      <c r="T17" s="113">
        <f t="shared" si="6"/>
        <v>16627386816</v>
      </c>
      <c r="U17" s="100">
        <f t="shared" si="7"/>
        <v>0.2330798822323455</v>
      </c>
      <c r="V17" s="111">
        <v>12369077744</v>
      </c>
      <c r="W17" s="113">
        <v>1402893669</v>
      </c>
      <c r="X17" s="113">
        <f t="shared" si="8"/>
        <v>13771971413</v>
      </c>
      <c r="Y17" s="100">
        <f t="shared" si="9"/>
        <v>0.19305315444760196</v>
      </c>
      <c r="Z17" s="72">
        <f t="shared" si="10"/>
        <v>60199739249</v>
      </c>
      <c r="AA17" s="73">
        <f t="shared" si="11"/>
        <v>3441351815</v>
      </c>
      <c r="AB17" s="73">
        <f t="shared" si="12"/>
        <v>63641091064</v>
      </c>
      <c r="AC17" s="100">
        <f t="shared" si="13"/>
        <v>0.8921099974688347</v>
      </c>
      <c r="AD17" s="72">
        <v>56784342148</v>
      </c>
      <c r="AE17" s="73">
        <v>3262800102</v>
      </c>
      <c r="AF17" s="73">
        <f t="shared" si="14"/>
        <v>60047142250</v>
      </c>
      <c r="AG17" s="73">
        <v>68611832732</v>
      </c>
      <c r="AH17" s="73">
        <v>68611832732</v>
      </c>
      <c r="AI17" s="73">
        <v>13296514642</v>
      </c>
      <c r="AJ17" s="100">
        <f t="shared" si="15"/>
        <v>0.19379331687489837</v>
      </c>
      <c r="AK17" s="100">
        <f t="shared" si="16"/>
        <v>-0.7706473464521952</v>
      </c>
      <c r="AL17" s="12"/>
      <c r="AM17" s="12"/>
      <c r="AN17" s="12"/>
      <c r="AO17" s="12"/>
    </row>
    <row r="18" spans="1:41" s="13" customFormat="1" ht="13.5">
      <c r="A18" s="41"/>
      <c r="B18" s="42" t="s">
        <v>612</v>
      </c>
      <c r="C18" s="41"/>
      <c r="D18" s="76">
        <f>SUM(D9:D17)</f>
        <v>409077587877</v>
      </c>
      <c r="E18" s="77">
        <f>SUM(E9:E17)</f>
        <v>69316877062</v>
      </c>
      <c r="F18" s="78">
        <f t="shared" si="0"/>
        <v>478394464939</v>
      </c>
      <c r="G18" s="76">
        <f>SUM(G9:G17)</f>
        <v>420774591583</v>
      </c>
      <c r="H18" s="77">
        <f>SUM(H9:H17)</f>
        <v>60604776705</v>
      </c>
      <c r="I18" s="78">
        <f t="shared" si="1"/>
        <v>481379368288</v>
      </c>
      <c r="J18" s="76">
        <f>SUM(J9:J17)</f>
        <v>109431800444</v>
      </c>
      <c r="K18" s="77">
        <f>SUM(K9:K17)</f>
        <v>28281307258</v>
      </c>
      <c r="L18" s="77">
        <f t="shared" si="2"/>
        <v>137713107702</v>
      </c>
      <c r="M18" s="101">
        <f t="shared" si="3"/>
        <v>0.2878651777870377</v>
      </c>
      <c r="N18" s="114">
        <f>SUM(N9:N17)</f>
        <v>89968752791</v>
      </c>
      <c r="O18" s="115">
        <f>SUM(O9:O17)</f>
        <v>12282627519</v>
      </c>
      <c r="P18" s="116">
        <f t="shared" si="4"/>
        <v>102251380310</v>
      </c>
      <c r="Q18" s="101">
        <f t="shared" si="5"/>
        <v>0.21373863579930436</v>
      </c>
      <c r="R18" s="114">
        <f>SUM(R9:R17)</f>
        <v>93890308257</v>
      </c>
      <c r="S18" s="116">
        <f>SUM(S9:S17)</f>
        <v>8899590307</v>
      </c>
      <c r="T18" s="116">
        <f t="shared" si="6"/>
        <v>102789898564</v>
      </c>
      <c r="U18" s="101">
        <f t="shared" si="7"/>
        <v>0.21353199853489105</v>
      </c>
      <c r="V18" s="114">
        <f>SUM(V9:V17)</f>
        <v>74654576614</v>
      </c>
      <c r="W18" s="116">
        <f>SUM(W9:W17)</f>
        <v>10118476372</v>
      </c>
      <c r="X18" s="116">
        <f t="shared" si="8"/>
        <v>84773052986</v>
      </c>
      <c r="Y18" s="101">
        <f t="shared" si="9"/>
        <v>0.17610445850118345</v>
      </c>
      <c r="Z18" s="76">
        <f t="shared" si="10"/>
        <v>367945438106</v>
      </c>
      <c r="AA18" s="77">
        <f t="shared" si="11"/>
        <v>59582001456</v>
      </c>
      <c r="AB18" s="77">
        <f t="shared" si="12"/>
        <v>427527439562</v>
      </c>
      <c r="AC18" s="101">
        <f t="shared" si="13"/>
        <v>0.8881299609546593</v>
      </c>
      <c r="AD18" s="76">
        <f>SUM(AD9:AD17)</f>
        <v>336187328862</v>
      </c>
      <c r="AE18" s="77">
        <f>SUM(AE9:AE17)</f>
        <v>33881105176</v>
      </c>
      <c r="AF18" s="77">
        <f t="shared" si="14"/>
        <v>370068434038</v>
      </c>
      <c r="AG18" s="77">
        <f>SUM(AG9:AG17)</f>
        <v>411884349521</v>
      </c>
      <c r="AH18" s="77">
        <f>SUM(AH9:AH17)</f>
        <v>411884349521</v>
      </c>
      <c r="AI18" s="77">
        <f>SUM(AI9:AI17)</f>
        <v>76112039741</v>
      </c>
      <c r="AJ18" s="101">
        <f t="shared" si="15"/>
        <v>0.1847898319747141</v>
      </c>
      <c r="AK18" s="101">
        <f t="shared" si="16"/>
        <v>-0.7709260093842665</v>
      </c>
      <c r="AL18" s="12"/>
      <c r="AM18" s="12"/>
      <c r="AN18" s="12"/>
      <c r="AO18" s="12"/>
    </row>
    <row r="19" spans="1:41" s="13" customFormat="1" ht="12.75" customHeight="1">
      <c r="A19" s="43"/>
      <c r="B19" s="44"/>
      <c r="C19" s="45"/>
      <c r="D19" s="79"/>
      <c r="E19" s="80"/>
      <c r="F19" s="81"/>
      <c r="G19" s="79"/>
      <c r="H19" s="80"/>
      <c r="I19" s="81"/>
      <c r="J19" s="82"/>
      <c r="K19" s="80"/>
      <c r="L19" s="81"/>
      <c r="M19" s="102"/>
      <c r="N19" s="82"/>
      <c r="O19" s="81"/>
      <c r="P19" s="80"/>
      <c r="Q19" s="102"/>
      <c r="R19" s="82"/>
      <c r="S19" s="80"/>
      <c r="T19" s="80"/>
      <c r="U19" s="102"/>
      <c r="V19" s="82"/>
      <c r="W19" s="80"/>
      <c r="X19" s="80"/>
      <c r="Y19" s="102"/>
      <c r="Z19" s="82"/>
      <c r="AA19" s="80"/>
      <c r="AB19" s="81"/>
      <c r="AC19" s="102"/>
      <c r="AD19" s="82"/>
      <c r="AE19" s="80"/>
      <c r="AF19" s="80"/>
      <c r="AG19" s="80"/>
      <c r="AH19" s="80"/>
      <c r="AI19" s="80"/>
      <c r="AJ19" s="102"/>
      <c r="AK19" s="102"/>
      <c r="AL19" s="12"/>
      <c r="AM19" s="12"/>
      <c r="AN19" s="12"/>
      <c r="AO19" s="12"/>
    </row>
    <row r="20" spans="1:41" s="13" customFormat="1" ht="13.5">
      <c r="A20" s="12"/>
      <c r="B20" s="46"/>
      <c r="C20" s="12"/>
      <c r="D20" s="83"/>
      <c r="E20" s="83"/>
      <c r="F20" s="83"/>
      <c r="G20" s="83"/>
      <c r="H20" s="83"/>
      <c r="I20" s="83"/>
      <c r="J20" s="83"/>
      <c r="K20" s="83"/>
      <c r="L20" s="83"/>
      <c r="M20" s="103"/>
      <c r="N20" s="83"/>
      <c r="O20" s="83"/>
      <c r="P20" s="83"/>
      <c r="Q20" s="103"/>
      <c r="R20" s="83"/>
      <c r="S20" s="83"/>
      <c r="T20" s="83"/>
      <c r="U20" s="103"/>
      <c r="V20" s="83"/>
      <c r="W20" s="83"/>
      <c r="X20" s="83"/>
      <c r="Y20" s="103"/>
      <c r="Z20" s="83"/>
      <c r="AA20" s="83"/>
      <c r="AB20" s="83"/>
      <c r="AC20" s="103"/>
      <c r="AD20" s="83"/>
      <c r="AE20" s="83"/>
      <c r="AF20" s="83"/>
      <c r="AG20" s="83"/>
      <c r="AH20" s="83"/>
      <c r="AI20" s="83"/>
      <c r="AJ20" s="103"/>
      <c r="AK20" s="103"/>
      <c r="AL20" s="12"/>
      <c r="AM20" s="12"/>
      <c r="AN20" s="12"/>
      <c r="AO20" s="12"/>
    </row>
    <row r="21" spans="1:41" ht="12.75">
      <c r="A21" s="2"/>
      <c r="B21" s="2"/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104"/>
      <c r="N21" s="84"/>
      <c r="O21" s="84"/>
      <c r="P21" s="84"/>
      <c r="Q21" s="104"/>
      <c r="R21" s="84"/>
      <c r="S21" s="84"/>
      <c r="T21" s="84"/>
      <c r="U21" s="104"/>
      <c r="V21" s="84"/>
      <c r="W21" s="84"/>
      <c r="X21" s="84"/>
      <c r="Y21" s="104"/>
      <c r="Z21" s="84"/>
      <c r="AA21" s="84"/>
      <c r="AB21" s="84"/>
      <c r="AC21" s="104"/>
      <c r="AD21" s="84"/>
      <c r="AE21" s="84"/>
      <c r="AF21" s="84"/>
      <c r="AG21" s="84"/>
      <c r="AH21" s="84"/>
      <c r="AI21" s="84"/>
      <c r="AJ21" s="104"/>
      <c r="AK21" s="104"/>
      <c r="AL21" s="2"/>
      <c r="AM21" s="2"/>
      <c r="AN21" s="2"/>
      <c r="AO21" s="2"/>
    </row>
    <row r="22" spans="1:41" ht="12.75">
      <c r="A22" s="2"/>
      <c r="B22" s="2"/>
      <c r="C22" s="2"/>
      <c r="D22" s="84"/>
      <c r="E22" s="84"/>
      <c r="F22" s="84"/>
      <c r="G22" s="84"/>
      <c r="H22" s="84"/>
      <c r="I22" s="84"/>
      <c r="J22" s="84"/>
      <c r="K22" s="84"/>
      <c r="L22" s="84"/>
      <c r="M22" s="104"/>
      <c r="N22" s="84"/>
      <c r="O22" s="84"/>
      <c r="P22" s="84"/>
      <c r="Q22" s="104"/>
      <c r="R22" s="84"/>
      <c r="S22" s="84"/>
      <c r="T22" s="84"/>
      <c r="U22" s="104"/>
      <c r="V22" s="84"/>
      <c r="W22" s="84"/>
      <c r="X22" s="84"/>
      <c r="Y22" s="104"/>
      <c r="Z22" s="84"/>
      <c r="AA22" s="84"/>
      <c r="AB22" s="84"/>
      <c r="AC22" s="104"/>
      <c r="AD22" s="84"/>
      <c r="AE22" s="84"/>
      <c r="AF22" s="84"/>
      <c r="AG22" s="84"/>
      <c r="AH22" s="84"/>
      <c r="AI22" s="84"/>
      <c r="AJ22" s="104"/>
      <c r="AK22" s="104"/>
      <c r="AL22" s="2"/>
      <c r="AM22" s="2"/>
      <c r="AN22" s="2"/>
      <c r="AO22" s="2"/>
    </row>
    <row r="23" spans="1:41" ht="12.75">
      <c r="A23" s="2"/>
      <c r="B23" s="2"/>
      <c r="C23" s="2"/>
      <c r="D23" s="84"/>
      <c r="E23" s="84"/>
      <c r="F23" s="84"/>
      <c r="G23" s="84"/>
      <c r="H23" s="84"/>
      <c r="I23" s="84"/>
      <c r="J23" s="84"/>
      <c r="K23" s="84"/>
      <c r="L23" s="84"/>
      <c r="M23" s="104"/>
      <c r="N23" s="84"/>
      <c r="O23" s="84"/>
      <c r="P23" s="84"/>
      <c r="Q23" s="104"/>
      <c r="R23" s="84"/>
      <c r="S23" s="84"/>
      <c r="T23" s="84"/>
      <c r="U23" s="104"/>
      <c r="V23" s="84"/>
      <c r="W23" s="84"/>
      <c r="X23" s="84"/>
      <c r="Y23" s="104"/>
      <c r="Z23" s="84"/>
      <c r="AA23" s="84"/>
      <c r="AB23" s="84"/>
      <c r="AC23" s="104"/>
      <c r="AD23" s="84"/>
      <c r="AE23" s="84"/>
      <c r="AF23" s="84"/>
      <c r="AG23" s="84"/>
      <c r="AH23" s="84"/>
      <c r="AI23" s="84"/>
      <c r="AJ23" s="104"/>
      <c r="AK23" s="104"/>
      <c r="AL23" s="2"/>
      <c r="AM23" s="2"/>
      <c r="AN23" s="2"/>
      <c r="AO23" s="2"/>
    </row>
    <row r="24" spans="1:41" ht="12.75">
      <c r="A24" s="2"/>
      <c r="B24" s="2"/>
      <c r="C24" s="2"/>
      <c r="D24" s="84"/>
      <c r="E24" s="84"/>
      <c r="F24" s="84"/>
      <c r="G24" s="84"/>
      <c r="H24" s="84"/>
      <c r="I24" s="84"/>
      <c r="J24" s="84"/>
      <c r="K24" s="84"/>
      <c r="L24" s="84"/>
      <c r="M24" s="104"/>
      <c r="N24" s="84"/>
      <c r="O24" s="84"/>
      <c r="P24" s="84"/>
      <c r="Q24" s="104"/>
      <c r="R24" s="84"/>
      <c r="S24" s="84"/>
      <c r="T24" s="84"/>
      <c r="U24" s="104"/>
      <c r="V24" s="84"/>
      <c r="W24" s="84"/>
      <c r="X24" s="84"/>
      <c r="Y24" s="104"/>
      <c r="Z24" s="84"/>
      <c r="AA24" s="84"/>
      <c r="AB24" s="84"/>
      <c r="AC24" s="104"/>
      <c r="AD24" s="84"/>
      <c r="AE24" s="84"/>
      <c r="AF24" s="84"/>
      <c r="AG24" s="84"/>
      <c r="AH24" s="84"/>
      <c r="AI24" s="84"/>
      <c r="AJ24" s="104"/>
      <c r="AK24" s="104"/>
      <c r="AL24" s="2"/>
      <c r="AM24" s="2"/>
      <c r="AN24" s="2"/>
      <c r="AO24" s="2"/>
    </row>
    <row r="25" spans="1:41" ht="12.75">
      <c r="A25" s="2"/>
      <c r="B25" s="2"/>
      <c r="C25" s="2"/>
      <c r="D25" s="84"/>
      <c r="E25" s="84"/>
      <c r="F25" s="84"/>
      <c r="G25" s="84"/>
      <c r="H25" s="84"/>
      <c r="I25" s="84"/>
      <c r="J25" s="84"/>
      <c r="K25" s="84"/>
      <c r="L25" s="84"/>
      <c r="M25" s="104"/>
      <c r="N25" s="84"/>
      <c r="O25" s="84"/>
      <c r="P25" s="84"/>
      <c r="Q25" s="104"/>
      <c r="R25" s="84"/>
      <c r="S25" s="84"/>
      <c r="T25" s="84"/>
      <c r="U25" s="104"/>
      <c r="V25" s="84"/>
      <c r="W25" s="84"/>
      <c r="X25" s="84"/>
      <c r="Y25" s="104"/>
      <c r="Z25" s="84"/>
      <c r="AA25" s="84"/>
      <c r="AB25" s="84"/>
      <c r="AC25" s="104"/>
      <c r="AD25" s="84"/>
      <c r="AE25" s="84"/>
      <c r="AF25" s="84"/>
      <c r="AG25" s="84"/>
      <c r="AH25" s="84"/>
      <c r="AI25" s="84"/>
      <c r="AJ25" s="104"/>
      <c r="AK25" s="104"/>
      <c r="AL25" s="2"/>
      <c r="AM25" s="2"/>
      <c r="AN25" s="2"/>
      <c r="AO25" s="2"/>
    </row>
    <row r="26" spans="1:41" ht="12.75">
      <c r="A26" s="2"/>
      <c r="B26" s="2"/>
      <c r="C26" s="2"/>
      <c r="D26" s="84"/>
      <c r="E26" s="84"/>
      <c r="F26" s="84"/>
      <c r="G26" s="84"/>
      <c r="H26" s="84"/>
      <c r="I26" s="84"/>
      <c r="J26" s="84"/>
      <c r="K26" s="84"/>
      <c r="L26" s="84"/>
      <c r="M26" s="104"/>
      <c r="N26" s="84"/>
      <c r="O26" s="84"/>
      <c r="P26" s="84"/>
      <c r="Q26" s="104"/>
      <c r="R26" s="84"/>
      <c r="S26" s="84"/>
      <c r="T26" s="84"/>
      <c r="U26" s="104"/>
      <c r="V26" s="84"/>
      <c r="W26" s="84"/>
      <c r="X26" s="84"/>
      <c r="Y26" s="104"/>
      <c r="Z26" s="84"/>
      <c r="AA26" s="84"/>
      <c r="AB26" s="84"/>
      <c r="AC26" s="104"/>
      <c r="AD26" s="84"/>
      <c r="AE26" s="84"/>
      <c r="AF26" s="84"/>
      <c r="AG26" s="84"/>
      <c r="AH26" s="84"/>
      <c r="AI26" s="84"/>
      <c r="AJ26" s="104"/>
      <c r="AK26" s="104"/>
      <c r="AL26" s="2"/>
      <c r="AM26" s="2"/>
      <c r="AN26" s="2"/>
      <c r="AO26" s="2"/>
    </row>
    <row r="27" spans="1:41" ht="12.75">
      <c r="A27" s="2"/>
      <c r="B27" s="2"/>
      <c r="C27" s="2"/>
      <c r="D27" s="84"/>
      <c r="E27" s="84"/>
      <c r="F27" s="84"/>
      <c r="G27" s="84"/>
      <c r="H27" s="84"/>
      <c r="I27" s="84"/>
      <c r="J27" s="84"/>
      <c r="K27" s="84"/>
      <c r="L27" s="84"/>
      <c r="M27" s="104"/>
      <c r="N27" s="84"/>
      <c r="O27" s="84"/>
      <c r="P27" s="84"/>
      <c r="Q27" s="104"/>
      <c r="R27" s="84"/>
      <c r="S27" s="84"/>
      <c r="T27" s="84"/>
      <c r="U27" s="104"/>
      <c r="V27" s="84"/>
      <c r="W27" s="84"/>
      <c r="X27" s="84"/>
      <c r="Y27" s="104"/>
      <c r="Z27" s="84"/>
      <c r="AA27" s="84"/>
      <c r="AB27" s="84"/>
      <c r="AC27" s="104"/>
      <c r="AD27" s="84"/>
      <c r="AE27" s="84"/>
      <c r="AF27" s="84"/>
      <c r="AG27" s="84"/>
      <c r="AH27" s="84"/>
      <c r="AI27" s="84"/>
      <c r="AJ27" s="104"/>
      <c r="AK27" s="104"/>
      <c r="AL27" s="2"/>
      <c r="AM27" s="2"/>
      <c r="AN27" s="2"/>
      <c r="AO27" s="2"/>
    </row>
    <row r="28" spans="1:41" ht="12.75">
      <c r="A28" s="2"/>
      <c r="B28" s="2"/>
      <c r="C28" s="2"/>
      <c r="D28" s="84"/>
      <c r="E28" s="84"/>
      <c r="F28" s="84"/>
      <c r="G28" s="84"/>
      <c r="H28" s="84"/>
      <c r="I28" s="84"/>
      <c r="J28" s="84"/>
      <c r="K28" s="84"/>
      <c r="L28" s="84"/>
      <c r="M28" s="104"/>
      <c r="N28" s="84"/>
      <c r="O28" s="84"/>
      <c r="P28" s="84"/>
      <c r="Q28" s="104"/>
      <c r="R28" s="84"/>
      <c r="S28" s="84"/>
      <c r="T28" s="84"/>
      <c r="U28" s="104"/>
      <c r="V28" s="84"/>
      <c r="W28" s="84"/>
      <c r="X28" s="84"/>
      <c r="Y28" s="104"/>
      <c r="Z28" s="84"/>
      <c r="AA28" s="84"/>
      <c r="AB28" s="84"/>
      <c r="AC28" s="104"/>
      <c r="AD28" s="84"/>
      <c r="AE28" s="84"/>
      <c r="AF28" s="84"/>
      <c r="AG28" s="84"/>
      <c r="AH28" s="84"/>
      <c r="AI28" s="84"/>
      <c r="AJ28" s="104"/>
      <c r="AK28" s="104"/>
      <c r="AL28" s="2"/>
      <c r="AM28" s="2"/>
      <c r="AN28" s="2"/>
      <c r="AO28" s="2"/>
    </row>
    <row r="29" spans="1:41" ht="12.75">
      <c r="A29" s="2"/>
      <c r="B29" s="2"/>
      <c r="C29" s="2"/>
      <c r="D29" s="84"/>
      <c r="E29" s="84"/>
      <c r="F29" s="84"/>
      <c r="G29" s="84"/>
      <c r="H29" s="84"/>
      <c r="I29" s="84"/>
      <c r="J29" s="84"/>
      <c r="K29" s="84"/>
      <c r="L29" s="84"/>
      <c r="M29" s="104"/>
      <c r="N29" s="84"/>
      <c r="O29" s="84"/>
      <c r="P29" s="84"/>
      <c r="Q29" s="104"/>
      <c r="R29" s="84"/>
      <c r="S29" s="84"/>
      <c r="T29" s="84"/>
      <c r="U29" s="104"/>
      <c r="V29" s="84"/>
      <c r="W29" s="84"/>
      <c r="X29" s="84"/>
      <c r="Y29" s="104"/>
      <c r="Z29" s="84"/>
      <c r="AA29" s="84"/>
      <c r="AB29" s="84"/>
      <c r="AC29" s="104"/>
      <c r="AD29" s="84"/>
      <c r="AE29" s="84"/>
      <c r="AF29" s="84"/>
      <c r="AG29" s="84"/>
      <c r="AH29" s="84"/>
      <c r="AI29" s="84"/>
      <c r="AJ29" s="104"/>
      <c r="AK29" s="104"/>
      <c r="AL29" s="2"/>
      <c r="AM29" s="2"/>
      <c r="AN29" s="2"/>
      <c r="AO29" s="2"/>
    </row>
    <row r="30" spans="1:41" ht="12.75">
      <c r="A30" s="2"/>
      <c r="B30" s="2"/>
      <c r="C30" s="2"/>
      <c r="D30" s="84"/>
      <c r="E30" s="84"/>
      <c r="F30" s="84"/>
      <c r="G30" s="84"/>
      <c r="H30" s="84"/>
      <c r="I30" s="84"/>
      <c r="J30" s="84"/>
      <c r="K30" s="84"/>
      <c r="L30" s="84"/>
      <c r="M30" s="104"/>
      <c r="N30" s="84"/>
      <c r="O30" s="84"/>
      <c r="P30" s="84"/>
      <c r="Q30" s="104"/>
      <c r="R30" s="84"/>
      <c r="S30" s="84"/>
      <c r="T30" s="84"/>
      <c r="U30" s="104"/>
      <c r="V30" s="84"/>
      <c r="W30" s="84"/>
      <c r="X30" s="84"/>
      <c r="Y30" s="104"/>
      <c r="Z30" s="84"/>
      <c r="AA30" s="84"/>
      <c r="AB30" s="84"/>
      <c r="AC30" s="104"/>
      <c r="AD30" s="84"/>
      <c r="AE30" s="84"/>
      <c r="AF30" s="84"/>
      <c r="AG30" s="84"/>
      <c r="AH30" s="84"/>
      <c r="AI30" s="84"/>
      <c r="AJ30" s="104"/>
      <c r="AK30" s="104"/>
      <c r="AL30" s="2"/>
      <c r="AM30" s="2"/>
      <c r="AN30" s="2"/>
      <c r="AO30" s="2"/>
    </row>
    <row r="31" spans="1:41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4"/>
      <c r="N31" s="84"/>
      <c r="O31" s="84"/>
      <c r="P31" s="84"/>
      <c r="Q31" s="104"/>
      <c r="R31" s="84"/>
      <c r="S31" s="84"/>
      <c r="T31" s="84"/>
      <c r="U31" s="104"/>
      <c r="V31" s="84"/>
      <c r="W31" s="84"/>
      <c r="X31" s="84"/>
      <c r="Y31" s="104"/>
      <c r="Z31" s="84"/>
      <c r="AA31" s="84"/>
      <c r="AB31" s="84"/>
      <c r="AC31" s="104"/>
      <c r="AD31" s="84"/>
      <c r="AE31" s="84"/>
      <c r="AF31" s="84"/>
      <c r="AG31" s="84"/>
      <c r="AH31" s="84"/>
      <c r="AI31" s="84"/>
      <c r="AJ31" s="104"/>
      <c r="AK31" s="104"/>
      <c r="AL31" s="2"/>
      <c r="AM31" s="2"/>
      <c r="AN31" s="2"/>
      <c r="AO31" s="2"/>
    </row>
    <row r="32" spans="1:41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4"/>
      <c r="N32" s="84"/>
      <c r="O32" s="84"/>
      <c r="P32" s="84"/>
      <c r="Q32" s="104"/>
      <c r="R32" s="84"/>
      <c r="S32" s="84"/>
      <c r="T32" s="84"/>
      <c r="U32" s="104"/>
      <c r="V32" s="84"/>
      <c r="W32" s="84"/>
      <c r="X32" s="84"/>
      <c r="Y32" s="104"/>
      <c r="Z32" s="84"/>
      <c r="AA32" s="84"/>
      <c r="AB32" s="84"/>
      <c r="AC32" s="104"/>
      <c r="AD32" s="84"/>
      <c r="AE32" s="84"/>
      <c r="AF32" s="84"/>
      <c r="AG32" s="84"/>
      <c r="AH32" s="84"/>
      <c r="AI32" s="84"/>
      <c r="AJ32" s="104"/>
      <c r="AK32" s="104"/>
      <c r="AL32" s="2"/>
      <c r="AM32" s="2"/>
      <c r="AN32" s="2"/>
      <c r="AO32" s="2"/>
    </row>
    <row r="33" spans="1:41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4"/>
      <c r="N33" s="84"/>
      <c r="O33" s="84"/>
      <c r="P33" s="84"/>
      <c r="Q33" s="104"/>
      <c r="R33" s="84"/>
      <c r="S33" s="84"/>
      <c r="T33" s="84"/>
      <c r="U33" s="104"/>
      <c r="V33" s="84"/>
      <c r="W33" s="84"/>
      <c r="X33" s="84"/>
      <c r="Y33" s="104"/>
      <c r="Z33" s="84"/>
      <c r="AA33" s="84"/>
      <c r="AB33" s="84"/>
      <c r="AC33" s="104"/>
      <c r="AD33" s="84"/>
      <c r="AE33" s="84"/>
      <c r="AF33" s="84"/>
      <c r="AG33" s="84"/>
      <c r="AH33" s="84"/>
      <c r="AI33" s="84"/>
      <c r="AJ33" s="104"/>
      <c r="AK33" s="104"/>
      <c r="AL33" s="2"/>
      <c r="AM33" s="2"/>
      <c r="AN33" s="2"/>
      <c r="AO33" s="2"/>
    </row>
    <row r="34" spans="1:41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4"/>
      <c r="N34" s="84"/>
      <c r="O34" s="84"/>
      <c r="P34" s="84"/>
      <c r="Q34" s="104"/>
      <c r="R34" s="84"/>
      <c r="S34" s="84"/>
      <c r="T34" s="84"/>
      <c r="U34" s="104"/>
      <c r="V34" s="84"/>
      <c r="W34" s="84"/>
      <c r="X34" s="84"/>
      <c r="Y34" s="104"/>
      <c r="Z34" s="84"/>
      <c r="AA34" s="84"/>
      <c r="AB34" s="84"/>
      <c r="AC34" s="104"/>
      <c r="AD34" s="84"/>
      <c r="AE34" s="84"/>
      <c r="AF34" s="84"/>
      <c r="AG34" s="84"/>
      <c r="AH34" s="84"/>
      <c r="AI34" s="84"/>
      <c r="AJ34" s="104"/>
      <c r="AK34" s="104"/>
      <c r="AL34" s="2"/>
      <c r="AM34" s="2"/>
      <c r="AN34" s="2"/>
      <c r="AO34" s="2"/>
    </row>
    <row r="35" spans="1:41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4"/>
      <c r="N35" s="84"/>
      <c r="O35" s="84"/>
      <c r="P35" s="84"/>
      <c r="Q35" s="104"/>
      <c r="R35" s="84"/>
      <c r="S35" s="84"/>
      <c r="T35" s="84"/>
      <c r="U35" s="104"/>
      <c r="V35" s="84"/>
      <c r="W35" s="84"/>
      <c r="X35" s="84"/>
      <c r="Y35" s="104"/>
      <c r="Z35" s="84"/>
      <c r="AA35" s="84"/>
      <c r="AB35" s="84"/>
      <c r="AC35" s="104"/>
      <c r="AD35" s="84"/>
      <c r="AE35" s="84"/>
      <c r="AF35" s="84"/>
      <c r="AG35" s="84"/>
      <c r="AH35" s="84"/>
      <c r="AI35" s="84"/>
      <c r="AJ35" s="104"/>
      <c r="AK35" s="104"/>
      <c r="AL35" s="2"/>
      <c r="AM35" s="2"/>
      <c r="AN35" s="2"/>
      <c r="AO35" s="2"/>
    </row>
    <row r="36" spans="1:41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4"/>
      <c r="N36" s="84"/>
      <c r="O36" s="84"/>
      <c r="P36" s="84"/>
      <c r="Q36" s="104"/>
      <c r="R36" s="84"/>
      <c r="S36" s="84"/>
      <c r="T36" s="84"/>
      <c r="U36" s="104"/>
      <c r="V36" s="84"/>
      <c r="W36" s="84"/>
      <c r="X36" s="84"/>
      <c r="Y36" s="104"/>
      <c r="Z36" s="84"/>
      <c r="AA36" s="84"/>
      <c r="AB36" s="84"/>
      <c r="AC36" s="104"/>
      <c r="AD36" s="84"/>
      <c r="AE36" s="84"/>
      <c r="AF36" s="84"/>
      <c r="AG36" s="84"/>
      <c r="AH36" s="84"/>
      <c r="AI36" s="84"/>
      <c r="AJ36" s="104"/>
      <c r="AK36" s="104"/>
      <c r="AL36" s="2"/>
      <c r="AM36" s="2"/>
      <c r="AN36" s="2"/>
      <c r="AO36" s="2"/>
    </row>
    <row r="37" spans="1:41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4"/>
      <c r="N37" s="84"/>
      <c r="O37" s="84"/>
      <c r="P37" s="84"/>
      <c r="Q37" s="104"/>
      <c r="R37" s="84"/>
      <c r="S37" s="84"/>
      <c r="T37" s="84"/>
      <c r="U37" s="104"/>
      <c r="V37" s="84"/>
      <c r="W37" s="84"/>
      <c r="X37" s="84"/>
      <c r="Y37" s="104"/>
      <c r="Z37" s="84"/>
      <c r="AA37" s="84"/>
      <c r="AB37" s="84"/>
      <c r="AC37" s="104"/>
      <c r="AD37" s="84"/>
      <c r="AE37" s="84"/>
      <c r="AF37" s="84"/>
      <c r="AG37" s="84"/>
      <c r="AH37" s="84"/>
      <c r="AI37" s="84"/>
      <c r="AJ37" s="104"/>
      <c r="AK37" s="104"/>
      <c r="AL37" s="2"/>
      <c r="AM37" s="2"/>
      <c r="AN37" s="2"/>
      <c r="AO37" s="2"/>
    </row>
    <row r="38" spans="1:41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4"/>
      <c r="N38" s="84"/>
      <c r="O38" s="84"/>
      <c r="P38" s="84"/>
      <c r="Q38" s="104"/>
      <c r="R38" s="84"/>
      <c r="S38" s="84"/>
      <c r="T38" s="84"/>
      <c r="U38" s="104"/>
      <c r="V38" s="84"/>
      <c r="W38" s="84"/>
      <c r="X38" s="84"/>
      <c r="Y38" s="104"/>
      <c r="Z38" s="84"/>
      <c r="AA38" s="84"/>
      <c r="AB38" s="84"/>
      <c r="AC38" s="104"/>
      <c r="AD38" s="84"/>
      <c r="AE38" s="84"/>
      <c r="AF38" s="84"/>
      <c r="AG38" s="84"/>
      <c r="AH38" s="84"/>
      <c r="AI38" s="84"/>
      <c r="AJ38" s="104"/>
      <c r="AK38" s="104"/>
      <c r="AL38" s="2"/>
      <c r="AM38" s="2"/>
      <c r="AN38" s="2"/>
      <c r="AO38" s="2"/>
    </row>
    <row r="39" spans="1:41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4"/>
      <c r="N39" s="84"/>
      <c r="O39" s="84"/>
      <c r="P39" s="84"/>
      <c r="Q39" s="104"/>
      <c r="R39" s="84"/>
      <c r="S39" s="84"/>
      <c r="T39" s="84"/>
      <c r="U39" s="104"/>
      <c r="V39" s="84"/>
      <c r="W39" s="84"/>
      <c r="X39" s="84"/>
      <c r="Y39" s="104"/>
      <c r="Z39" s="84"/>
      <c r="AA39" s="84"/>
      <c r="AB39" s="84"/>
      <c r="AC39" s="104"/>
      <c r="AD39" s="84"/>
      <c r="AE39" s="84"/>
      <c r="AF39" s="84"/>
      <c r="AG39" s="84"/>
      <c r="AH39" s="84"/>
      <c r="AI39" s="84"/>
      <c r="AJ39" s="104"/>
      <c r="AK39" s="104"/>
      <c r="AL39" s="2"/>
      <c r="AM39" s="2"/>
      <c r="AN39" s="2"/>
      <c r="AO39" s="2"/>
    </row>
    <row r="40" spans="1:41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4"/>
      <c r="N40" s="84"/>
      <c r="O40" s="84"/>
      <c r="P40" s="84"/>
      <c r="Q40" s="104"/>
      <c r="R40" s="84"/>
      <c r="S40" s="84"/>
      <c r="T40" s="84"/>
      <c r="U40" s="104"/>
      <c r="V40" s="84"/>
      <c r="W40" s="84"/>
      <c r="X40" s="84"/>
      <c r="Y40" s="104"/>
      <c r="Z40" s="84"/>
      <c r="AA40" s="84"/>
      <c r="AB40" s="84"/>
      <c r="AC40" s="104"/>
      <c r="AD40" s="84"/>
      <c r="AE40" s="84"/>
      <c r="AF40" s="84"/>
      <c r="AG40" s="84"/>
      <c r="AH40" s="84"/>
      <c r="AI40" s="84"/>
      <c r="AJ40" s="104"/>
      <c r="AK40" s="104"/>
      <c r="AL40" s="2"/>
      <c r="AM40" s="2"/>
      <c r="AN40" s="2"/>
      <c r="AO40" s="2"/>
    </row>
    <row r="41" spans="1:41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4"/>
      <c r="N41" s="84"/>
      <c r="O41" s="84"/>
      <c r="P41" s="84"/>
      <c r="Q41" s="104"/>
      <c r="R41" s="84"/>
      <c r="S41" s="84"/>
      <c r="T41" s="84"/>
      <c r="U41" s="104"/>
      <c r="V41" s="84"/>
      <c r="W41" s="84"/>
      <c r="X41" s="84"/>
      <c r="Y41" s="104"/>
      <c r="Z41" s="84"/>
      <c r="AA41" s="84"/>
      <c r="AB41" s="84"/>
      <c r="AC41" s="104"/>
      <c r="AD41" s="84"/>
      <c r="AE41" s="84"/>
      <c r="AF41" s="84"/>
      <c r="AG41" s="84"/>
      <c r="AH41" s="84"/>
      <c r="AI41" s="84"/>
      <c r="AJ41" s="104"/>
      <c r="AK41" s="104"/>
      <c r="AL41" s="2"/>
      <c r="AM41" s="2"/>
      <c r="AN41" s="2"/>
      <c r="AO41" s="2"/>
    </row>
    <row r="42" spans="1:41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4"/>
      <c r="N42" s="84"/>
      <c r="O42" s="84"/>
      <c r="P42" s="84"/>
      <c r="Q42" s="104"/>
      <c r="R42" s="84"/>
      <c r="S42" s="84"/>
      <c r="T42" s="84"/>
      <c r="U42" s="104"/>
      <c r="V42" s="84"/>
      <c r="W42" s="84"/>
      <c r="X42" s="84"/>
      <c r="Y42" s="104"/>
      <c r="Z42" s="84"/>
      <c r="AA42" s="84"/>
      <c r="AB42" s="84"/>
      <c r="AC42" s="104"/>
      <c r="AD42" s="84"/>
      <c r="AE42" s="84"/>
      <c r="AF42" s="84"/>
      <c r="AG42" s="84"/>
      <c r="AH42" s="84"/>
      <c r="AI42" s="84"/>
      <c r="AJ42" s="104"/>
      <c r="AK42" s="104"/>
      <c r="AL42" s="2"/>
      <c r="AM42" s="2"/>
      <c r="AN42" s="2"/>
      <c r="AO42" s="2"/>
    </row>
    <row r="43" spans="1:41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4"/>
      <c r="N43" s="84"/>
      <c r="O43" s="84"/>
      <c r="P43" s="84"/>
      <c r="Q43" s="104"/>
      <c r="R43" s="84"/>
      <c r="S43" s="84"/>
      <c r="T43" s="84"/>
      <c r="U43" s="104"/>
      <c r="V43" s="84"/>
      <c r="W43" s="84"/>
      <c r="X43" s="84"/>
      <c r="Y43" s="104"/>
      <c r="Z43" s="84"/>
      <c r="AA43" s="84"/>
      <c r="AB43" s="84"/>
      <c r="AC43" s="104"/>
      <c r="AD43" s="84"/>
      <c r="AE43" s="84"/>
      <c r="AF43" s="84"/>
      <c r="AG43" s="84"/>
      <c r="AH43" s="84"/>
      <c r="AI43" s="84"/>
      <c r="AJ43" s="104"/>
      <c r="AK43" s="104"/>
      <c r="AL43" s="2"/>
      <c r="AM43" s="2"/>
      <c r="AN43" s="2"/>
      <c r="AO43" s="2"/>
    </row>
    <row r="44" spans="1:41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4"/>
      <c r="N44" s="84"/>
      <c r="O44" s="84"/>
      <c r="P44" s="84"/>
      <c r="Q44" s="104"/>
      <c r="R44" s="84"/>
      <c r="S44" s="84"/>
      <c r="T44" s="84"/>
      <c r="U44" s="104"/>
      <c r="V44" s="84"/>
      <c r="W44" s="84"/>
      <c r="X44" s="84"/>
      <c r="Y44" s="104"/>
      <c r="Z44" s="84"/>
      <c r="AA44" s="84"/>
      <c r="AB44" s="84"/>
      <c r="AC44" s="104"/>
      <c r="AD44" s="84"/>
      <c r="AE44" s="84"/>
      <c r="AF44" s="84"/>
      <c r="AG44" s="84"/>
      <c r="AH44" s="84"/>
      <c r="AI44" s="84"/>
      <c r="AJ44" s="104"/>
      <c r="AK44" s="104"/>
      <c r="AL44" s="2"/>
      <c r="AM44" s="2"/>
      <c r="AN44" s="2"/>
      <c r="AO44" s="2"/>
    </row>
    <row r="45" spans="1:41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4"/>
      <c r="N45" s="84"/>
      <c r="O45" s="84"/>
      <c r="P45" s="84"/>
      <c r="Q45" s="104"/>
      <c r="R45" s="84"/>
      <c r="S45" s="84"/>
      <c r="T45" s="84"/>
      <c r="U45" s="104"/>
      <c r="V45" s="84"/>
      <c r="W45" s="84"/>
      <c r="X45" s="84"/>
      <c r="Y45" s="104"/>
      <c r="Z45" s="84"/>
      <c r="AA45" s="84"/>
      <c r="AB45" s="84"/>
      <c r="AC45" s="104"/>
      <c r="AD45" s="84"/>
      <c r="AE45" s="84"/>
      <c r="AF45" s="84"/>
      <c r="AG45" s="84"/>
      <c r="AH45" s="84"/>
      <c r="AI45" s="84"/>
      <c r="AJ45" s="104"/>
      <c r="AK45" s="104"/>
      <c r="AL45" s="2"/>
      <c r="AM45" s="2"/>
      <c r="AN45" s="2"/>
      <c r="AO45" s="2"/>
    </row>
    <row r="46" spans="1:41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4"/>
      <c r="N46" s="84"/>
      <c r="O46" s="84"/>
      <c r="P46" s="84"/>
      <c r="Q46" s="104"/>
      <c r="R46" s="84"/>
      <c r="S46" s="84"/>
      <c r="T46" s="84"/>
      <c r="U46" s="104"/>
      <c r="V46" s="84"/>
      <c r="W46" s="84"/>
      <c r="X46" s="84"/>
      <c r="Y46" s="104"/>
      <c r="Z46" s="84"/>
      <c r="AA46" s="84"/>
      <c r="AB46" s="84"/>
      <c r="AC46" s="104"/>
      <c r="AD46" s="84"/>
      <c r="AE46" s="84"/>
      <c r="AF46" s="84"/>
      <c r="AG46" s="84"/>
      <c r="AH46" s="84"/>
      <c r="AI46" s="84"/>
      <c r="AJ46" s="104"/>
      <c r="AK46" s="104"/>
      <c r="AL46" s="2"/>
      <c r="AM46" s="2"/>
      <c r="AN46" s="2"/>
      <c r="AO46" s="2"/>
    </row>
    <row r="47" spans="1:41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4"/>
      <c r="N47" s="84"/>
      <c r="O47" s="84"/>
      <c r="P47" s="84"/>
      <c r="Q47" s="104"/>
      <c r="R47" s="84"/>
      <c r="S47" s="84"/>
      <c r="T47" s="84"/>
      <c r="U47" s="104"/>
      <c r="V47" s="84"/>
      <c r="W47" s="84"/>
      <c r="X47" s="84"/>
      <c r="Y47" s="104"/>
      <c r="Z47" s="84"/>
      <c r="AA47" s="84"/>
      <c r="AB47" s="84"/>
      <c r="AC47" s="104"/>
      <c r="AD47" s="84"/>
      <c r="AE47" s="84"/>
      <c r="AF47" s="84"/>
      <c r="AG47" s="84"/>
      <c r="AH47" s="84"/>
      <c r="AI47" s="84"/>
      <c r="AJ47" s="104"/>
      <c r="AK47" s="104"/>
      <c r="AL47" s="2"/>
      <c r="AM47" s="2"/>
      <c r="AN47" s="2"/>
      <c r="AO47" s="2"/>
    </row>
    <row r="48" spans="1:41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4"/>
      <c r="N48" s="84"/>
      <c r="O48" s="84"/>
      <c r="P48" s="84"/>
      <c r="Q48" s="104"/>
      <c r="R48" s="84"/>
      <c r="S48" s="84"/>
      <c r="T48" s="84"/>
      <c r="U48" s="104"/>
      <c r="V48" s="84"/>
      <c r="W48" s="84"/>
      <c r="X48" s="84"/>
      <c r="Y48" s="104"/>
      <c r="Z48" s="84"/>
      <c r="AA48" s="84"/>
      <c r="AB48" s="84"/>
      <c r="AC48" s="104"/>
      <c r="AD48" s="84"/>
      <c r="AE48" s="84"/>
      <c r="AF48" s="84"/>
      <c r="AG48" s="84"/>
      <c r="AH48" s="84"/>
      <c r="AI48" s="84"/>
      <c r="AJ48" s="104"/>
      <c r="AK48" s="104"/>
      <c r="AL48" s="2"/>
      <c r="AM48" s="2"/>
      <c r="AN48" s="2"/>
      <c r="AO48" s="2"/>
    </row>
    <row r="49" spans="1:41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4"/>
      <c r="N49" s="84"/>
      <c r="O49" s="84"/>
      <c r="P49" s="84"/>
      <c r="Q49" s="104"/>
      <c r="R49" s="84"/>
      <c r="S49" s="84"/>
      <c r="T49" s="84"/>
      <c r="U49" s="104"/>
      <c r="V49" s="84"/>
      <c r="W49" s="84"/>
      <c r="X49" s="84"/>
      <c r="Y49" s="104"/>
      <c r="Z49" s="84"/>
      <c r="AA49" s="84"/>
      <c r="AB49" s="84"/>
      <c r="AC49" s="104"/>
      <c r="AD49" s="84"/>
      <c r="AE49" s="84"/>
      <c r="AF49" s="84"/>
      <c r="AG49" s="84"/>
      <c r="AH49" s="84"/>
      <c r="AI49" s="84"/>
      <c r="AJ49" s="104"/>
      <c r="AK49" s="104"/>
      <c r="AL49" s="2"/>
      <c r="AM49" s="2"/>
      <c r="AN49" s="2"/>
      <c r="AO49" s="2"/>
    </row>
    <row r="50" spans="1:41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4"/>
      <c r="N50" s="84"/>
      <c r="O50" s="84"/>
      <c r="P50" s="84"/>
      <c r="Q50" s="104"/>
      <c r="R50" s="84"/>
      <c r="S50" s="84"/>
      <c r="T50" s="84"/>
      <c r="U50" s="104"/>
      <c r="V50" s="84"/>
      <c r="W50" s="84"/>
      <c r="X50" s="84"/>
      <c r="Y50" s="104"/>
      <c r="Z50" s="84"/>
      <c r="AA50" s="84"/>
      <c r="AB50" s="84"/>
      <c r="AC50" s="104"/>
      <c r="AD50" s="84"/>
      <c r="AE50" s="84"/>
      <c r="AF50" s="84"/>
      <c r="AG50" s="84"/>
      <c r="AH50" s="84"/>
      <c r="AI50" s="84"/>
      <c r="AJ50" s="104"/>
      <c r="AK50" s="104"/>
      <c r="AL50" s="2"/>
      <c r="AM50" s="2"/>
      <c r="AN50" s="2"/>
      <c r="AO50" s="2"/>
    </row>
    <row r="51" spans="1:41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4"/>
      <c r="N51" s="84"/>
      <c r="O51" s="84"/>
      <c r="P51" s="84"/>
      <c r="Q51" s="104"/>
      <c r="R51" s="84"/>
      <c r="S51" s="84"/>
      <c r="T51" s="84"/>
      <c r="U51" s="104"/>
      <c r="V51" s="84"/>
      <c r="W51" s="84"/>
      <c r="X51" s="84"/>
      <c r="Y51" s="104"/>
      <c r="Z51" s="84"/>
      <c r="AA51" s="84"/>
      <c r="AB51" s="84"/>
      <c r="AC51" s="104"/>
      <c r="AD51" s="84"/>
      <c r="AE51" s="84"/>
      <c r="AF51" s="84"/>
      <c r="AG51" s="84"/>
      <c r="AH51" s="84"/>
      <c r="AI51" s="84"/>
      <c r="AJ51" s="104"/>
      <c r="AK51" s="104"/>
      <c r="AL51" s="2"/>
      <c r="AM51" s="2"/>
      <c r="AN51" s="2"/>
      <c r="AO51" s="2"/>
    </row>
    <row r="52" spans="1:41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4"/>
      <c r="N52" s="84"/>
      <c r="O52" s="84"/>
      <c r="P52" s="84"/>
      <c r="Q52" s="104"/>
      <c r="R52" s="84"/>
      <c r="S52" s="84"/>
      <c r="T52" s="84"/>
      <c r="U52" s="104"/>
      <c r="V52" s="84"/>
      <c r="W52" s="84"/>
      <c r="X52" s="84"/>
      <c r="Y52" s="104"/>
      <c r="Z52" s="84"/>
      <c r="AA52" s="84"/>
      <c r="AB52" s="84"/>
      <c r="AC52" s="104"/>
      <c r="AD52" s="84"/>
      <c r="AE52" s="84"/>
      <c r="AF52" s="84"/>
      <c r="AG52" s="84"/>
      <c r="AH52" s="84"/>
      <c r="AI52" s="84"/>
      <c r="AJ52" s="104"/>
      <c r="AK52" s="104"/>
      <c r="AL52" s="2"/>
      <c r="AM52" s="2"/>
      <c r="AN52" s="2"/>
      <c r="AO52" s="2"/>
    </row>
    <row r="53" spans="1:41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4"/>
      <c r="N53" s="84"/>
      <c r="O53" s="84"/>
      <c r="P53" s="84"/>
      <c r="Q53" s="104"/>
      <c r="R53" s="84"/>
      <c r="S53" s="84"/>
      <c r="T53" s="84"/>
      <c r="U53" s="104"/>
      <c r="V53" s="84"/>
      <c r="W53" s="84"/>
      <c r="X53" s="84"/>
      <c r="Y53" s="104"/>
      <c r="Z53" s="84"/>
      <c r="AA53" s="84"/>
      <c r="AB53" s="84"/>
      <c r="AC53" s="104"/>
      <c r="AD53" s="84"/>
      <c r="AE53" s="84"/>
      <c r="AF53" s="84"/>
      <c r="AG53" s="84"/>
      <c r="AH53" s="84"/>
      <c r="AI53" s="84"/>
      <c r="AJ53" s="104"/>
      <c r="AK53" s="104"/>
      <c r="AL53" s="2"/>
      <c r="AM53" s="2"/>
      <c r="AN53" s="2"/>
      <c r="AO53" s="2"/>
    </row>
    <row r="54" spans="1:41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4"/>
      <c r="N54" s="84"/>
      <c r="O54" s="84"/>
      <c r="P54" s="84"/>
      <c r="Q54" s="104"/>
      <c r="R54" s="84"/>
      <c r="S54" s="84"/>
      <c r="T54" s="84"/>
      <c r="U54" s="104"/>
      <c r="V54" s="84"/>
      <c r="W54" s="84"/>
      <c r="X54" s="84"/>
      <c r="Y54" s="104"/>
      <c r="Z54" s="84"/>
      <c r="AA54" s="84"/>
      <c r="AB54" s="84"/>
      <c r="AC54" s="104"/>
      <c r="AD54" s="84"/>
      <c r="AE54" s="84"/>
      <c r="AF54" s="84"/>
      <c r="AG54" s="84"/>
      <c r="AH54" s="84"/>
      <c r="AI54" s="84"/>
      <c r="AJ54" s="104"/>
      <c r="AK54" s="104"/>
      <c r="AL54" s="2"/>
      <c r="AM54" s="2"/>
      <c r="AN54" s="2"/>
      <c r="AO54" s="2"/>
    </row>
    <row r="55" spans="1:41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4"/>
      <c r="N55" s="84"/>
      <c r="O55" s="84"/>
      <c r="P55" s="84"/>
      <c r="Q55" s="104"/>
      <c r="R55" s="84"/>
      <c r="S55" s="84"/>
      <c r="T55" s="84"/>
      <c r="U55" s="104"/>
      <c r="V55" s="84"/>
      <c r="W55" s="84"/>
      <c r="X55" s="84"/>
      <c r="Y55" s="104"/>
      <c r="Z55" s="84"/>
      <c r="AA55" s="84"/>
      <c r="AB55" s="84"/>
      <c r="AC55" s="104"/>
      <c r="AD55" s="84"/>
      <c r="AE55" s="84"/>
      <c r="AF55" s="84"/>
      <c r="AG55" s="84"/>
      <c r="AH55" s="84"/>
      <c r="AI55" s="84"/>
      <c r="AJ55" s="104"/>
      <c r="AK55" s="104"/>
      <c r="AL55" s="2"/>
      <c r="AM55" s="2"/>
      <c r="AN55" s="2"/>
      <c r="AO55" s="2"/>
    </row>
    <row r="56" spans="1:41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4"/>
      <c r="N56" s="84"/>
      <c r="O56" s="84"/>
      <c r="P56" s="84"/>
      <c r="Q56" s="104"/>
      <c r="R56" s="84"/>
      <c r="S56" s="84"/>
      <c r="T56" s="84"/>
      <c r="U56" s="104"/>
      <c r="V56" s="84"/>
      <c r="W56" s="84"/>
      <c r="X56" s="84"/>
      <c r="Y56" s="104"/>
      <c r="Z56" s="84"/>
      <c r="AA56" s="84"/>
      <c r="AB56" s="84"/>
      <c r="AC56" s="104"/>
      <c r="AD56" s="84"/>
      <c r="AE56" s="84"/>
      <c r="AF56" s="84"/>
      <c r="AG56" s="84"/>
      <c r="AH56" s="84"/>
      <c r="AI56" s="84"/>
      <c r="AJ56" s="104"/>
      <c r="AK56" s="104"/>
      <c r="AL56" s="2"/>
      <c r="AM56" s="2"/>
      <c r="AN56" s="2"/>
      <c r="AO56" s="2"/>
    </row>
    <row r="57" spans="1:41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4"/>
      <c r="N57" s="84"/>
      <c r="O57" s="84"/>
      <c r="P57" s="84"/>
      <c r="Q57" s="104"/>
      <c r="R57" s="84"/>
      <c r="S57" s="84"/>
      <c r="T57" s="84"/>
      <c r="U57" s="104"/>
      <c r="V57" s="84"/>
      <c r="W57" s="84"/>
      <c r="X57" s="84"/>
      <c r="Y57" s="104"/>
      <c r="Z57" s="84"/>
      <c r="AA57" s="84"/>
      <c r="AB57" s="84"/>
      <c r="AC57" s="104"/>
      <c r="AD57" s="84"/>
      <c r="AE57" s="84"/>
      <c r="AF57" s="84"/>
      <c r="AG57" s="84"/>
      <c r="AH57" s="84"/>
      <c r="AI57" s="84"/>
      <c r="AJ57" s="104"/>
      <c r="AK57" s="104"/>
      <c r="AL57" s="2"/>
      <c r="AM57" s="2"/>
      <c r="AN57" s="2"/>
      <c r="AO57" s="2"/>
    </row>
    <row r="58" spans="1:41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4"/>
      <c r="N58" s="84"/>
      <c r="O58" s="84"/>
      <c r="P58" s="84"/>
      <c r="Q58" s="104"/>
      <c r="R58" s="84"/>
      <c r="S58" s="84"/>
      <c r="T58" s="84"/>
      <c r="U58" s="104"/>
      <c r="V58" s="84"/>
      <c r="W58" s="84"/>
      <c r="X58" s="84"/>
      <c r="Y58" s="104"/>
      <c r="Z58" s="84"/>
      <c r="AA58" s="84"/>
      <c r="AB58" s="84"/>
      <c r="AC58" s="104"/>
      <c r="AD58" s="84"/>
      <c r="AE58" s="84"/>
      <c r="AF58" s="84"/>
      <c r="AG58" s="84"/>
      <c r="AH58" s="84"/>
      <c r="AI58" s="84"/>
      <c r="AJ58" s="104"/>
      <c r="AK58" s="104"/>
      <c r="AL58" s="2"/>
      <c r="AM58" s="2"/>
      <c r="AN58" s="2"/>
      <c r="AO58" s="2"/>
    </row>
    <row r="59" spans="1:41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4"/>
      <c r="N59" s="84"/>
      <c r="O59" s="84"/>
      <c r="P59" s="84"/>
      <c r="Q59" s="104"/>
      <c r="R59" s="84"/>
      <c r="S59" s="84"/>
      <c r="T59" s="84"/>
      <c r="U59" s="104"/>
      <c r="V59" s="84"/>
      <c r="W59" s="84"/>
      <c r="X59" s="84"/>
      <c r="Y59" s="104"/>
      <c r="Z59" s="84"/>
      <c r="AA59" s="84"/>
      <c r="AB59" s="84"/>
      <c r="AC59" s="104"/>
      <c r="AD59" s="84"/>
      <c r="AE59" s="84"/>
      <c r="AF59" s="84"/>
      <c r="AG59" s="84"/>
      <c r="AH59" s="84"/>
      <c r="AI59" s="84"/>
      <c r="AJ59" s="104"/>
      <c r="AK59" s="104"/>
      <c r="AL59" s="2"/>
      <c r="AM59" s="2"/>
      <c r="AN59" s="2"/>
      <c r="AO59" s="2"/>
    </row>
    <row r="60" spans="1:41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4"/>
      <c r="N60" s="84"/>
      <c r="O60" s="84"/>
      <c r="P60" s="84"/>
      <c r="Q60" s="104"/>
      <c r="R60" s="84"/>
      <c r="S60" s="84"/>
      <c r="T60" s="84"/>
      <c r="U60" s="104"/>
      <c r="V60" s="84"/>
      <c r="W60" s="84"/>
      <c r="X60" s="84"/>
      <c r="Y60" s="104"/>
      <c r="Z60" s="84"/>
      <c r="AA60" s="84"/>
      <c r="AB60" s="84"/>
      <c r="AC60" s="104"/>
      <c r="AD60" s="84"/>
      <c r="AE60" s="84"/>
      <c r="AF60" s="84"/>
      <c r="AG60" s="84"/>
      <c r="AH60" s="84"/>
      <c r="AI60" s="84"/>
      <c r="AJ60" s="104"/>
      <c r="AK60" s="104"/>
      <c r="AL60" s="2"/>
      <c r="AM60" s="2"/>
      <c r="AN60" s="2"/>
      <c r="AO60" s="2"/>
    </row>
    <row r="61" spans="1:41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4"/>
      <c r="N61" s="84"/>
      <c r="O61" s="84"/>
      <c r="P61" s="84"/>
      <c r="Q61" s="104"/>
      <c r="R61" s="84"/>
      <c r="S61" s="84"/>
      <c r="T61" s="84"/>
      <c r="U61" s="104"/>
      <c r="V61" s="84"/>
      <c r="W61" s="84"/>
      <c r="X61" s="84"/>
      <c r="Y61" s="104"/>
      <c r="Z61" s="84"/>
      <c r="AA61" s="84"/>
      <c r="AB61" s="84"/>
      <c r="AC61" s="104"/>
      <c r="AD61" s="84"/>
      <c r="AE61" s="84"/>
      <c r="AF61" s="84"/>
      <c r="AG61" s="84"/>
      <c r="AH61" s="84"/>
      <c r="AI61" s="84"/>
      <c r="AJ61" s="104"/>
      <c r="AK61" s="104"/>
      <c r="AL61" s="2"/>
      <c r="AM61" s="2"/>
      <c r="AN61" s="2"/>
      <c r="AO61" s="2"/>
    </row>
    <row r="62" spans="1:41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4"/>
      <c r="N62" s="84"/>
      <c r="O62" s="84"/>
      <c r="P62" s="84"/>
      <c r="Q62" s="104"/>
      <c r="R62" s="84"/>
      <c r="S62" s="84"/>
      <c r="T62" s="84"/>
      <c r="U62" s="104"/>
      <c r="V62" s="84"/>
      <c r="W62" s="84"/>
      <c r="X62" s="84"/>
      <c r="Y62" s="104"/>
      <c r="Z62" s="84"/>
      <c r="AA62" s="84"/>
      <c r="AB62" s="84"/>
      <c r="AC62" s="104"/>
      <c r="AD62" s="84"/>
      <c r="AE62" s="84"/>
      <c r="AF62" s="84"/>
      <c r="AG62" s="84"/>
      <c r="AH62" s="84"/>
      <c r="AI62" s="84"/>
      <c r="AJ62" s="104"/>
      <c r="AK62" s="104"/>
      <c r="AL62" s="2"/>
      <c r="AM62" s="2"/>
      <c r="AN62" s="2"/>
      <c r="AO62" s="2"/>
    </row>
    <row r="63" spans="1:41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4"/>
      <c r="N63" s="84"/>
      <c r="O63" s="84"/>
      <c r="P63" s="84"/>
      <c r="Q63" s="104"/>
      <c r="R63" s="84"/>
      <c r="S63" s="84"/>
      <c r="T63" s="84"/>
      <c r="U63" s="104"/>
      <c r="V63" s="84"/>
      <c r="W63" s="84"/>
      <c r="X63" s="84"/>
      <c r="Y63" s="104"/>
      <c r="Z63" s="84"/>
      <c r="AA63" s="84"/>
      <c r="AB63" s="84"/>
      <c r="AC63" s="104"/>
      <c r="AD63" s="84"/>
      <c r="AE63" s="84"/>
      <c r="AF63" s="84"/>
      <c r="AG63" s="84"/>
      <c r="AH63" s="84"/>
      <c r="AI63" s="84"/>
      <c r="AJ63" s="104"/>
      <c r="AK63" s="104"/>
      <c r="AL63" s="2"/>
      <c r="AM63" s="2"/>
      <c r="AN63" s="2"/>
      <c r="AO63" s="2"/>
    </row>
    <row r="64" spans="1:41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4"/>
      <c r="N64" s="84"/>
      <c r="O64" s="84"/>
      <c r="P64" s="84"/>
      <c r="Q64" s="104"/>
      <c r="R64" s="84"/>
      <c r="S64" s="84"/>
      <c r="T64" s="84"/>
      <c r="U64" s="104"/>
      <c r="V64" s="84"/>
      <c r="W64" s="84"/>
      <c r="X64" s="84"/>
      <c r="Y64" s="104"/>
      <c r="Z64" s="84"/>
      <c r="AA64" s="84"/>
      <c r="AB64" s="84"/>
      <c r="AC64" s="104"/>
      <c r="AD64" s="84"/>
      <c r="AE64" s="84"/>
      <c r="AF64" s="84"/>
      <c r="AG64" s="84"/>
      <c r="AH64" s="84"/>
      <c r="AI64" s="84"/>
      <c r="AJ64" s="104"/>
      <c r="AK64" s="104"/>
      <c r="AL64" s="2"/>
      <c r="AM64" s="2"/>
      <c r="AN64" s="2"/>
      <c r="AO64" s="2"/>
    </row>
    <row r="65" spans="1:41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4"/>
      <c r="N65" s="84"/>
      <c r="O65" s="84"/>
      <c r="P65" s="84"/>
      <c r="Q65" s="104"/>
      <c r="R65" s="84"/>
      <c r="S65" s="84"/>
      <c r="T65" s="84"/>
      <c r="U65" s="104"/>
      <c r="V65" s="84"/>
      <c r="W65" s="84"/>
      <c r="X65" s="84"/>
      <c r="Y65" s="104"/>
      <c r="Z65" s="84"/>
      <c r="AA65" s="84"/>
      <c r="AB65" s="84"/>
      <c r="AC65" s="104"/>
      <c r="AD65" s="84"/>
      <c r="AE65" s="84"/>
      <c r="AF65" s="84"/>
      <c r="AG65" s="84"/>
      <c r="AH65" s="84"/>
      <c r="AI65" s="84"/>
      <c r="AJ65" s="104"/>
      <c r="AK65" s="104"/>
      <c r="AL65" s="2"/>
      <c r="AM65" s="2"/>
      <c r="AN65" s="2"/>
      <c r="AO65" s="2"/>
    </row>
    <row r="66" spans="1:41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4"/>
      <c r="N66" s="84"/>
      <c r="O66" s="84"/>
      <c r="P66" s="84"/>
      <c r="Q66" s="104"/>
      <c r="R66" s="84"/>
      <c r="S66" s="84"/>
      <c r="T66" s="84"/>
      <c r="U66" s="104"/>
      <c r="V66" s="84"/>
      <c r="W66" s="84"/>
      <c r="X66" s="84"/>
      <c r="Y66" s="104"/>
      <c r="Z66" s="84"/>
      <c r="AA66" s="84"/>
      <c r="AB66" s="84"/>
      <c r="AC66" s="104"/>
      <c r="AD66" s="84"/>
      <c r="AE66" s="84"/>
      <c r="AF66" s="84"/>
      <c r="AG66" s="84"/>
      <c r="AH66" s="84"/>
      <c r="AI66" s="84"/>
      <c r="AJ66" s="104"/>
      <c r="AK66" s="104"/>
      <c r="AL66" s="2"/>
      <c r="AM66" s="2"/>
      <c r="AN66" s="2"/>
      <c r="AO66" s="2"/>
    </row>
    <row r="67" spans="1:41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4"/>
      <c r="N67" s="84"/>
      <c r="O67" s="84"/>
      <c r="P67" s="84"/>
      <c r="Q67" s="104"/>
      <c r="R67" s="84"/>
      <c r="S67" s="84"/>
      <c r="T67" s="84"/>
      <c r="U67" s="104"/>
      <c r="V67" s="84"/>
      <c r="W67" s="84"/>
      <c r="X67" s="84"/>
      <c r="Y67" s="104"/>
      <c r="Z67" s="84"/>
      <c r="AA67" s="84"/>
      <c r="AB67" s="84"/>
      <c r="AC67" s="104"/>
      <c r="AD67" s="84"/>
      <c r="AE67" s="84"/>
      <c r="AF67" s="84"/>
      <c r="AG67" s="84"/>
      <c r="AH67" s="84"/>
      <c r="AI67" s="84"/>
      <c r="AJ67" s="104"/>
      <c r="AK67" s="104"/>
      <c r="AL67" s="2"/>
      <c r="AM67" s="2"/>
      <c r="AN67" s="2"/>
      <c r="AO67" s="2"/>
    </row>
    <row r="68" spans="1:41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4"/>
      <c r="N68" s="84"/>
      <c r="O68" s="84"/>
      <c r="P68" s="84"/>
      <c r="Q68" s="104"/>
      <c r="R68" s="84"/>
      <c r="S68" s="84"/>
      <c r="T68" s="84"/>
      <c r="U68" s="104"/>
      <c r="V68" s="84"/>
      <c r="W68" s="84"/>
      <c r="X68" s="84"/>
      <c r="Y68" s="104"/>
      <c r="Z68" s="84"/>
      <c r="AA68" s="84"/>
      <c r="AB68" s="84"/>
      <c r="AC68" s="104"/>
      <c r="AD68" s="84"/>
      <c r="AE68" s="84"/>
      <c r="AF68" s="84"/>
      <c r="AG68" s="84"/>
      <c r="AH68" s="84"/>
      <c r="AI68" s="84"/>
      <c r="AJ68" s="104"/>
      <c r="AK68" s="104"/>
      <c r="AL68" s="2"/>
      <c r="AM68" s="2"/>
      <c r="AN68" s="2"/>
      <c r="AO68" s="2"/>
    </row>
    <row r="69" spans="1:41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4"/>
      <c r="N69" s="84"/>
      <c r="O69" s="84"/>
      <c r="P69" s="84"/>
      <c r="Q69" s="104"/>
      <c r="R69" s="84"/>
      <c r="S69" s="84"/>
      <c r="T69" s="84"/>
      <c r="U69" s="104"/>
      <c r="V69" s="84"/>
      <c r="W69" s="84"/>
      <c r="X69" s="84"/>
      <c r="Y69" s="104"/>
      <c r="Z69" s="84"/>
      <c r="AA69" s="84"/>
      <c r="AB69" s="84"/>
      <c r="AC69" s="104"/>
      <c r="AD69" s="84"/>
      <c r="AE69" s="84"/>
      <c r="AF69" s="84"/>
      <c r="AG69" s="84"/>
      <c r="AH69" s="84"/>
      <c r="AI69" s="84"/>
      <c r="AJ69" s="104"/>
      <c r="AK69" s="104"/>
      <c r="AL69" s="2"/>
      <c r="AM69" s="2"/>
      <c r="AN69" s="2"/>
      <c r="AO69" s="2"/>
    </row>
    <row r="70" spans="1:41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4"/>
      <c r="N70" s="84"/>
      <c r="O70" s="84"/>
      <c r="P70" s="84"/>
      <c r="Q70" s="104"/>
      <c r="R70" s="84"/>
      <c r="S70" s="84"/>
      <c r="T70" s="84"/>
      <c r="U70" s="104"/>
      <c r="V70" s="84"/>
      <c r="W70" s="84"/>
      <c r="X70" s="84"/>
      <c r="Y70" s="104"/>
      <c r="Z70" s="84"/>
      <c r="AA70" s="84"/>
      <c r="AB70" s="84"/>
      <c r="AC70" s="104"/>
      <c r="AD70" s="84"/>
      <c r="AE70" s="84"/>
      <c r="AF70" s="84"/>
      <c r="AG70" s="84"/>
      <c r="AH70" s="84"/>
      <c r="AI70" s="84"/>
      <c r="AJ70" s="104"/>
      <c r="AK70" s="104"/>
      <c r="AL70" s="2"/>
      <c r="AM70" s="2"/>
      <c r="AN70" s="2"/>
      <c r="AO70" s="2"/>
    </row>
    <row r="71" spans="1:41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4"/>
      <c r="N71" s="84"/>
      <c r="O71" s="84"/>
      <c r="P71" s="84"/>
      <c r="Q71" s="104"/>
      <c r="R71" s="84"/>
      <c r="S71" s="84"/>
      <c r="T71" s="84"/>
      <c r="U71" s="104"/>
      <c r="V71" s="84"/>
      <c r="W71" s="84"/>
      <c r="X71" s="84"/>
      <c r="Y71" s="104"/>
      <c r="Z71" s="84"/>
      <c r="AA71" s="84"/>
      <c r="AB71" s="84"/>
      <c r="AC71" s="104"/>
      <c r="AD71" s="84"/>
      <c r="AE71" s="84"/>
      <c r="AF71" s="84"/>
      <c r="AG71" s="84"/>
      <c r="AH71" s="84"/>
      <c r="AI71" s="84"/>
      <c r="AJ71" s="104"/>
      <c r="AK71" s="104"/>
      <c r="AL71" s="2"/>
      <c r="AM71" s="2"/>
      <c r="AN71" s="2"/>
      <c r="AO71" s="2"/>
    </row>
    <row r="72" spans="1:41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4"/>
      <c r="N72" s="84"/>
      <c r="O72" s="84"/>
      <c r="P72" s="84"/>
      <c r="Q72" s="104"/>
      <c r="R72" s="84"/>
      <c r="S72" s="84"/>
      <c r="T72" s="84"/>
      <c r="U72" s="104"/>
      <c r="V72" s="84"/>
      <c r="W72" s="84"/>
      <c r="X72" s="84"/>
      <c r="Y72" s="104"/>
      <c r="Z72" s="84"/>
      <c r="AA72" s="84"/>
      <c r="AB72" s="84"/>
      <c r="AC72" s="104"/>
      <c r="AD72" s="84"/>
      <c r="AE72" s="84"/>
      <c r="AF72" s="84"/>
      <c r="AG72" s="84"/>
      <c r="AH72" s="84"/>
      <c r="AI72" s="84"/>
      <c r="AJ72" s="104"/>
      <c r="AK72" s="104"/>
      <c r="AL72" s="2"/>
      <c r="AM72" s="2"/>
      <c r="AN72" s="2"/>
      <c r="AO72" s="2"/>
    </row>
    <row r="73" spans="1:41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4"/>
      <c r="N73" s="84"/>
      <c r="O73" s="84"/>
      <c r="P73" s="84"/>
      <c r="Q73" s="104"/>
      <c r="R73" s="84"/>
      <c r="S73" s="84"/>
      <c r="T73" s="84"/>
      <c r="U73" s="104"/>
      <c r="V73" s="84"/>
      <c r="W73" s="84"/>
      <c r="X73" s="84"/>
      <c r="Y73" s="104"/>
      <c r="Z73" s="84"/>
      <c r="AA73" s="84"/>
      <c r="AB73" s="84"/>
      <c r="AC73" s="104"/>
      <c r="AD73" s="84"/>
      <c r="AE73" s="84"/>
      <c r="AF73" s="84"/>
      <c r="AG73" s="84"/>
      <c r="AH73" s="84"/>
      <c r="AI73" s="84"/>
      <c r="AJ73" s="104"/>
      <c r="AK73" s="104"/>
      <c r="AL73" s="2"/>
      <c r="AM73" s="2"/>
      <c r="AN73" s="2"/>
      <c r="AO73" s="2"/>
    </row>
    <row r="74" spans="1:41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4"/>
      <c r="N74" s="84"/>
      <c r="O74" s="84"/>
      <c r="P74" s="84"/>
      <c r="Q74" s="104"/>
      <c r="R74" s="84"/>
      <c r="S74" s="84"/>
      <c r="T74" s="84"/>
      <c r="U74" s="104"/>
      <c r="V74" s="84"/>
      <c r="W74" s="84"/>
      <c r="X74" s="84"/>
      <c r="Y74" s="104"/>
      <c r="Z74" s="84"/>
      <c r="AA74" s="84"/>
      <c r="AB74" s="84"/>
      <c r="AC74" s="104"/>
      <c r="AD74" s="84"/>
      <c r="AE74" s="84"/>
      <c r="AF74" s="84"/>
      <c r="AG74" s="84"/>
      <c r="AH74" s="84"/>
      <c r="AI74" s="84"/>
      <c r="AJ74" s="104"/>
      <c r="AK74" s="104"/>
      <c r="AL74" s="2"/>
      <c r="AM74" s="2"/>
      <c r="AN74" s="2"/>
      <c r="AO74" s="2"/>
    </row>
    <row r="75" spans="1:41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4"/>
      <c r="N75" s="84"/>
      <c r="O75" s="84"/>
      <c r="P75" s="84"/>
      <c r="Q75" s="104"/>
      <c r="R75" s="84"/>
      <c r="S75" s="84"/>
      <c r="T75" s="84"/>
      <c r="U75" s="104"/>
      <c r="V75" s="84"/>
      <c r="W75" s="84"/>
      <c r="X75" s="84"/>
      <c r="Y75" s="104"/>
      <c r="Z75" s="84"/>
      <c r="AA75" s="84"/>
      <c r="AB75" s="84"/>
      <c r="AC75" s="104"/>
      <c r="AD75" s="84"/>
      <c r="AE75" s="84"/>
      <c r="AF75" s="84"/>
      <c r="AG75" s="84"/>
      <c r="AH75" s="84"/>
      <c r="AI75" s="84"/>
      <c r="AJ75" s="104"/>
      <c r="AK75" s="104"/>
      <c r="AL75" s="2"/>
      <c r="AM75" s="2"/>
      <c r="AN75" s="2"/>
      <c r="AO75" s="2"/>
    </row>
    <row r="76" spans="1:41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4"/>
      <c r="N76" s="84"/>
      <c r="O76" s="84"/>
      <c r="P76" s="84"/>
      <c r="Q76" s="104"/>
      <c r="R76" s="84"/>
      <c r="S76" s="84"/>
      <c r="T76" s="84"/>
      <c r="U76" s="104"/>
      <c r="V76" s="84"/>
      <c r="W76" s="84"/>
      <c r="X76" s="84"/>
      <c r="Y76" s="104"/>
      <c r="Z76" s="84"/>
      <c r="AA76" s="84"/>
      <c r="AB76" s="84"/>
      <c r="AC76" s="104"/>
      <c r="AD76" s="84"/>
      <c r="AE76" s="84"/>
      <c r="AF76" s="84"/>
      <c r="AG76" s="84"/>
      <c r="AH76" s="84"/>
      <c r="AI76" s="84"/>
      <c r="AJ76" s="104"/>
      <c r="AK76" s="104"/>
      <c r="AL76" s="2"/>
      <c r="AM76" s="2"/>
      <c r="AN76" s="2"/>
      <c r="AO76" s="2"/>
    </row>
    <row r="77" spans="1:41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4"/>
      <c r="N77" s="84"/>
      <c r="O77" s="84"/>
      <c r="P77" s="84"/>
      <c r="Q77" s="104"/>
      <c r="R77" s="84"/>
      <c r="S77" s="84"/>
      <c r="T77" s="84"/>
      <c r="U77" s="104"/>
      <c r="V77" s="84"/>
      <c r="W77" s="84"/>
      <c r="X77" s="84"/>
      <c r="Y77" s="104"/>
      <c r="Z77" s="84"/>
      <c r="AA77" s="84"/>
      <c r="AB77" s="84"/>
      <c r="AC77" s="104"/>
      <c r="AD77" s="84"/>
      <c r="AE77" s="84"/>
      <c r="AF77" s="84"/>
      <c r="AG77" s="84"/>
      <c r="AH77" s="84"/>
      <c r="AI77" s="84"/>
      <c r="AJ77" s="104"/>
      <c r="AK77" s="104"/>
      <c r="AL77" s="2"/>
      <c r="AM77" s="2"/>
      <c r="AN77" s="2"/>
      <c r="AO77" s="2"/>
    </row>
    <row r="78" spans="1:41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4"/>
      <c r="N78" s="84"/>
      <c r="O78" s="84"/>
      <c r="P78" s="84"/>
      <c r="Q78" s="104"/>
      <c r="R78" s="84"/>
      <c r="S78" s="84"/>
      <c r="T78" s="84"/>
      <c r="U78" s="104"/>
      <c r="V78" s="84"/>
      <c r="W78" s="84"/>
      <c r="X78" s="84"/>
      <c r="Y78" s="104"/>
      <c r="Z78" s="84"/>
      <c r="AA78" s="84"/>
      <c r="AB78" s="84"/>
      <c r="AC78" s="104"/>
      <c r="AD78" s="84"/>
      <c r="AE78" s="84"/>
      <c r="AF78" s="84"/>
      <c r="AG78" s="84"/>
      <c r="AH78" s="84"/>
      <c r="AI78" s="84"/>
      <c r="AJ78" s="104"/>
      <c r="AK78" s="104"/>
      <c r="AL78" s="2"/>
      <c r="AM78" s="2"/>
      <c r="AN78" s="2"/>
      <c r="AO78" s="2"/>
    </row>
    <row r="79" spans="1:41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4"/>
      <c r="N79" s="84"/>
      <c r="O79" s="84"/>
      <c r="P79" s="84"/>
      <c r="Q79" s="104"/>
      <c r="R79" s="84"/>
      <c r="S79" s="84"/>
      <c r="T79" s="84"/>
      <c r="U79" s="104"/>
      <c r="V79" s="84"/>
      <c r="W79" s="84"/>
      <c r="X79" s="84"/>
      <c r="Y79" s="104"/>
      <c r="Z79" s="84"/>
      <c r="AA79" s="84"/>
      <c r="AB79" s="84"/>
      <c r="AC79" s="104"/>
      <c r="AD79" s="84"/>
      <c r="AE79" s="84"/>
      <c r="AF79" s="84"/>
      <c r="AG79" s="84"/>
      <c r="AH79" s="84"/>
      <c r="AI79" s="84"/>
      <c r="AJ79" s="104"/>
      <c r="AK79" s="104"/>
      <c r="AL79" s="2"/>
      <c r="AM79" s="2"/>
      <c r="AN79" s="2"/>
      <c r="AO79" s="2"/>
    </row>
    <row r="80" spans="1:41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4"/>
      <c r="N80" s="84"/>
      <c r="O80" s="84"/>
      <c r="P80" s="84"/>
      <c r="Q80" s="104"/>
      <c r="R80" s="84"/>
      <c r="S80" s="84"/>
      <c r="T80" s="84"/>
      <c r="U80" s="104"/>
      <c r="V80" s="84"/>
      <c r="W80" s="84"/>
      <c r="X80" s="84"/>
      <c r="Y80" s="104"/>
      <c r="Z80" s="84"/>
      <c r="AA80" s="84"/>
      <c r="AB80" s="84"/>
      <c r="AC80" s="104"/>
      <c r="AD80" s="84"/>
      <c r="AE80" s="84"/>
      <c r="AF80" s="84"/>
      <c r="AG80" s="84"/>
      <c r="AH80" s="84"/>
      <c r="AI80" s="84"/>
      <c r="AJ80" s="104"/>
      <c r="AK80" s="104"/>
      <c r="AL80" s="2"/>
      <c r="AM80" s="2"/>
      <c r="AN80" s="2"/>
      <c r="AO80" s="2"/>
    </row>
    <row r="81" spans="1:41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4"/>
      <c r="N81" s="84"/>
      <c r="O81" s="84"/>
      <c r="P81" s="84"/>
      <c r="Q81" s="104"/>
      <c r="R81" s="84"/>
      <c r="S81" s="84"/>
      <c r="T81" s="84"/>
      <c r="U81" s="104"/>
      <c r="V81" s="84"/>
      <c r="W81" s="84"/>
      <c r="X81" s="84"/>
      <c r="Y81" s="104"/>
      <c r="Z81" s="84"/>
      <c r="AA81" s="84"/>
      <c r="AB81" s="84"/>
      <c r="AC81" s="104"/>
      <c r="AD81" s="84"/>
      <c r="AE81" s="84"/>
      <c r="AF81" s="84"/>
      <c r="AG81" s="84"/>
      <c r="AH81" s="84"/>
      <c r="AI81" s="84"/>
      <c r="AJ81" s="104"/>
      <c r="AK81" s="104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615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3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35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97</v>
      </c>
      <c r="B9" s="63" t="s">
        <v>447</v>
      </c>
      <c r="C9" s="64" t="s">
        <v>448</v>
      </c>
      <c r="D9" s="85">
        <v>223448876</v>
      </c>
      <c r="E9" s="86">
        <v>120350939</v>
      </c>
      <c r="F9" s="87">
        <f>$D9+$E9</f>
        <v>343799815</v>
      </c>
      <c r="G9" s="85">
        <v>188752684</v>
      </c>
      <c r="H9" s="86">
        <v>103555567</v>
      </c>
      <c r="I9" s="87">
        <f>$G9+$H9</f>
        <v>292308251</v>
      </c>
      <c r="J9" s="85">
        <v>0</v>
      </c>
      <c r="K9" s="86">
        <v>0</v>
      </c>
      <c r="L9" s="88">
        <f>$J9+$K9</f>
        <v>0</v>
      </c>
      <c r="M9" s="105">
        <f>IF($F9=0,0,$L9/$F9)</f>
        <v>0</v>
      </c>
      <c r="N9" s="85">
        <v>137612295</v>
      </c>
      <c r="O9" s="86">
        <v>52573257</v>
      </c>
      <c r="P9" s="88">
        <f>$N9+$O9</f>
        <v>190185552</v>
      </c>
      <c r="Q9" s="105">
        <f>IF($F9=0,0,$P9/$F9)</f>
        <v>0.5531868945304698</v>
      </c>
      <c r="R9" s="85">
        <v>88916282</v>
      </c>
      <c r="S9" s="86">
        <v>4503672</v>
      </c>
      <c r="T9" s="88">
        <f>$R9+$S9</f>
        <v>93419954</v>
      </c>
      <c r="U9" s="105">
        <f>IF($I9=0,0,$T9/$I9)</f>
        <v>0.3195939686286858</v>
      </c>
      <c r="V9" s="85">
        <v>-4874581</v>
      </c>
      <c r="W9" s="86">
        <v>15319276</v>
      </c>
      <c r="X9" s="88">
        <f>$V9+$W9</f>
        <v>10444695</v>
      </c>
      <c r="Y9" s="105">
        <f>IF($I9=0,0,$X9/$I9)</f>
        <v>0.0357317830210684</v>
      </c>
      <c r="Z9" s="125">
        <f>$J9+$N9+$R9+$V9</f>
        <v>221653996</v>
      </c>
      <c r="AA9" s="88">
        <f>$K9+$O9+$S9+$W9</f>
        <v>72396205</v>
      </c>
      <c r="AB9" s="88">
        <f>$Z9+$AA9</f>
        <v>294050201</v>
      </c>
      <c r="AC9" s="105">
        <f>IF($I9=0,0,$AB9/$I9)</f>
        <v>1.0059592912414914</v>
      </c>
      <c r="AD9" s="85">
        <v>246175124</v>
      </c>
      <c r="AE9" s="86">
        <v>-45102986</v>
      </c>
      <c r="AF9" s="88">
        <f>$AD9+$AE9</f>
        <v>201072138</v>
      </c>
      <c r="AG9" s="86">
        <v>297685297</v>
      </c>
      <c r="AH9" s="86">
        <v>297685297</v>
      </c>
      <c r="AI9" s="126">
        <v>112886540</v>
      </c>
      <c r="AJ9" s="127">
        <f>IF($AH9=0,0,$AI9/$AH9)</f>
        <v>0.3792143620717687</v>
      </c>
      <c r="AK9" s="128">
        <f>IF($AF9=0,0,(($X9/$AF9)-1))</f>
        <v>-0.9480549861164753</v>
      </c>
    </row>
    <row r="10" spans="1:37" ht="13.5">
      <c r="A10" s="62" t="s">
        <v>97</v>
      </c>
      <c r="B10" s="63" t="s">
        <v>449</v>
      </c>
      <c r="C10" s="64" t="s">
        <v>450</v>
      </c>
      <c r="D10" s="85">
        <v>423395450</v>
      </c>
      <c r="E10" s="86">
        <v>175943928</v>
      </c>
      <c r="F10" s="87">
        <f aca="true" t="shared" si="0" ref="F10:F45">$D10+$E10</f>
        <v>599339378</v>
      </c>
      <c r="G10" s="85">
        <v>413996270</v>
      </c>
      <c r="H10" s="86">
        <v>214858216</v>
      </c>
      <c r="I10" s="87">
        <f aca="true" t="shared" si="1" ref="I10:I45">$G10+$H10</f>
        <v>628854486</v>
      </c>
      <c r="J10" s="85">
        <v>162120838</v>
      </c>
      <c r="K10" s="86">
        <v>40356155</v>
      </c>
      <c r="L10" s="88">
        <f aca="true" t="shared" si="2" ref="L10:L45">$J10+$K10</f>
        <v>202476993</v>
      </c>
      <c r="M10" s="105">
        <f aca="true" t="shared" si="3" ref="M10:M45">IF($F10=0,0,$L10/$F10)</f>
        <v>0.33783362220528085</v>
      </c>
      <c r="N10" s="85">
        <v>102589851</v>
      </c>
      <c r="O10" s="86">
        <v>38762173</v>
      </c>
      <c r="P10" s="88">
        <f aca="true" t="shared" si="4" ref="P10:P45">$N10+$O10</f>
        <v>141352024</v>
      </c>
      <c r="Q10" s="105">
        <f aca="true" t="shared" si="5" ref="Q10:Q45">IF($F10=0,0,$P10/$F10)</f>
        <v>0.23584638218114878</v>
      </c>
      <c r="R10" s="85">
        <v>89952471</v>
      </c>
      <c r="S10" s="86">
        <v>23450374</v>
      </c>
      <c r="T10" s="88">
        <f aca="true" t="shared" si="6" ref="T10:T45">$R10+$S10</f>
        <v>113402845</v>
      </c>
      <c r="U10" s="105">
        <f aca="true" t="shared" si="7" ref="U10:U45">IF($I10=0,0,$T10/$I10)</f>
        <v>0.18033241000049097</v>
      </c>
      <c r="V10" s="85">
        <v>14492553</v>
      </c>
      <c r="W10" s="86">
        <v>120000</v>
      </c>
      <c r="X10" s="88">
        <f aca="true" t="shared" si="8" ref="X10:X45">$V10+$W10</f>
        <v>14612553</v>
      </c>
      <c r="Y10" s="105">
        <f aca="true" t="shared" si="9" ref="Y10:Y45">IF($I10=0,0,$X10/$I10)</f>
        <v>0.02323677945425359</v>
      </c>
      <c r="Z10" s="125">
        <f aca="true" t="shared" si="10" ref="Z10:Z45">$J10+$N10+$R10+$V10</f>
        <v>369155713</v>
      </c>
      <c r="AA10" s="88">
        <f aca="true" t="shared" si="11" ref="AA10:AA45">$K10+$O10+$S10+$W10</f>
        <v>102688702</v>
      </c>
      <c r="AB10" s="88">
        <f aca="true" t="shared" si="12" ref="AB10:AB45">$Z10+$AA10</f>
        <v>471844415</v>
      </c>
      <c r="AC10" s="105">
        <f aca="true" t="shared" si="13" ref="AC10:AC45">IF($I10=0,0,$AB10/$I10)</f>
        <v>0.7503236845797105</v>
      </c>
      <c r="AD10" s="85">
        <v>409904263</v>
      </c>
      <c r="AE10" s="86">
        <v>98983492</v>
      </c>
      <c r="AF10" s="88">
        <f aca="true" t="shared" si="14" ref="AF10:AF45">$AD10+$AE10</f>
        <v>508887755</v>
      </c>
      <c r="AG10" s="86">
        <v>477321296</v>
      </c>
      <c r="AH10" s="86">
        <v>477321296</v>
      </c>
      <c r="AI10" s="126">
        <v>94678614</v>
      </c>
      <c r="AJ10" s="127">
        <f aca="true" t="shared" si="15" ref="AJ10:AJ45">IF($AH10=0,0,$AI10/$AH10)</f>
        <v>0.19835405374412626</v>
      </c>
      <c r="AK10" s="128">
        <f aca="true" t="shared" si="16" ref="AK10:AK45">IF($AF10=0,0,(($X10/$AF10)-1))</f>
        <v>-0.9712853122197841</v>
      </c>
    </row>
    <row r="11" spans="1:37" ht="13.5">
      <c r="A11" s="62" t="s">
        <v>97</v>
      </c>
      <c r="B11" s="63" t="s">
        <v>451</v>
      </c>
      <c r="C11" s="64" t="s">
        <v>452</v>
      </c>
      <c r="D11" s="85">
        <v>536629411</v>
      </c>
      <c r="E11" s="86">
        <v>103724009</v>
      </c>
      <c r="F11" s="87">
        <f t="shared" si="0"/>
        <v>640353420</v>
      </c>
      <c r="G11" s="85">
        <v>475003468</v>
      </c>
      <c r="H11" s="86">
        <v>70741334</v>
      </c>
      <c r="I11" s="87">
        <f t="shared" si="1"/>
        <v>545744802</v>
      </c>
      <c r="J11" s="85">
        <v>114803003</v>
      </c>
      <c r="K11" s="86">
        <v>7484103</v>
      </c>
      <c r="L11" s="88">
        <f t="shared" si="2"/>
        <v>122287106</v>
      </c>
      <c r="M11" s="105">
        <f t="shared" si="3"/>
        <v>0.1909681469336105</v>
      </c>
      <c r="N11" s="85">
        <v>116214277</v>
      </c>
      <c r="O11" s="86">
        <v>8781912</v>
      </c>
      <c r="P11" s="88">
        <f t="shared" si="4"/>
        <v>124996189</v>
      </c>
      <c r="Q11" s="105">
        <f t="shared" si="5"/>
        <v>0.19519875290117136</v>
      </c>
      <c r="R11" s="85">
        <v>116954320</v>
      </c>
      <c r="S11" s="86">
        <v>5303095</v>
      </c>
      <c r="T11" s="88">
        <f t="shared" si="6"/>
        <v>122257415</v>
      </c>
      <c r="U11" s="105">
        <f t="shared" si="7"/>
        <v>0.22401938516310413</v>
      </c>
      <c r="V11" s="85">
        <v>66480498</v>
      </c>
      <c r="W11" s="86">
        <v>2158112</v>
      </c>
      <c r="X11" s="88">
        <f t="shared" si="8"/>
        <v>68638610</v>
      </c>
      <c r="Y11" s="105">
        <f t="shared" si="9"/>
        <v>0.12577052451706172</v>
      </c>
      <c r="Z11" s="125">
        <f t="shared" si="10"/>
        <v>414452098</v>
      </c>
      <c r="AA11" s="88">
        <f t="shared" si="11"/>
        <v>23727222</v>
      </c>
      <c r="AB11" s="88">
        <f t="shared" si="12"/>
        <v>438179320</v>
      </c>
      <c r="AC11" s="105">
        <f t="shared" si="13"/>
        <v>0.8029014997379673</v>
      </c>
      <c r="AD11" s="85">
        <v>364230371</v>
      </c>
      <c r="AE11" s="86">
        <v>0</v>
      </c>
      <c r="AF11" s="88">
        <f t="shared" si="14"/>
        <v>364230371</v>
      </c>
      <c r="AG11" s="86">
        <v>378654327</v>
      </c>
      <c r="AH11" s="86">
        <v>378654327</v>
      </c>
      <c r="AI11" s="126">
        <v>71490938</v>
      </c>
      <c r="AJ11" s="127">
        <f t="shared" si="15"/>
        <v>0.18880264373685607</v>
      </c>
      <c r="AK11" s="128">
        <f t="shared" si="16"/>
        <v>-0.8115516566848842</v>
      </c>
    </row>
    <row r="12" spans="1:37" ht="13.5">
      <c r="A12" s="62" t="s">
        <v>112</v>
      </c>
      <c r="B12" s="63" t="s">
        <v>453</v>
      </c>
      <c r="C12" s="64" t="s">
        <v>454</v>
      </c>
      <c r="D12" s="85">
        <v>104032059</v>
      </c>
      <c r="E12" s="86">
        <v>1951000</v>
      </c>
      <c r="F12" s="87">
        <f t="shared" si="0"/>
        <v>105983059</v>
      </c>
      <c r="G12" s="85">
        <v>106219180</v>
      </c>
      <c r="H12" s="86">
        <v>1737318</v>
      </c>
      <c r="I12" s="87">
        <f t="shared" si="1"/>
        <v>107956498</v>
      </c>
      <c r="J12" s="85">
        <v>38921920</v>
      </c>
      <c r="K12" s="86">
        <v>196235</v>
      </c>
      <c r="L12" s="88">
        <f t="shared" si="2"/>
        <v>39118155</v>
      </c>
      <c r="M12" s="105">
        <f t="shared" si="3"/>
        <v>0.3690981876641247</v>
      </c>
      <c r="N12" s="85">
        <v>32891006</v>
      </c>
      <c r="O12" s="86">
        <v>179300</v>
      </c>
      <c r="P12" s="88">
        <f t="shared" si="4"/>
        <v>33070306</v>
      </c>
      <c r="Q12" s="105">
        <f t="shared" si="5"/>
        <v>0.3120338883594594</v>
      </c>
      <c r="R12" s="85">
        <v>27881020</v>
      </c>
      <c r="S12" s="86">
        <v>63187</v>
      </c>
      <c r="T12" s="88">
        <f t="shared" si="6"/>
        <v>27944207</v>
      </c>
      <c r="U12" s="105">
        <f t="shared" si="7"/>
        <v>0.2588469199880863</v>
      </c>
      <c r="V12" s="85">
        <v>5205735</v>
      </c>
      <c r="W12" s="86">
        <v>550239</v>
      </c>
      <c r="X12" s="88">
        <f t="shared" si="8"/>
        <v>5755974</v>
      </c>
      <c r="Y12" s="105">
        <f t="shared" si="9"/>
        <v>0.0533175316598358</v>
      </c>
      <c r="Z12" s="125">
        <f t="shared" si="10"/>
        <v>104899681</v>
      </c>
      <c r="AA12" s="88">
        <f t="shared" si="11"/>
        <v>988961</v>
      </c>
      <c r="AB12" s="88">
        <f t="shared" si="12"/>
        <v>105888642</v>
      </c>
      <c r="AC12" s="105">
        <f t="shared" si="13"/>
        <v>0.9808454698113679</v>
      </c>
      <c r="AD12" s="85">
        <v>100002829</v>
      </c>
      <c r="AE12" s="86">
        <v>7617</v>
      </c>
      <c r="AF12" s="88">
        <f t="shared" si="14"/>
        <v>100010446</v>
      </c>
      <c r="AG12" s="86">
        <v>100409044</v>
      </c>
      <c r="AH12" s="86">
        <v>100409044</v>
      </c>
      <c r="AI12" s="126">
        <v>5656926</v>
      </c>
      <c r="AJ12" s="127">
        <f t="shared" si="15"/>
        <v>0.056338809480150014</v>
      </c>
      <c r="AK12" s="128">
        <f t="shared" si="16"/>
        <v>-0.9424462720624204</v>
      </c>
    </row>
    <row r="13" spans="1:37" ht="13.5">
      <c r="A13" s="65"/>
      <c r="B13" s="66" t="s">
        <v>455</v>
      </c>
      <c r="C13" s="67"/>
      <c r="D13" s="89">
        <f>SUM(D9:D12)</f>
        <v>1287505796</v>
      </c>
      <c r="E13" s="90">
        <f>SUM(E9:E12)</f>
        <v>401969876</v>
      </c>
      <c r="F13" s="91">
        <f t="shared" si="0"/>
        <v>1689475672</v>
      </c>
      <c r="G13" s="89">
        <f>SUM(G9:G12)</f>
        <v>1183971602</v>
      </c>
      <c r="H13" s="90">
        <f>SUM(H9:H12)</f>
        <v>390892435</v>
      </c>
      <c r="I13" s="91">
        <f t="shared" si="1"/>
        <v>1574864037</v>
      </c>
      <c r="J13" s="89">
        <f>SUM(J9:J12)</f>
        <v>315845761</v>
      </c>
      <c r="K13" s="90">
        <f>SUM(K9:K12)</f>
        <v>48036493</v>
      </c>
      <c r="L13" s="90">
        <f t="shared" si="2"/>
        <v>363882254</v>
      </c>
      <c r="M13" s="106">
        <f t="shared" si="3"/>
        <v>0.215381766089142</v>
      </c>
      <c r="N13" s="89">
        <f>SUM(N9:N12)</f>
        <v>389307429</v>
      </c>
      <c r="O13" s="90">
        <f>SUM(O9:O12)</f>
        <v>100296642</v>
      </c>
      <c r="P13" s="90">
        <f t="shared" si="4"/>
        <v>489604071</v>
      </c>
      <c r="Q13" s="106">
        <f t="shared" si="5"/>
        <v>0.2897964611827805</v>
      </c>
      <c r="R13" s="89">
        <f>SUM(R9:R12)</f>
        <v>323704093</v>
      </c>
      <c r="S13" s="90">
        <f>SUM(S9:S12)</f>
        <v>33320328</v>
      </c>
      <c r="T13" s="90">
        <f t="shared" si="6"/>
        <v>357024421</v>
      </c>
      <c r="U13" s="106">
        <f t="shared" si="7"/>
        <v>0.2267017422533219</v>
      </c>
      <c r="V13" s="89">
        <f>SUM(V9:V12)</f>
        <v>81304205</v>
      </c>
      <c r="W13" s="90">
        <f>SUM(W9:W12)</f>
        <v>18147627</v>
      </c>
      <c r="X13" s="90">
        <f t="shared" si="8"/>
        <v>99451832</v>
      </c>
      <c r="Y13" s="106">
        <f t="shared" si="9"/>
        <v>0.0631494717407151</v>
      </c>
      <c r="Z13" s="89">
        <f t="shared" si="10"/>
        <v>1110161488</v>
      </c>
      <c r="AA13" s="90">
        <f t="shared" si="11"/>
        <v>199801090</v>
      </c>
      <c r="AB13" s="90">
        <f t="shared" si="12"/>
        <v>1309962578</v>
      </c>
      <c r="AC13" s="106">
        <f t="shared" si="13"/>
        <v>0.8317940769638643</v>
      </c>
      <c r="AD13" s="89">
        <f>SUM(AD9:AD12)</f>
        <v>1120312587</v>
      </c>
      <c r="AE13" s="90">
        <f>SUM(AE9:AE12)</f>
        <v>53888123</v>
      </c>
      <c r="AF13" s="90">
        <f t="shared" si="14"/>
        <v>1174200710</v>
      </c>
      <c r="AG13" s="90">
        <f>SUM(AG9:AG12)</f>
        <v>1254069964</v>
      </c>
      <c r="AH13" s="90">
        <f>SUM(AH9:AH12)</f>
        <v>1254069964</v>
      </c>
      <c r="AI13" s="91">
        <f>SUM(AI9:AI12)</f>
        <v>284713018</v>
      </c>
      <c r="AJ13" s="129">
        <f t="shared" si="15"/>
        <v>0.22703120732744062</v>
      </c>
      <c r="AK13" s="130">
        <f t="shared" si="16"/>
        <v>-0.915302527793566</v>
      </c>
    </row>
    <row r="14" spans="1:37" ht="13.5">
      <c r="A14" s="62" t="s">
        <v>97</v>
      </c>
      <c r="B14" s="63" t="s">
        <v>456</v>
      </c>
      <c r="C14" s="64" t="s">
        <v>457</v>
      </c>
      <c r="D14" s="85">
        <v>67294877</v>
      </c>
      <c r="E14" s="86">
        <v>8175000</v>
      </c>
      <c r="F14" s="87">
        <f t="shared" si="0"/>
        <v>75469877</v>
      </c>
      <c r="G14" s="85">
        <v>65260321</v>
      </c>
      <c r="H14" s="86">
        <v>0</v>
      </c>
      <c r="I14" s="87">
        <f t="shared" si="1"/>
        <v>65260321</v>
      </c>
      <c r="J14" s="85">
        <v>33037871</v>
      </c>
      <c r="K14" s="86">
        <v>2396175</v>
      </c>
      <c r="L14" s="88">
        <f t="shared" si="2"/>
        <v>35434046</v>
      </c>
      <c r="M14" s="105">
        <f t="shared" si="3"/>
        <v>0.46951243871776815</v>
      </c>
      <c r="N14" s="85">
        <v>10074122</v>
      </c>
      <c r="O14" s="86">
        <v>2467203</v>
      </c>
      <c r="P14" s="88">
        <f t="shared" si="4"/>
        <v>12541325</v>
      </c>
      <c r="Q14" s="105">
        <f t="shared" si="5"/>
        <v>0.1661765660489946</v>
      </c>
      <c r="R14" s="85">
        <v>8291864</v>
      </c>
      <c r="S14" s="86">
        <v>73970</v>
      </c>
      <c r="T14" s="88">
        <f t="shared" si="6"/>
        <v>8365834</v>
      </c>
      <c r="U14" s="105">
        <f t="shared" si="7"/>
        <v>0.12819173843781737</v>
      </c>
      <c r="V14" s="85">
        <v>1715837</v>
      </c>
      <c r="W14" s="86">
        <v>386080</v>
      </c>
      <c r="X14" s="88">
        <f t="shared" si="8"/>
        <v>2101917</v>
      </c>
      <c r="Y14" s="105">
        <f t="shared" si="9"/>
        <v>0.03220819278532203</v>
      </c>
      <c r="Z14" s="125">
        <f t="shared" si="10"/>
        <v>53119694</v>
      </c>
      <c r="AA14" s="88">
        <f t="shared" si="11"/>
        <v>5323428</v>
      </c>
      <c r="AB14" s="88">
        <f t="shared" si="12"/>
        <v>58443122</v>
      </c>
      <c r="AC14" s="105">
        <f t="shared" si="13"/>
        <v>0.8955383777533059</v>
      </c>
      <c r="AD14" s="85">
        <v>51432715</v>
      </c>
      <c r="AE14" s="86">
        <v>9841021</v>
      </c>
      <c r="AF14" s="88">
        <f t="shared" si="14"/>
        <v>61273736</v>
      </c>
      <c r="AG14" s="86">
        <v>96586886</v>
      </c>
      <c r="AH14" s="86">
        <v>96586886</v>
      </c>
      <c r="AI14" s="126">
        <v>9186564</v>
      </c>
      <c r="AJ14" s="127">
        <f t="shared" si="15"/>
        <v>0.09511191819560266</v>
      </c>
      <c r="AK14" s="128">
        <f t="shared" si="16"/>
        <v>-0.9656962813561751</v>
      </c>
    </row>
    <row r="15" spans="1:37" ht="13.5">
      <c r="A15" s="62" t="s">
        <v>97</v>
      </c>
      <c r="B15" s="63" t="s">
        <v>458</v>
      </c>
      <c r="C15" s="64" t="s">
        <v>459</v>
      </c>
      <c r="D15" s="85">
        <v>280313200</v>
      </c>
      <c r="E15" s="86">
        <v>29008653</v>
      </c>
      <c r="F15" s="87">
        <f t="shared" si="0"/>
        <v>309321853</v>
      </c>
      <c r="G15" s="85">
        <v>274705205</v>
      </c>
      <c r="H15" s="86">
        <v>27365391</v>
      </c>
      <c r="I15" s="87">
        <f t="shared" si="1"/>
        <v>302070596</v>
      </c>
      <c r="J15" s="85">
        <v>116407951</v>
      </c>
      <c r="K15" s="86">
        <v>1883374</v>
      </c>
      <c r="L15" s="88">
        <f t="shared" si="2"/>
        <v>118291325</v>
      </c>
      <c r="M15" s="105">
        <f t="shared" si="3"/>
        <v>0.38242149351148497</v>
      </c>
      <c r="N15" s="85">
        <v>57613383</v>
      </c>
      <c r="O15" s="86">
        <v>3354326</v>
      </c>
      <c r="P15" s="88">
        <f t="shared" si="4"/>
        <v>60967709</v>
      </c>
      <c r="Q15" s="105">
        <f t="shared" si="5"/>
        <v>0.19710120189923988</v>
      </c>
      <c r="R15" s="85">
        <v>53959801</v>
      </c>
      <c r="S15" s="86">
        <v>5624311</v>
      </c>
      <c r="T15" s="88">
        <f t="shared" si="6"/>
        <v>59584112</v>
      </c>
      <c r="U15" s="105">
        <f t="shared" si="7"/>
        <v>0.19725227410085291</v>
      </c>
      <c r="V15" s="85">
        <v>39862637</v>
      </c>
      <c r="W15" s="86">
        <v>1664093</v>
      </c>
      <c r="X15" s="88">
        <f t="shared" si="8"/>
        <v>41526730</v>
      </c>
      <c r="Y15" s="105">
        <f t="shared" si="9"/>
        <v>0.13747359243135338</v>
      </c>
      <c r="Z15" s="125">
        <f t="shared" si="10"/>
        <v>267843772</v>
      </c>
      <c r="AA15" s="88">
        <f t="shared" si="11"/>
        <v>12526104</v>
      </c>
      <c r="AB15" s="88">
        <f t="shared" si="12"/>
        <v>280369876</v>
      </c>
      <c r="AC15" s="105">
        <f t="shared" si="13"/>
        <v>0.928160104666394</v>
      </c>
      <c r="AD15" s="85">
        <v>246658278</v>
      </c>
      <c r="AE15" s="86">
        <v>26958489</v>
      </c>
      <c r="AF15" s="88">
        <f t="shared" si="14"/>
        <v>273616767</v>
      </c>
      <c r="AG15" s="86">
        <v>282020590</v>
      </c>
      <c r="AH15" s="86">
        <v>282020590</v>
      </c>
      <c r="AI15" s="126">
        <v>52211950</v>
      </c>
      <c r="AJ15" s="127">
        <f t="shared" si="15"/>
        <v>0.18513524136659668</v>
      </c>
      <c r="AK15" s="128">
        <f t="shared" si="16"/>
        <v>-0.8482303169673808</v>
      </c>
    </row>
    <row r="16" spans="1:37" ht="13.5">
      <c r="A16" s="62" t="s">
        <v>97</v>
      </c>
      <c r="B16" s="63" t="s">
        <v>460</v>
      </c>
      <c r="C16" s="64" t="s">
        <v>461</v>
      </c>
      <c r="D16" s="85">
        <v>61901885</v>
      </c>
      <c r="E16" s="86">
        <v>7553000</v>
      </c>
      <c r="F16" s="87">
        <f t="shared" si="0"/>
        <v>69454885</v>
      </c>
      <c r="G16" s="85">
        <v>62990873</v>
      </c>
      <c r="H16" s="86">
        <v>10303000</v>
      </c>
      <c r="I16" s="87">
        <f t="shared" si="1"/>
        <v>73293873</v>
      </c>
      <c r="J16" s="85">
        <v>29138479</v>
      </c>
      <c r="K16" s="86">
        <v>3628456</v>
      </c>
      <c r="L16" s="88">
        <f t="shared" si="2"/>
        <v>32766935</v>
      </c>
      <c r="M16" s="105">
        <f t="shared" si="3"/>
        <v>0.47177293576974466</v>
      </c>
      <c r="N16" s="85">
        <v>12796875</v>
      </c>
      <c r="O16" s="86">
        <v>4655331</v>
      </c>
      <c r="P16" s="88">
        <f t="shared" si="4"/>
        <v>17452206</v>
      </c>
      <c r="Q16" s="105">
        <f t="shared" si="5"/>
        <v>0.25127398886341834</v>
      </c>
      <c r="R16" s="85">
        <v>24891151</v>
      </c>
      <c r="S16" s="86">
        <v>1833688</v>
      </c>
      <c r="T16" s="88">
        <f t="shared" si="6"/>
        <v>26724839</v>
      </c>
      <c r="U16" s="105">
        <f t="shared" si="7"/>
        <v>0.36462582622697537</v>
      </c>
      <c r="V16" s="85">
        <v>4929020</v>
      </c>
      <c r="W16" s="86">
        <v>0</v>
      </c>
      <c r="X16" s="88">
        <f t="shared" si="8"/>
        <v>4929020</v>
      </c>
      <c r="Y16" s="105">
        <f t="shared" si="9"/>
        <v>0.06725009606191776</v>
      </c>
      <c r="Z16" s="125">
        <f t="shared" si="10"/>
        <v>71755525</v>
      </c>
      <c r="AA16" s="88">
        <f t="shared" si="11"/>
        <v>10117475</v>
      </c>
      <c r="AB16" s="88">
        <f t="shared" si="12"/>
        <v>81873000</v>
      </c>
      <c r="AC16" s="105">
        <f t="shared" si="13"/>
        <v>1.1170510801087017</v>
      </c>
      <c r="AD16" s="85">
        <v>61933269</v>
      </c>
      <c r="AE16" s="86">
        <v>1</v>
      </c>
      <c r="AF16" s="88">
        <f t="shared" si="14"/>
        <v>61933270</v>
      </c>
      <c r="AG16" s="86">
        <v>76344543</v>
      </c>
      <c r="AH16" s="86">
        <v>76344543</v>
      </c>
      <c r="AI16" s="126">
        <v>14718860</v>
      </c>
      <c r="AJ16" s="127">
        <f t="shared" si="15"/>
        <v>0.19279518118275984</v>
      </c>
      <c r="AK16" s="128">
        <f t="shared" si="16"/>
        <v>-0.9204140197990515</v>
      </c>
    </row>
    <row r="17" spans="1:37" ht="13.5">
      <c r="A17" s="62" t="s">
        <v>97</v>
      </c>
      <c r="B17" s="63" t="s">
        <v>462</v>
      </c>
      <c r="C17" s="64" t="s">
        <v>463</v>
      </c>
      <c r="D17" s="85">
        <v>109847634</v>
      </c>
      <c r="E17" s="86">
        <v>55436000</v>
      </c>
      <c r="F17" s="87">
        <f t="shared" si="0"/>
        <v>165283634</v>
      </c>
      <c r="G17" s="85">
        <v>101731863</v>
      </c>
      <c r="H17" s="86">
        <v>90024000</v>
      </c>
      <c r="I17" s="87">
        <f t="shared" si="1"/>
        <v>191755863</v>
      </c>
      <c r="J17" s="85">
        <v>26146769</v>
      </c>
      <c r="K17" s="86">
        <v>823511</v>
      </c>
      <c r="L17" s="88">
        <f t="shared" si="2"/>
        <v>26970280</v>
      </c>
      <c r="M17" s="105">
        <f t="shared" si="3"/>
        <v>0.16317574430871964</v>
      </c>
      <c r="N17" s="85">
        <v>14425422</v>
      </c>
      <c r="O17" s="86">
        <v>18902712</v>
      </c>
      <c r="P17" s="88">
        <f t="shared" si="4"/>
        <v>33328134</v>
      </c>
      <c r="Q17" s="105">
        <f t="shared" si="5"/>
        <v>0.20164206941384166</v>
      </c>
      <c r="R17" s="85">
        <v>15034228</v>
      </c>
      <c r="S17" s="86">
        <v>32143402</v>
      </c>
      <c r="T17" s="88">
        <f t="shared" si="6"/>
        <v>47177630</v>
      </c>
      <c r="U17" s="105">
        <f t="shared" si="7"/>
        <v>0.24602966116347638</v>
      </c>
      <c r="V17" s="85">
        <v>12830281</v>
      </c>
      <c r="W17" s="86">
        <v>26111884</v>
      </c>
      <c r="X17" s="88">
        <f t="shared" si="8"/>
        <v>38942165</v>
      </c>
      <c r="Y17" s="105">
        <f t="shared" si="9"/>
        <v>0.20308200432964077</v>
      </c>
      <c r="Z17" s="125">
        <f t="shared" si="10"/>
        <v>68436700</v>
      </c>
      <c r="AA17" s="88">
        <f t="shared" si="11"/>
        <v>77981509</v>
      </c>
      <c r="AB17" s="88">
        <f t="shared" si="12"/>
        <v>146418209</v>
      </c>
      <c r="AC17" s="105">
        <f t="shared" si="13"/>
        <v>0.7635657481826253</v>
      </c>
      <c r="AD17" s="85">
        <v>55205450</v>
      </c>
      <c r="AE17" s="86">
        <v>48208620</v>
      </c>
      <c r="AF17" s="88">
        <f t="shared" si="14"/>
        <v>103414070</v>
      </c>
      <c r="AG17" s="86">
        <v>156843868</v>
      </c>
      <c r="AH17" s="86">
        <v>156843868</v>
      </c>
      <c r="AI17" s="126">
        <v>42765501</v>
      </c>
      <c r="AJ17" s="127">
        <f t="shared" si="15"/>
        <v>0.2726628815351583</v>
      </c>
      <c r="AK17" s="128">
        <f t="shared" si="16"/>
        <v>-0.6234345577927646</v>
      </c>
    </row>
    <row r="18" spans="1:37" ht="13.5">
      <c r="A18" s="62" t="s">
        <v>97</v>
      </c>
      <c r="B18" s="63" t="s">
        <v>464</v>
      </c>
      <c r="C18" s="64" t="s">
        <v>465</v>
      </c>
      <c r="D18" s="85">
        <v>59088461</v>
      </c>
      <c r="E18" s="86">
        <v>35087008</v>
      </c>
      <c r="F18" s="87">
        <f t="shared" si="0"/>
        <v>94175469</v>
      </c>
      <c r="G18" s="85">
        <v>58555600</v>
      </c>
      <c r="H18" s="86">
        <v>10087007</v>
      </c>
      <c r="I18" s="87">
        <f t="shared" si="1"/>
        <v>68642607</v>
      </c>
      <c r="J18" s="85">
        <v>5814287</v>
      </c>
      <c r="K18" s="86">
        <v>3572301</v>
      </c>
      <c r="L18" s="88">
        <f t="shared" si="2"/>
        <v>9386588</v>
      </c>
      <c r="M18" s="105">
        <f t="shared" si="3"/>
        <v>0.099671263649348</v>
      </c>
      <c r="N18" s="85">
        <v>14351657</v>
      </c>
      <c r="O18" s="86">
        <v>2949360</v>
      </c>
      <c r="P18" s="88">
        <f t="shared" si="4"/>
        <v>17301017</v>
      </c>
      <c r="Q18" s="105">
        <f t="shared" si="5"/>
        <v>0.18371044162254185</v>
      </c>
      <c r="R18" s="85">
        <v>9617733</v>
      </c>
      <c r="S18" s="86">
        <v>3062309</v>
      </c>
      <c r="T18" s="88">
        <f t="shared" si="6"/>
        <v>12680042</v>
      </c>
      <c r="U18" s="105">
        <f t="shared" si="7"/>
        <v>0.1847255306022978</v>
      </c>
      <c r="V18" s="85">
        <v>6829479</v>
      </c>
      <c r="W18" s="86">
        <v>2256035</v>
      </c>
      <c r="X18" s="88">
        <f t="shared" si="8"/>
        <v>9085514</v>
      </c>
      <c r="Y18" s="105">
        <f t="shared" si="9"/>
        <v>0.13235968732947453</v>
      </c>
      <c r="Z18" s="125">
        <f t="shared" si="10"/>
        <v>36613156</v>
      </c>
      <c r="AA18" s="88">
        <f t="shared" si="11"/>
        <v>11840005</v>
      </c>
      <c r="AB18" s="88">
        <f t="shared" si="12"/>
        <v>48453161</v>
      </c>
      <c r="AC18" s="105">
        <f t="shared" si="13"/>
        <v>0.705875885512332</v>
      </c>
      <c r="AD18" s="85">
        <v>56649875</v>
      </c>
      <c r="AE18" s="86">
        <v>44271262</v>
      </c>
      <c r="AF18" s="88">
        <f t="shared" si="14"/>
        <v>100921137</v>
      </c>
      <c r="AG18" s="86">
        <v>98250198</v>
      </c>
      <c r="AH18" s="86">
        <v>98250198</v>
      </c>
      <c r="AI18" s="126">
        <v>41430214</v>
      </c>
      <c r="AJ18" s="127">
        <f t="shared" si="15"/>
        <v>0.42168071763071663</v>
      </c>
      <c r="AK18" s="128">
        <f t="shared" si="16"/>
        <v>-0.9099741216748282</v>
      </c>
    </row>
    <row r="19" spans="1:37" ht="13.5">
      <c r="A19" s="62" t="s">
        <v>97</v>
      </c>
      <c r="B19" s="63" t="s">
        <v>466</v>
      </c>
      <c r="C19" s="64" t="s">
        <v>467</v>
      </c>
      <c r="D19" s="85">
        <v>55199891</v>
      </c>
      <c r="E19" s="86">
        <v>10279131</v>
      </c>
      <c r="F19" s="87">
        <f t="shared" si="0"/>
        <v>65479022</v>
      </c>
      <c r="G19" s="85">
        <v>76683331</v>
      </c>
      <c r="H19" s="86">
        <v>9190560</v>
      </c>
      <c r="I19" s="87">
        <f t="shared" si="1"/>
        <v>85873891</v>
      </c>
      <c r="J19" s="85">
        <v>22278122</v>
      </c>
      <c r="K19" s="86">
        <v>191762</v>
      </c>
      <c r="L19" s="88">
        <f t="shared" si="2"/>
        <v>22469884</v>
      </c>
      <c r="M19" s="105">
        <f t="shared" si="3"/>
        <v>0.34316157012852144</v>
      </c>
      <c r="N19" s="85">
        <v>14004074</v>
      </c>
      <c r="O19" s="86">
        <v>1491556</v>
      </c>
      <c r="P19" s="88">
        <f t="shared" si="4"/>
        <v>15495630</v>
      </c>
      <c r="Q19" s="105">
        <f t="shared" si="5"/>
        <v>0.23665029694548584</v>
      </c>
      <c r="R19" s="85">
        <v>11699298</v>
      </c>
      <c r="S19" s="86">
        <v>399920</v>
      </c>
      <c r="T19" s="88">
        <f t="shared" si="6"/>
        <v>12099218</v>
      </c>
      <c r="U19" s="105">
        <f t="shared" si="7"/>
        <v>0.14089518780510366</v>
      </c>
      <c r="V19" s="85">
        <v>6219996</v>
      </c>
      <c r="W19" s="86">
        <v>2162791</v>
      </c>
      <c r="X19" s="88">
        <f t="shared" si="8"/>
        <v>8382787</v>
      </c>
      <c r="Y19" s="105">
        <f t="shared" si="9"/>
        <v>0.09761741202573435</v>
      </c>
      <c r="Z19" s="125">
        <f t="shared" si="10"/>
        <v>54201490</v>
      </c>
      <c r="AA19" s="88">
        <f t="shared" si="11"/>
        <v>4246029</v>
      </c>
      <c r="AB19" s="88">
        <f t="shared" si="12"/>
        <v>58447519</v>
      </c>
      <c r="AC19" s="105">
        <f t="shared" si="13"/>
        <v>0.6806203645762365</v>
      </c>
      <c r="AD19" s="85">
        <v>47706111</v>
      </c>
      <c r="AE19" s="86">
        <v>13259916</v>
      </c>
      <c r="AF19" s="88">
        <f t="shared" si="14"/>
        <v>60966027</v>
      </c>
      <c r="AG19" s="86">
        <v>74111942</v>
      </c>
      <c r="AH19" s="86">
        <v>74111942</v>
      </c>
      <c r="AI19" s="126">
        <v>13513750</v>
      </c>
      <c r="AJ19" s="127">
        <f t="shared" si="15"/>
        <v>0.1823424084609738</v>
      </c>
      <c r="AK19" s="128">
        <f t="shared" si="16"/>
        <v>-0.8625006841925258</v>
      </c>
    </row>
    <row r="20" spans="1:37" ht="13.5">
      <c r="A20" s="62" t="s">
        <v>112</v>
      </c>
      <c r="B20" s="63" t="s">
        <v>468</v>
      </c>
      <c r="C20" s="64" t="s">
        <v>469</v>
      </c>
      <c r="D20" s="85">
        <v>69748765</v>
      </c>
      <c r="E20" s="86">
        <v>359000</v>
      </c>
      <c r="F20" s="87">
        <f t="shared" si="0"/>
        <v>70107765</v>
      </c>
      <c r="G20" s="85">
        <v>76043610</v>
      </c>
      <c r="H20" s="86">
        <v>666130</v>
      </c>
      <c r="I20" s="87">
        <f t="shared" si="1"/>
        <v>76709740</v>
      </c>
      <c r="J20" s="85">
        <v>2583213</v>
      </c>
      <c r="K20" s="86">
        <v>12285</v>
      </c>
      <c r="L20" s="88">
        <f t="shared" si="2"/>
        <v>2595498</v>
      </c>
      <c r="M20" s="105">
        <f t="shared" si="3"/>
        <v>0.03702154818371403</v>
      </c>
      <c r="N20" s="85">
        <v>40843878</v>
      </c>
      <c r="O20" s="86">
        <v>111010</v>
      </c>
      <c r="P20" s="88">
        <f t="shared" si="4"/>
        <v>40954888</v>
      </c>
      <c r="Q20" s="105">
        <f t="shared" si="5"/>
        <v>0.5841704980896196</v>
      </c>
      <c r="R20" s="85">
        <v>14108038</v>
      </c>
      <c r="S20" s="86">
        <v>24315</v>
      </c>
      <c r="T20" s="88">
        <f t="shared" si="6"/>
        <v>14132353</v>
      </c>
      <c r="U20" s="105">
        <f t="shared" si="7"/>
        <v>0.1842315330491278</v>
      </c>
      <c r="V20" s="85">
        <v>4778526</v>
      </c>
      <c r="W20" s="86">
        <v>101816</v>
      </c>
      <c r="X20" s="88">
        <f t="shared" si="8"/>
        <v>4880342</v>
      </c>
      <c r="Y20" s="105">
        <f t="shared" si="9"/>
        <v>0.06362089090642205</v>
      </c>
      <c r="Z20" s="125">
        <f t="shared" si="10"/>
        <v>62313655</v>
      </c>
      <c r="AA20" s="88">
        <f t="shared" si="11"/>
        <v>249426</v>
      </c>
      <c r="AB20" s="88">
        <f t="shared" si="12"/>
        <v>62563081</v>
      </c>
      <c r="AC20" s="105">
        <f t="shared" si="13"/>
        <v>0.8155819717287531</v>
      </c>
      <c r="AD20" s="85">
        <v>61879299</v>
      </c>
      <c r="AE20" s="86">
        <v>3310015</v>
      </c>
      <c r="AF20" s="88">
        <f t="shared" si="14"/>
        <v>65189314</v>
      </c>
      <c r="AG20" s="86">
        <v>69252391</v>
      </c>
      <c r="AH20" s="86">
        <v>69252391</v>
      </c>
      <c r="AI20" s="126">
        <v>10034114</v>
      </c>
      <c r="AJ20" s="127">
        <f t="shared" si="15"/>
        <v>0.14489195037323693</v>
      </c>
      <c r="AK20" s="128">
        <f t="shared" si="16"/>
        <v>-0.9251358589231358</v>
      </c>
    </row>
    <row r="21" spans="1:37" ht="13.5">
      <c r="A21" s="65"/>
      <c r="B21" s="66" t="s">
        <v>470</v>
      </c>
      <c r="C21" s="67"/>
      <c r="D21" s="89">
        <f>SUM(D14:D20)</f>
        <v>703394713</v>
      </c>
      <c r="E21" s="90">
        <f>SUM(E14:E20)</f>
        <v>145897792</v>
      </c>
      <c r="F21" s="91">
        <f t="shared" si="0"/>
        <v>849292505</v>
      </c>
      <c r="G21" s="89">
        <f>SUM(G14:G20)</f>
        <v>715970803</v>
      </c>
      <c r="H21" s="90">
        <f>SUM(H14:H20)</f>
        <v>147636088</v>
      </c>
      <c r="I21" s="91">
        <f t="shared" si="1"/>
        <v>863606891</v>
      </c>
      <c r="J21" s="89">
        <f>SUM(J14:J20)</f>
        <v>235406692</v>
      </c>
      <c r="K21" s="90">
        <f>SUM(K14:K20)</f>
        <v>12507864</v>
      </c>
      <c r="L21" s="90">
        <f t="shared" si="2"/>
        <v>247914556</v>
      </c>
      <c r="M21" s="106">
        <f t="shared" si="3"/>
        <v>0.291907151588486</v>
      </c>
      <c r="N21" s="89">
        <f>SUM(N14:N20)</f>
        <v>164109411</v>
      </c>
      <c r="O21" s="90">
        <f>SUM(O14:O20)</f>
        <v>33931498</v>
      </c>
      <c r="P21" s="90">
        <f t="shared" si="4"/>
        <v>198040909</v>
      </c>
      <c r="Q21" s="106">
        <f t="shared" si="5"/>
        <v>0.23318339421822637</v>
      </c>
      <c r="R21" s="89">
        <f>SUM(R14:R20)</f>
        <v>137602113</v>
      </c>
      <c r="S21" s="90">
        <f>SUM(S14:S20)</f>
        <v>43161915</v>
      </c>
      <c r="T21" s="90">
        <f t="shared" si="6"/>
        <v>180764028</v>
      </c>
      <c r="U21" s="106">
        <f t="shared" si="7"/>
        <v>0.20931285968629446</v>
      </c>
      <c r="V21" s="89">
        <f>SUM(V14:V20)</f>
        <v>77165776</v>
      </c>
      <c r="W21" s="90">
        <f>SUM(W14:W20)</f>
        <v>32682699</v>
      </c>
      <c r="X21" s="90">
        <f t="shared" si="8"/>
        <v>109848475</v>
      </c>
      <c r="Y21" s="106">
        <f t="shared" si="9"/>
        <v>0.12719731181487295</v>
      </c>
      <c r="Z21" s="89">
        <f t="shared" si="10"/>
        <v>614283992</v>
      </c>
      <c r="AA21" s="90">
        <f t="shared" si="11"/>
        <v>122283976</v>
      </c>
      <c r="AB21" s="90">
        <f t="shared" si="12"/>
        <v>736567968</v>
      </c>
      <c r="AC21" s="106">
        <f t="shared" si="13"/>
        <v>0.8528972796258061</v>
      </c>
      <c r="AD21" s="89">
        <f>SUM(AD14:AD20)</f>
        <v>581464997</v>
      </c>
      <c r="AE21" s="90">
        <f>SUM(AE14:AE20)</f>
        <v>145849324</v>
      </c>
      <c r="AF21" s="90">
        <f t="shared" si="14"/>
        <v>727314321</v>
      </c>
      <c r="AG21" s="90">
        <f>SUM(AG14:AG20)</f>
        <v>853410418</v>
      </c>
      <c r="AH21" s="90">
        <f>SUM(AH14:AH20)</f>
        <v>853410418</v>
      </c>
      <c r="AI21" s="91">
        <f>SUM(AI14:AI20)</f>
        <v>183860953</v>
      </c>
      <c r="AJ21" s="129">
        <f t="shared" si="15"/>
        <v>0.21544259259323922</v>
      </c>
      <c r="AK21" s="130">
        <f t="shared" si="16"/>
        <v>-0.8489669846608177</v>
      </c>
    </row>
    <row r="22" spans="1:37" ht="13.5">
      <c r="A22" s="62" t="s">
        <v>97</v>
      </c>
      <c r="B22" s="63" t="s">
        <v>471</v>
      </c>
      <c r="C22" s="64" t="s">
        <v>472</v>
      </c>
      <c r="D22" s="85">
        <v>113556939</v>
      </c>
      <c r="E22" s="86">
        <v>14975009</v>
      </c>
      <c r="F22" s="87">
        <f t="shared" si="0"/>
        <v>128531948</v>
      </c>
      <c r="G22" s="85">
        <v>133659671</v>
      </c>
      <c r="H22" s="86">
        <v>15175009</v>
      </c>
      <c r="I22" s="87">
        <f t="shared" si="1"/>
        <v>148834680</v>
      </c>
      <c r="J22" s="85">
        <v>33263912</v>
      </c>
      <c r="K22" s="86">
        <v>10426</v>
      </c>
      <c r="L22" s="88">
        <f t="shared" si="2"/>
        <v>33274338</v>
      </c>
      <c r="M22" s="105">
        <f t="shared" si="3"/>
        <v>0.2588799012055742</v>
      </c>
      <c r="N22" s="85">
        <v>1330919</v>
      </c>
      <c r="O22" s="86">
        <v>1177651</v>
      </c>
      <c r="P22" s="88">
        <f t="shared" si="4"/>
        <v>2508570</v>
      </c>
      <c r="Q22" s="105">
        <f t="shared" si="5"/>
        <v>0.01951709313547477</v>
      </c>
      <c r="R22" s="85">
        <v>79397633</v>
      </c>
      <c r="S22" s="86">
        <v>2311834</v>
      </c>
      <c r="T22" s="88">
        <f t="shared" si="6"/>
        <v>81709467</v>
      </c>
      <c r="U22" s="105">
        <f t="shared" si="7"/>
        <v>0.5489948108868175</v>
      </c>
      <c r="V22" s="85">
        <v>7815022</v>
      </c>
      <c r="W22" s="86">
        <v>12047630</v>
      </c>
      <c r="X22" s="88">
        <f t="shared" si="8"/>
        <v>19862652</v>
      </c>
      <c r="Y22" s="105">
        <f t="shared" si="9"/>
        <v>0.1334544610167469</v>
      </c>
      <c r="Z22" s="125">
        <f t="shared" si="10"/>
        <v>121807486</v>
      </c>
      <c r="AA22" s="88">
        <f t="shared" si="11"/>
        <v>15547541</v>
      </c>
      <c r="AB22" s="88">
        <f t="shared" si="12"/>
        <v>137355027</v>
      </c>
      <c r="AC22" s="105">
        <f t="shared" si="13"/>
        <v>0.9228697706744154</v>
      </c>
      <c r="AD22" s="85">
        <v>91171264</v>
      </c>
      <c r="AE22" s="86">
        <v>5591431</v>
      </c>
      <c r="AF22" s="88">
        <f t="shared" si="14"/>
        <v>96762695</v>
      </c>
      <c r="AG22" s="86">
        <v>115695375</v>
      </c>
      <c r="AH22" s="86">
        <v>115695375</v>
      </c>
      <c r="AI22" s="126">
        <v>14607998</v>
      </c>
      <c r="AJ22" s="127">
        <f t="shared" si="15"/>
        <v>0.12626259260579778</v>
      </c>
      <c r="AK22" s="128">
        <f t="shared" si="16"/>
        <v>-0.7947282059475503</v>
      </c>
    </row>
    <row r="23" spans="1:37" ht="13.5">
      <c r="A23" s="62" t="s">
        <v>97</v>
      </c>
      <c r="B23" s="63" t="s">
        <v>473</v>
      </c>
      <c r="C23" s="64" t="s">
        <v>474</v>
      </c>
      <c r="D23" s="85">
        <v>154240439</v>
      </c>
      <c r="E23" s="86">
        <v>21650950</v>
      </c>
      <c r="F23" s="87">
        <f t="shared" si="0"/>
        <v>175891389</v>
      </c>
      <c r="G23" s="85">
        <v>171252209</v>
      </c>
      <c r="H23" s="86">
        <v>-50159453</v>
      </c>
      <c r="I23" s="87">
        <f t="shared" si="1"/>
        <v>121092756</v>
      </c>
      <c r="J23" s="85">
        <v>39240494</v>
      </c>
      <c r="K23" s="86">
        <v>303978</v>
      </c>
      <c r="L23" s="88">
        <f t="shared" si="2"/>
        <v>39544472</v>
      </c>
      <c r="M23" s="105">
        <f t="shared" si="3"/>
        <v>0.22482324020990022</v>
      </c>
      <c r="N23" s="85">
        <v>32123886</v>
      </c>
      <c r="O23" s="86">
        <v>701308</v>
      </c>
      <c r="P23" s="88">
        <f t="shared" si="4"/>
        <v>32825194</v>
      </c>
      <c r="Q23" s="105">
        <f t="shared" si="5"/>
        <v>0.18662194998073497</v>
      </c>
      <c r="R23" s="85">
        <v>19443734</v>
      </c>
      <c r="S23" s="86">
        <v>3151301</v>
      </c>
      <c r="T23" s="88">
        <f t="shared" si="6"/>
        <v>22595035</v>
      </c>
      <c r="U23" s="105">
        <f t="shared" si="7"/>
        <v>0.1865927884241069</v>
      </c>
      <c r="V23" s="85">
        <v>28594174</v>
      </c>
      <c r="W23" s="86">
        <v>4129810</v>
      </c>
      <c r="X23" s="88">
        <f t="shared" si="8"/>
        <v>32723984</v>
      </c>
      <c r="Y23" s="105">
        <f t="shared" si="9"/>
        <v>0.27023898935787705</v>
      </c>
      <c r="Z23" s="125">
        <f t="shared" si="10"/>
        <v>119402288</v>
      </c>
      <c r="AA23" s="88">
        <f t="shared" si="11"/>
        <v>8286397</v>
      </c>
      <c r="AB23" s="88">
        <f t="shared" si="12"/>
        <v>127688685</v>
      </c>
      <c r="AC23" s="105">
        <f t="shared" si="13"/>
        <v>1.054470054344126</v>
      </c>
      <c r="AD23" s="85">
        <v>120301888</v>
      </c>
      <c r="AE23" s="86">
        <v>7306459</v>
      </c>
      <c r="AF23" s="88">
        <f t="shared" si="14"/>
        <v>127608347</v>
      </c>
      <c r="AG23" s="86">
        <v>176326952</v>
      </c>
      <c r="AH23" s="86">
        <v>176326952</v>
      </c>
      <c r="AI23" s="126">
        <v>32980905</v>
      </c>
      <c r="AJ23" s="127">
        <f t="shared" si="15"/>
        <v>0.18704403737438846</v>
      </c>
      <c r="AK23" s="128">
        <f t="shared" si="16"/>
        <v>-0.7435592203071167</v>
      </c>
    </row>
    <row r="24" spans="1:37" ht="13.5">
      <c r="A24" s="62" t="s">
        <v>97</v>
      </c>
      <c r="B24" s="63" t="s">
        <v>475</v>
      </c>
      <c r="C24" s="64" t="s">
        <v>476</v>
      </c>
      <c r="D24" s="85">
        <v>252434054</v>
      </c>
      <c r="E24" s="86">
        <v>43008450</v>
      </c>
      <c r="F24" s="87">
        <f t="shared" si="0"/>
        <v>295442504</v>
      </c>
      <c r="G24" s="85">
        <v>95021644</v>
      </c>
      <c r="H24" s="86">
        <v>37440756</v>
      </c>
      <c r="I24" s="87">
        <f t="shared" si="1"/>
        <v>132462400</v>
      </c>
      <c r="J24" s="85">
        <v>72558501</v>
      </c>
      <c r="K24" s="86">
        <v>822579</v>
      </c>
      <c r="L24" s="88">
        <f t="shared" si="2"/>
        <v>73381080</v>
      </c>
      <c r="M24" s="105">
        <f t="shared" si="3"/>
        <v>0.24837685507837423</v>
      </c>
      <c r="N24" s="85">
        <v>47259225</v>
      </c>
      <c r="O24" s="86">
        <v>8148045</v>
      </c>
      <c r="P24" s="88">
        <f t="shared" si="4"/>
        <v>55407270</v>
      </c>
      <c r="Q24" s="105">
        <f t="shared" si="5"/>
        <v>0.1875399417817011</v>
      </c>
      <c r="R24" s="85">
        <v>35226882</v>
      </c>
      <c r="S24" s="86">
        <v>16449569</v>
      </c>
      <c r="T24" s="88">
        <f t="shared" si="6"/>
        <v>51676451</v>
      </c>
      <c r="U24" s="105">
        <f t="shared" si="7"/>
        <v>0.3901216571645992</v>
      </c>
      <c r="V24" s="85">
        <v>20699836</v>
      </c>
      <c r="W24" s="86">
        <v>642200</v>
      </c>
      <c r="X24" s="88">
        <f t="shared" si="8"/>
        <v>21342036</v>
      </c>
      <c r="Y24" s="105">
        <f t="shared" si="9"/>
        <v>0.1611176907560183</v>
      </c>
      <c r="Z24" s="125">
        <f t="shared" si="10"/>
        <v>175744444</v>
      </c>
      <c r="AA24" s="88">
        <f t="shared" si="11"/>
        <v>26062393</v>
      </c>
      <c r="AB24" s="88">
        <f t="shared" si="12"/>
        <v>201806837</v>
      </c>
      <c r="AC24" s="105">
        <f t="shared" si="13"/>
        <v>1.5235027977750668</v>
      </c>
      <c r="AD24" s="85">
        <v>211702585</v>
      </c>
      <c r="AE24" s="86">
        <v>17440418</v>
      </c>
      <c r="AF24" s="88">
        <f t="shared" si="14"/>
        <v>229143003</v>
      </c>
      <c r="AG24" s="86">
        <v>286942288</v>
      </c>
      <c r="AH24" s="86">
        <v>286942288</v>
      </c>
      <c r="AI24" s="126">
        <v>38877727</v>
      </c>
      <c r="AJ24" s="127">
        <f t="shared" si="15"/>
        <v>0.1354897086483119</v>
      </c>
      <c r="AK24" s="128">
        <f t="shared" si="16"/>
        <v>-0.9068614981885351</v>
      </c>
    </row>
    <row r="25" spans="1:37" ht="13.5">
      <c r="A25" s="62" t="s">
        <v>97</v>
      </c>
      <c r="B25" s="63" t="s">
        <v>477</v>
      </c>
      <c r="C25" s="64" t="s">
        <v>478</v>
      </c>
      <c r="D25" s="85">
        <v>59829394</v>
      </c>
      <c r="E25" s="86">
        <v>24392004</v>
      </c>
      <c r="F25" s="87">
        <f t="shared" si="0"/>
        <v>84221398</v>
      </c>
      <c r="G25" s="85">
        <v>59629405</v>
      </c>
      <c r="H25" s="86">
        <v>17345004</v>
      </c>
      <c r="I25" s="87">
        <f t="shared" si="1"/>
        <v>76974409</v>
      </c>
      <c r="J25" s="85">
        <v>19325593</v>
      </c>
      <c r="K25" s="86">
        <v>1613117</v>
      </c>
      <c r="L25" s="88">
        <f t="shared" si="2"/>
        <v>20938710</v>
      </c>
      <c r="M25" s="105">
        <f t="shared" si="3"/>
        <v>0.24861508473179228</v>
      </c>
      <c r="N25" s="85">
        <v>32131871</v>
      </c>
      <c r="O25" s="86">
        <v>2746137</v>
      </c>
      <c r="P25" s="88">
        <f t="shared" si="4"/>
        <v>34878008</v>
      </c>
      <c r="Q25" s="105">
        <f t="shared" si="5"/>
        <v>0.4141228812183811</v>
      </c>
      <c r="R25" s="85">
        <v>791463</v>
      </c>
      <c r="S25" s="86">
        <v>1601549</v>
      </c>
      <c r="T25" s="88">
        <f t="shared" si="6"/>
        <v>2393012</v>
      </c>
      <c r="U25" s="105">
        <f t="shared" si="7"/>
        <v>0.03108841017538699</v>
      </c>
      <c r="V25" s="85">
        <v>5292637</v>
      </c>
      <c r="W25" s="86">
        <v>898904</v>
      </c>
      <c r="X25" s="88">
        <f t="shared" si="8"/>
        <v>6191541</v>
      </c>
      <c r="Y25" s="105">
        <f t="shared" si="9"/>
        <v>0.08043635645192157</v>
      </c>
      <c r="Z25" s="125">
        <f t="shared" si="10"/>
        <v>57541564</v>
      </c>
      <c r="AA25" s="88">
        <f t="shared" si="11"/>
        <v>6859707</v>
      </c>
      <c r="AB25" s="88">
        <f t="shared" si="12"/>
        <v>64401271</v>
      </c>
      <c r="AC25" s="105">
        <f t="shared" si="13"/>
        <v>0.8366582067554426</v>
      </c>
      <c r="AD25" s="85">
        <v>69088119</v>
      </c>
      <c r="AE25" s="86">
        <v>0</v>
      </c>
      <c r="AF25" s="88">
        <f t="shared" si="14"/>
        <v>69088119</v>
      </c>
      <c r="AG25" s="86">
        <v>142952047</v>
      </c>
      <c r="AH25" s="86">
        <v>142952047</v>
      </c>
      <c r="AI25" s="126">
        <v>9197383</v>
      </c>
      <c r="AJ25" s="127">
        <f t="shared" si="15"/>
        <v>0.06433893877714113</v>
      </c>
      <c r="AK25" s="128">
        <f t="shared" si="16"/>
        <v>-0.9103819717540725</v>
      </c>
    </row>
    <row r="26" spans="1:37" ht="13.5">
      <c r="A26" s="62" t="s">
        <v>97</v>
      </c>
      <c r="B26" s="63" t="s">
        <v>479</v>
      </c>
      <c r="C26" s="64" t="s">
        <v>480</v>
      </c>
      <c r="D26" s="85">
        <v>59941204</v>
      </c>
      <c r="E26" s="86">
        <v>12480000</v>
      </c>
      <c r="F26" s="87">
        <f t="shared" si="0"/>
        <v>72421204</v>
      </c>
      <c r="G26" s="85">
        <v>56306735</v>
      </c>
      <c r="H26" s="86">
        <v>12480000</v>
      </c>
      <c r="I26" s="87">
        <f t="shared" si="1"/>
        <v>68786735</v>
      </c>
      <c r="J26" s="85">
        <v>5025602</v>
      </c>
      <c r="K26" s="86">
        <v>3779847</v>
      </c>
      <c r="L26" s="88">
        <f t="shared" si="2"/>
        <v>8805449</v>
      </c>
      <c r="M26" s="105">
        <f t="shared" si="3"/>
        <v>0.1215866143291404</v>
      </c>
      <c r="N26" s="85">
        <v>9908278</v>
      </c>
      <c r="O26" s="86">
        <v>5360353</v>
      </c>
      <c r="P26" s="88">
        <f t="shared" si="4"/>
        <v>15268631</v>
      </c>
      <c r="Q26" s="105">
        <f t="shared" si="5"/>
        <v>0.21083094669345734</v>
      </c>
      <c r="R26" s="85">
        <v>4139620</v>
      </c>
      <c r="S26" s="86">
        <v>1144551</v>
      </c>
      <c r="T26" s="88">
        <f t="shared" si="6"/>
        <v>5284171</v>
      </c>
      <c r="U26" s="105">
        <f t="shared" si="7"/>
        <v>0.07681962227164874</v>
      </c>
      <c r="V26" s="85">
        <v>5544318</v>
      </c>
      <c r="W26" s="86">
        <v>2134705</v>
      </c>
      <c r="X26" s="88">
        <f t="shared" si="8"/>
        <v>7679023</v>
      </c>
      <c r="Y26" s="105">
        <f t="shared" si="9"/>
        <v>0.11163523025187923</v>
      </c>
      <c r="Z26" s="125">
        <f t="shared" si="10"/>
        <v>24617818</v>
      </c>
      <c r="AA26" s="88">
        <f t="shared" si="11"/>
        <v>12419456</v>
      </c>
      <c r="AB26" s="88">
        <f t="shared" si="12"/>
        <v>37037274</v>
      </c>
      <c r="AC26" s="105">
        <f t="shared" si="13"/>
        <v>0.5384362842632376</v>
      </c>
      <c r="AD26" s="85">
        <v>29435806</v>
      </c>
      <c r="AE26" s="86">
        <v>5150899</v>
      </c>
      <c r="AF26" s="88">
        <f t="shared" si="14"/>
        <v>34586705</v>
      </c>
      <c r="AG26" s="86">
        <v>45038280</v>
      </c>
      <c r="AH26" s="86">
        <v>45038280</v>
      </c>
      <c r="AI26" s="126">
        <v>5091357</v>
      </c>
      <c r="AJ26" s="127">
        <f t="shared" si="15"/>
        <v>0.11304510296574381</v>
      </c>
      <c r="AK26" s="128">
        <f t="shared" si="16"/>
        <v>-0.7779776072915879</v>
      </c>
    </row>
    <row r="27" spans="1:37" ht="13.5">
      <c r="A27" s="62" t="s">
        <v>97</v>
      </c>
      <c r="B27" s="63" t="s">
        <v>481</v>
      </c>
      <c r="C27" s="64" t="s">
        <v>482</v>
      </c>
      <c r="D27" s="85">
        <v>68801758</v>
      </c>
      <c r="E27" s="86">
        <v>16005000</v>
      </c>
      <c r="F27" s="87">
        <f t="shared" si="0"/>
        <v>84806758</v>
      </c>
      <c r="G27" s="85">
        <v>72566021</v>
      </c>
      <c r="H27" s="86">
        <v>14806550</v>
      </c>
      <c r="I27" s="87">
        <f t="shared" si="1"/>
        <v>87372571</v>
      </c>
      <c r="J27" s="85">
        <v>20996306</v>
      </c>
      <c r="K27" s="86">
        <v>707069</v>
      </c>
      <c r="L27" s="88">
        <f t="shared" si="2"/>
        <v>21703375</v>
      </c>
      <c r="M27" s="105">
        <f t="shared" si="3"/>
        <v>0.25591563115760185</v>
      </c>
      <c r="N27" s="85">
        <v>9151217</v>
      </c>
      <c r="O27" s="86">
        <v>1555316</v>
      </c>
      <c r="P27" s="88">
        <f t="shared" si="4"/>
        <v>10706533</v>
      </c>
      <c r="Q27" s="105">
        <f t="shared" si="5"/>
        <v>0.12624622438697633</v>
      </c>
      <c r="R27" s="85">
        <v>9863246</v>
      </c>
      <c r="S27" s="86">
        <v>113387</v>
      </c>
      <c r="T27" s="88">
        <f t="shared" si="6"/>
        <v>9976633</v>
      </c>
      <c r="U27" s="105">
        <f t="shared" si="7"/>
        <v>0.11418495399431476</v>
      </c>
      <c r="V27" s="85">
        <v>3968216</v>
      </c>
      <c r="W27" s="86">
        <v>3370220</v>
      </c>
      <c r="X27" s="88">
        <f t="shared" si="8"/>
        <v>7338436</v>
      </c>
      <c r="Y27" s="105">
        <f t="shared" si="9"/>
        <v>0.08399015750606675</v>
      </c>
      <c r="Z27" s="125">
        <f t="shared" si="10"/>
        <v>43978985</v>
      </c>
      <c r="AA27" s="88">
        <f t="shared" si="11"/>
        <v>5745992</v>
      </c>
      <c r="AB27" s="88">
        <f t="shared" si="12"/>
        <v>49724977</v>
      </c>
      <c r="AC27" s="105">
        <f t="shared" si="13"/>
        <v>0.5691142704270429</v>
      </c>
      <c r="AD27" s="85">
        <v>52048845</v>
      </c>
      <c r="AE27" s="86">
        <v>18082743</v>
      </c>
      <c r="AF27" s="88">
        <f t="shared" si="14"/>
        <v>70131588</v>
      </c>
      <c r="AG27" s="86">
        <v>107118497</v>
      </c>
      <c r="AH27" s="86">
        <v>107118497</v>
      </c>
      <c r="AI27" s="126">
        <v>17450925</v>
      </c>
      <c r="AJ27" s="127">
        <f t="shared" si="15"/>
        <v>0.1629123399668313</v>
      </c>
      <c r="AK27" s="128">
        <f t="shared" si="16"/>
        <v>-0.895361901686869</v>
      </c>
    </row>
    <row r="28" spans="1:37" ht="13.5">
      <c r="A28" s="62" t="s">
        <v>97</v>
      </c>
      <c r="B28" s="63" t="s">
        <v>483</v>
      </c>
      <c r="C28" s="64" t="s">
        <v>484</v>
      </c>
      <c r="D28" s="85">
        <v>107251815</v>
      </c>
      <c r="E28" s="86">
        <v>19889003</v>
      </c>
      <c r="F28" s="87">
        <f t="shared" si="0"/>
        <v>127140818</v>
      </c>
      <c r="G28" s="85">
        <v>107251821</v>
      </c>
      <c r="H28" s="86">
        <v>36103002</v>
      </c>
      <c r="I28" s="87">
        <f t="shared" si="1"/>
        <v>143354823</v>
      </c>
      <c r="J28" s="85">
        <v>8325175</v>
      </c>
      <c r="K28" s="86">
        <v>4071983</v>
      </c>
      <c r="L28" s="88">
        <f t="shared" si="2"/>
        <v>12397158</v>
      </c>
      <c r="M28" s="105">
        <f t="shared" si="3"/>
        <v>0.09750730092046443</v>
      </c>
      <c r="N28" s="85">
        <v>25970443</v>
      </c>
      <c r="O28" s="86">
        <v>9631468</v>
      </c>
      <c r="P28" s="88">
        <f t="shared" si="4"/>
        <v>35601911</v>
      </c>
      <c r="Q28" s="105">
        <f t="shared" si="5"/>
        <v>0.2800195213467952</v>
      </c>
      <c r="R28" s="85">
        <v>0</v>
      </c>
      <c r="S28" s="86">
        <v>0</v>
      </c>
      <c r="T28" s="88">
        <f t="shared" si="6"/>
        <v>0</v>
      </c>
      <c r="U28" s="105">
        <f t="shared" si="7"/>
        <v>0</v>
      </c>
      <c r="V28" s="85">
        <v>19698816</v>
      </c>
      <c r="W28" s="86">
        <v>1984194</v>
      </c>
      <c r="X28" s="88">
        <f t="shared" si="8"/>
        <v>21683010</v>
      </c>
      <c r="Y28" s="105">
        <f t="shared" si="9"/>
        <v>0.15125413673734578</v>
      </c>
      <c r="Z28" s="125">
        <f t="shared" si="10"/>
        <v>53994434</v>
      </c>
      <c r="AA28" s="88">
        <f t="shared" si="11"/>
        <v>15687645</v>
      </c>
      <c r="AB28" s="88">
        <f t="shared" si="12"/>
        <v>69682079</v>
      </c>
      <c r="AC28" s="105">
        <f t="shared" si="13"/>
        <v>0.48608116240358373</v>
      </c>
      <c r="AD28" s="85">
        <v>56017534</v>
      </c>
      <c r="AE28" s="86">
        <v>19475214</v>
      </c>
      <c r="AF28" s="88">
        <f t="shared" si="14"/>
        <v>75492748</v>
      </c>
      <c r="AG28" s="86">
        <v>126529742</v>
      </c>
      <c r="AH28" s="86">
        <v>126529742</v>
      </c>
      <c r="AI28" s="126">
        <v>6765900</v>
      </c>
      <c r="AJ28" s="127">
        <f t="shared" si="15"/>
        <v>0.05347280325601233</v>
      </c>
      <c r="AK28" s="128">
        <f t="shared" si="16"/>
        <v>-0.7127802262543153</v>
      </c>
    </row>
    <row r="29" spans="1:37" ht="13.5">
      <c r="A29" s="62" t="s">
        <v>97</v>
      </c>
      <c r="B29" s="63" t="s">
        <v>485</v>
      </c>
      <c r="C29" s="64" t="s">
        <v>486</v>
      </c>
      <c r="D29" s="85">
        <v>174105821</v>
      </c>
      <c r="E29" s="86">
        <v>39781185</v>
      </c>
      <c r="F29" s="87">
        <f t="shared" si="0"/>
        <v>213887006</v>
      </c>
      <c r="G29" s="85">
        <v>180092782</v>
      </c>
      <c r="H29" s="86">
        <v>39781185</v>
      </c>
      <c r="I29" s="87">
        <f t="shared" si="1"/>
        <v>219873967</v>
      </c>
      <c r="J29" s="85">
        <v>68512420</v>
      </c>
      <c r="K29" s="86">
        <v>3034886</v>
      </c>
      <c r="L29" s="88">
        <f t="shared" si="2"/>
        <v>71547306</v>
      </c>
      <c r="M29" s="105">
        <f t="shared" si="3"/>
        <v>0.3345098299239366</v>
      </c>
      <c r="N29" s="85">
        <v>-3121</v>
      </c>
      <c r="O29" s="86">
        <v>25604614</v>
      </c>
      <c r="P29" s="88">
        <f t="shared" si="4"/>
        <v>25601493</v>
      </c>
      <c r="Q29" s="105">
        <f t="shared" si="5"/>
        <v>0.11969634564897318</v>
      </c>
      <c r="R29" s="85">
        <v>0</v>
      </c>
      <c r="S29" s="86">
        <v>0</v>
      </c>
      <c r="T29" s="88">
        <f t="shared" si="6"/>
        <v>0</v>
      </c>
      <c r="U29" s="105">
        <f t="shared" si="7"/>
        <v>0</v>
      </c>
      <c r="V29" s="85">
        <v>8284</v>
      </c>
      <c r="W29" s="86">
        <v>0</v>
      </c>
      <c r="X29" s="88">
        <f t="shared" si="8"/>
        <v>8284</v>
      </c>
      <c r="Y29" s="105">
        <f t="shared" si="9"/>
        <v>3.767612925271867E-05</v>
      </c>
      <c r="Z29" s="125">
        <f t="shared" si="10"/>
        <v>68517583</v>
      </c>
      <c r="AA29" s="88">
        <f t="shared" si="11"/>
        <v>28639500</v>
      </c>
      <c r="AB29" s="88">
        <f t="shared" si="12"/>
        <v>97157083</v>
      </c>
      <c r="AC29" s="105">
        <f t="shared" si="13"/>
        <v>0.44187624540380444</v>
      </c>
      <c r="AD29" s="85">
        <v>97849368</v>
      </c>
      <c r="AE29" s="86">
        <v>9457268</v>
      </c>
      <c r="AF29" s="88">
        <f t="shared" si="14"/>
        <v>107306636</v>
      </c>
      <c r="AG29" s="86">
        <v>173938104</v>
      </c>
      <c r="AH29" s="86">
        <v>173938104</v>
      </c>
      <c r="AI29" s="126">
        <v>17657219</v>
      </c>
      <c r="AJ29" s="127">
        <f t="shared" si="15"/>
        <v>0.10151438123069342</v>
      </c>
      <c r="AK29" s="128">
        <f t="shared" si="16"/>
        <v>-0.9999228006737626</v>
      </c>
    </row>
    <row r="30" spans="1:37" ht="13.5">
      <c r="A30" s="62" t="s">
        <v>112</v>
      </c>
      <c r="B30" s="63" t="s">
        <v>487</v>
      </c>
      <c r="C30" s="64" t="s">
        <v>488</v>
      </c>
      <c r="D30" s="85">
        <v>59652044</v>
      </c>
      <c r="E30" s="86">
        <v>900000</v>
      </c>
      <c r="F30" s="87">
        <f t="shared" si="0"/>
        <v>60552044</v>
      </c>
      <c r="G30" s="85">
        <v>66599774</v>
      </c>
      <c r="H30" s="86">
        <v>1350000</v>
      </c>
      <c r="I30" s="87">
        <f t="shared" si="1"/>
        <v>67949774</v>
      </c>
      <c r="J30" s="85">
        <v>18030998</v>
      </c>
      <c r="K30" s="86">
        <v>292028</v>
      </c>
      <c r="L30" s="88">
        <f t="shared" si="2"/>
        <v>18323026</v>
      </c>
      <c r="M30" s="105">
        <f t="shared" si="3"/>
        <v>0.3025996281810074</v>
      </c>
      <c r="N30" s="85">
        <v>15122592</v>
      </c>
      <c r="O30" s="86">
        <v>95542</v>
      </c>
      <c r="P30" s="88">
        <f t="shared" si="4"/>
        <v>15218134</v>
      </c>
      <c r="Q30" s="105">
        <f t="shared" si="5"/>
        <v>0.2513232088416371</v>
      </c>
      <c r="R30" s="85">
        <v>27298932</v>
      </c>
      <c r="S30" s="86">
        <v>172517</v>
      </c>
      <c r="T30" s="88">
        <f t="shared" si="6"/>
        <v>27471449</v>
      </c>
      <c r="U30" s="105">
        <f t="shared" si="7"/>
        <v>0.4042905131663867</v>
      </c>
      <c r="V30" s="85">
        <v>1222441</v>
      </c>
      <c r="W30" s="86">
        <v>9124</v>
      </c>
      <c r="X30" s="88">
        <f t="shared" si="8"/>
        <v>1231565</v>
      </c>
      <c r="Y30" s="105">
        <f t="shared" si="9"/>
        <v>0.018124637176865372</v>
      </c>
      <c r="Z30" s="125">
        <f t="shared" si="10"/>
        <v>61674963</v>
      </c>
      <c r="AA30" s="88">
        <f t="shared" si="11"/>
        <v>569211</v>
      </c>
      <c r="AB30" s="88">
        <f t="shared" si="12"/>
        <v>62244174</v>
      </c>
      <c r="AC30" s="105">
        <f t="shared" si="13"/>
        <v>0.9160320974724655</v>
      </c>
      <c r="AD30" s="85">
        <v>70621708</v>
      </c>
      <c r="AE30" s="86">
        <v>3271201</v>
      </c>
      <c r="AF30" s="88">
        <f t="shared" si="14"/>
        <v>73892909</v>
      </c>
      <c r="AG30" s="86">
        <v>53793085</v>
      </c>
      <c r="AH30" s="86">
        <v>53793085</v>
      </c>
      <c r="AI30" s="126">
        <v>21793968</v>
      </c>
      <c r="AJ30" s="127">
        <f t="shared" si="15"/>
        <v>0.4051444158668349</v>
      </c>
      <c r="AK30" s="128">
        <f t="shared" si="16"/>
        <v>-0.98333310981166</v>
      </c>
    </row>
    <row r="31" spans="1:37" ht="13.5">
      <c r="A31" s="65"/>
      <c r="B31" s="66" t="s">
        <v>489</v>
      </c>
      <c r="C31" s="67"/>
      <c r="D31" s="89">
        <f>SUM(D22:D30)</f>
        <v>1049813468</v>
      </c>
      <c r="E31" s="90">
        <f>SUM(E22:E30)</f>
        <v>193081601</v>
      </c>
      <c r="F31" s="91">
        <f t="shared" si="0"/>
        <v>1242895069</v>
      </c>
      <c r="G31" s="89">
        <f>SUM(G22:G30)</f>
        <v>942380062</v>
      </c>
      <c r="H31" s="90">
        <f>SUM(H22:H30)</f>
        <v>124322053</v>
      </c>
      <c r="I31" s="91">
        <f t="shared" si="1"/>
        <v>1066702115</v>
      </c>
      <c r="J31" s="89">
        <f>SUM(J22:J30)</f>
        <v>285279001</v>
      </c>
      <c r="K31" s="90">
        <f>SUM(K22:K30)</f>
        <v>14635913</v>
      </c>
      <c r="L31" s="90">
        <f t="shared" si="2"/>
        <v>299914914</v>
      </c>
      <c r="M31" s="106">
        <f t="shared" si="3"/>
        <v>0.24130348689958475</v>
      </c>
      <c r="N31" s="89">
        <f>SUM(N22:N30)</f>
        <v>172995310</v>
      </c>
      <c r="O31" s="90">
        <f>SUM(O22:O30)</f>
        <v>55020434</v>
      </c>
      <c r="P31" s="90">
        <f t="shared" si="4"/>
        <v>228015744</v>
      </c>
      <c r="Q31" s="106">
        <f t="shared" si="5"/>
        <v>0.18345534525569834</v>
      </c>
      <c r="R31" s="89">
        <f>SUM(R22:R30)</f>
        <v>176161510</v>
      </c>
      <c r="S31" s="90">
        <f>SUM(S22:S30)</f>
        <v>24944708</v>
      </c>
      <c r="T31" s="90">
        <f t="shared" si="6"/>
        <v>201106218</v>
      </c>
      <c r="U31" s="106">
        <f t="shared" si="7"/>
        <v>0.188530813965809</v>
      </c>
      <c r="V31" s="89">
        <f>SUM(V22:V30)</f>
        <v>92843744</v>
      </c>
      <c r="W31" s="90">
        <f>SUM(W22:W30)</f>
        <v>25216787</v>
      </c>
      <c r="X31" s="90">
        <f t="shared" si="8"/>
        <v>118060531</v>
      </c>
      <c r="Y31" s="106">
        <f t="shared" si="9"/>
        <v>0.11067806966896283</v>
      </c>
      <c r="Z31" s="89">
        <f t="shared" si="10"/>
        <v>727279565</v>
      </c>
      <c r="AA31" s="90">
        <f t="shared" si="11"/>
        <v>119817842</v>
      </c>
      <c r="AB31" s="90">
        <f t="shared" si="12"/>
        <v>847097407</v>
      </c>
      <c r="AC31" s="106">
        <f t="shared" si="13"/>
        <v>0.794127427974585</v>
      </c>
      <c r="AD31" s="89">
        <f>SUM(AD22:AD30)</f>
        <v>798237117</v>
      </c>
      <c r="AE31" s="90">
        <f>SUM(AE22:AE30)</f>
        <v>85775633</v>
      </c>
      <c r="AF31" s="90">
        <f t="shared" si="14"/>
        <v>884012750</v>
      </c>
      <c r="AG31" s="90">
        <f>SUM(AG22:AG30)</f>
        <v>1228334370</v>
      </c>
      <c r="AH31" s="90">
        <f>SUM(AH22:AH30)</f>
        <v>1228334370</v>
      </c>
      <c r="AI31" s="91">
        <f>SUM(AI22:AI30)</f>
        <v>164423382</v>
      </c>
      <c r="AJ31" s="129">
        <f t="shared" si="15"/>
        <v>0.13385881402960337</v>
      </c>
      <c r="AK31" s="130">
        <f t="shared" si="16"/>
        <v>-0.866449289334345</v>
      </c>
    </row>
    <row r="32" spans="1:37" ht="13.5">
      <c r="A32" s="62" t="s">
        <v>97</v>
      </c>
      <c r="B32" s="63" t="s">
        <v>490</v>
      </c>
      <c r="C32" s="64" t="s">
        <v>491</v>
      </c>
      <c r="D32" s="85">
        <v>263160232</v>
      </c>
      <c r="E32" s="86">
        <v>21294999</v>
      </c>
      <c r="F32" s="87">
        <f t="shared" si="0"/>
        <v>284455231</v>
      </c>
      <c r="G32" s="85">
        <v>251627503</v>
      </c>
      <c r="H32" s="86">
        <v>16100837</v>
      </c>
      <c r="I32" s="87">
        <f t="shared" si="1"/>
        <v>267728340</v>
      </c>
      <c r="J32" s="85">
        <v>82111322</v>
      </c>
      <c r="K32" s="86">
        <v>4428270</v>
      </c>
      <c r="L32" s="88">
        <f t="shared" si="2"/>
        <v>86539592</v>
      </c>
      <c r="M32" s="105">
        <f t="shared" si="3"/>
        <v>0.3042292163015276</v>
      </c>
      <c r="N32" s="85">
        <v>37664605</v>
      </c>
      <c r="O32" s="86">
        <v>40089706</v>
      </c>
      <c r="P32" s="88">
        <f t="shared" si="4"/>
        <v>77754311</v>
      </c>
      <c r="Q32" s="105">
        <f t="shared" si="5"/>
        <v>0.2733446339751087</v>
      </c>
      <c r="R32" s="85">
        <v>56948122</v>
      </c>
      <c r="S32" s="86">
        <v>1226898</v>
      </c>
      <c r="T32" s="88">
        <f t="shared" si="6"/>
        <v>58175020</v>
      </c>
      <c r="U32" s="105">
        <f t="shared" si="7"/>
        <v>0.21729122886280922</v>
      </c>
      <c r="V32" s="85">
        <v>20028170</v>
      </c>
      <c r="W32" s="86">
        <v>1838320</v>
      </c>
      <c r="X32" s="88">
        <f t="shared" si="8"/>
        <v>21866490</v>
      </c>
      <c r="Y32" s="105">
        <f t="shared" si="9"/>
        <v>0.08167417016816374</v>
      </c>
      <c r="Z32" s="125">
        <f t="shared" si="10"/>
        <v>196752219</v>
      </c>
      <c r="AA32" s="88">
        <f t="shared" si="11"/>
        <v>47583194</v>
      </c>
      <c r="AB32" s="88">
        <f t="shared" si="12"/>
        <v>244335413</v>
      </c>
      <c r="AC32" s="105">
        <f t="shared" si="13"/>
        <v>0.9126243900813787</v>
      </c>
      <c r="AD32" s="85">
        <v>236794448</v>
      </c>
      <c r="AE32" s="86">
        <v>32919430</v>
      </c>
      <c r="AF32" s="88">
        <f t="shared" si="14"/>
        <v>269713878</v>
      </c>
      <c r="AG32" s="86">
        <v>257266264</v>
      </c>
      <c r="AH32" s="86">
        <v>257266264</v>
      </c>
      <c r="AI32" s="126">
        <v>43191497</v>
      </c>
      <c r="AJ32" s="127">
        <f t="shared" si="15"/>
        <v>0.16788636150132766</v>
      </c>
      <c r="AK32" s="128">
        <f t="shared" si="16"/>
        <v>-0.9189270861323643</v>
      </c>
    </row>
    <row r="33" spans="1:37" ht="13.5">
      <c r="A33" s="62" t="s">
        <v>97</v>
      </c>
      <c r="B33" s="63" t="s">
        <v>492</v>
      </c>
      <c r="C33" s="64" t="s">
        <v>493</v>
      </c>
      <c r="D33" s="85">
        <v>52034927</v>
      </c>
      <c r="E33" s="86">
        <v>15691000</v>
      </c>
      <c r="F33" s="87">
        <f t="shared" si="0"/>
        <v>67725927</v>
      </c>
      <c r="G33" s="85">
        <v>62323858</v>
      </c>
      <c r="H33" s="86">
        <v>18091000</v>
      </c>
      <c r="I33" s="87">
        <f t="shared" si="1"/>
        <v>80414858</v>
      </c>
      <c r="J33" s="85">
        <v>18878373</v>
      </c>
      <c r="K33" s="86">
        <v>3054002</v>
      </c>
      <c r="L33" s="88">
        <f t="shared" si="2"/>
        <v>21932375</v>
      </c>
      <c r="M33" s="105">
        <f t="shared" si="3"/>
        <v>0.3238401594709807</v>
      </c>
      <c r="N33" s="85">
        <v>12048595</v>
      </c>
      <c r="O33" s="86">
        <v>2117671</v>
      </c>
      <c r="P33" s="88">
        <f t="shared" si="4"/>
        <v>14166266</v>
      </c>
      <c r="Q33" s="105">
        <f t="shared" si="5"/>
        <v>0.20917049979987723</v>
      </c>
      <c r="R33" s="85">
        <v>18619913</v>
      </c>
      <c r="S33" s="86">
        <v>-1502851</v>
      </c>
      <c r="T33" s="88">
        <f t="shared" si="6"/>
        <v>17117062</v>
      </c>
      <c r="U33" s="105">
        <f t="shared" si="7"/>
        <v>0.2128594444573912</v>
      </c>
      <c r="V33" s="85">
        <v>35001908</v>
      </c>
      <c r="W33" s="86">
        <v>0</v>
      </c>
      <c r="X33" s="88">
        <f t="shared" si="8"/>
        <v>35001908</v>
      </c>
      <c r="Y33" s="105">
        <f t="shared" si="9"/>
        <v>0.435266676712903</v>
      </c>
      <c r="Z33" s="125">
        <f t="shared" si="10"/>
        <v>84548789</v>
      </c>
      <c r="AA33" s="88">
        <f t="shared" si="11"/>
        <v>3668822</v>
      </c>
      <c r="AB33" s="88">
        <f t="shared" si="12"/>
        <v>88217611</v>
      </c>
      <c r="AC33" s="105">
        <f t="shared" si="13"/>
        <v>1.0970312351978535</v>
      </c>
      <c r="AD33" s="85">
        <v>32741586</v>
      </c>
      <c r="AE33" s="86">
        <v>14934897</v>
      </c>
      <c r="AF33" s="88">
        <f t="shared" si="14"/>
        <v>47676483</v>
      </c>
      <c r="AG33" s="86">
        <v>58323254</v>
      </c>
      <c r="AH33" s="86">
        <v>58323254</v>
      </c>
      <c r="AI33" s="126">
        <v>6389139</v>
      </c>
      <c r="AJ33" s="127">
        <f t="shared" si="15"/>
        <v>0.10954702561691775</v>
      </c>
      <c r="AK33" s="128">
        <f t="shared" si="16"/>
        <v>-0.2658454273986611</v>
      </c>
    </row>
    <row r="34" spans="1:37" ht="13.5">
      <c r="A34" s="62" t="s">
        <v>97</v>
      </c>
      <c r="B34" s="63" t="s">
        <v>494</v>
      </c>
      <c r="C34" s="64" t="s">
        <v>495</v>
      </c>
      <c r="D34" s="85">
        <v>265397936</v>
      </c>
      <c r="E34" s="86">
        <v>14798640</v>
      </c>
      <c r="F34" s="87">
        <f t="shared" si="0"/>
        <v>280196576</v>
      </c>
      <c r="G34" s="85">
        <v>274258960</v>
      </c>
      <c r="H34" s="86">
        <v>14448640</v>
      </c>
      <c r="I34" s="87">
        <f t="shared" si="1"/>
        <v>288707600</v>
      </c>
      <c r="J34" s="85">
        <v>0</v>
      </c>
      <c r="K34" s="86">
        <v>0</v>
      </c>
      <c r="L34" s="88">
        <f t="shared" si="2"/>
        <v>0</v>
      </c>
      <c r="M34" s="105">
        <f t="shared" si="3"/>
        <v>0</v>
      </c>
      <c r="N34" s="85">
        <v>0</v>
      </c>
      <c r="O34" s="86">
        <v>0</v>
      </c>
      <c r="P34" s="88">
        <f t="shared" si="4"/>
        <v>0</v>
      </c>
      <c r="Q34" s="105">
        <f t="shared" si="5"/>
        <v>0</v>
      </c>
      <c r="R34" s="85">
        <v>168611411</v>
      </c>
      <c r="S34" s="86">
        <v>1277840</v>
      </c>
      <c r="T34" s="88">
        <f t="shared" si="6"/>
        <v>169889251</v>
      </c>
      <c r="U34" s="105">
        <f t="shared" si="7"/>
        <v>0.5884474499458968</v>
      </c>
      <c r="V34" s="85">
        <v>196212934</v>
      </c>
      <c r="W34" s="86">
        <v>1812591</v>
      </c>
      <c r="X34" s="88">
        <f t="shared" si="8"/>
        <v>198025525</v>
      </c>
      <c r="Y34" s="105">
        <f t="shared" si="9"/>
        <v>0.6859034019194507</v>
      </c>
      <c r="Z34" s="125">
        <f t="shared" si="10"/>
        <v>364824345</v>
      </c>
      <c r="AA34" s="88">
        <f t="shared" si="11"/>
        <v>3090431</v>
      </c>
      <c r="AB34" s="88">
        <f t="shared" si="12"/>
        <v>367914776</v>
      </c>
      <c r="AC34" s="105">
        <f t="shared" si="13"/>
        <v>1.2743508518653475</v>
      </c>
      <c r="AD34" s="85">
        <v>322919526</v>
      </c>
      <c r="AE34" s="86">
        <v>5566086</v>
      </c>
      <c r="AF34" s="88">
        <f t="shared" si="14"/>
        <v>328485612</v>
      </c>
      <c r="AG34" s="86">
        <v>249373316</v>
      </c>
      <c r="AH34" s="86">
        <v>249373316</v>
      </c>
      <c r="AI34" s="126">
        <v>793761</v>
      </c>
      <c r="AJ34" s="127">
        <f t="shared" si="15"/>
        <v>0.003183022998338764</v>
      </c>
      <c r="AK34" s="128">
        <f t="shared" si="16"/>
        <v>-0.3971561682890391</v>
      </c>
    </row>
    <row r="35" spans="1:37" ht="13.5">
      <c r="A35" s="62" t="s">
        <v>97</v>
      </c>
      <c r="B35" s="63" t="s">
        <v>496</v>
      </c>
      <c r="C35" s="64" t="s">
        <v>497</v>
      </c>
      <c r="D35" s="85">
        <v>115725656</v>
      </c>
      <c r="E35" s="86">
        <v>26086000</v>
      </c>
      <c r="F35" s="87">
        <f t="shared" si="0"/>
        <v>141811656</v>
      </c>
      <c r="G35" s="85">
        <v>109982062</v>
      </c>
      <c r="H35" s="86">
        <v>34968774</v>
      </c>
      <c r="I35" s="87">
        <f t="shared" si="1"/>
        <v>144950836</v>
      </c>
      <c r="J35" s="85">
        <v>24413374</v>
      </c>
      <c r="K35" s="86">
        <v>3153484</v>
      </c>
      <c r="L35" s="88">
        <f t="shared" si="2"/>
        <v>27566858</v>
      </c>
      <c r="M35" s="105">
        <f t="shared" si="3"/>
        <v>0.19439063598552153</v>
      </c>
      <c r="N35" s="85">
        <v>15748821</v>
      </c>
      <c r="O35" s="86">
        <v>10404118</v>
      </c>
      <c r="P35" s="88">
        <f t="shared" si="4"/>
        <v>26152939</v>
      </c>
      <c r="Q35" s="105">
        <f t="shared" si="5"/>
        <v>0.184420235527043</v>
      </c>
      <c r="R35" s="85">
        <v>27780038</v>
      </c>
      <c r="S35" s="86">
        <v>1558955</v>
      </c>
      <c r="T35" s="88">
        <f t="shared" si="6"/>
        <v>29338993</v>
      </c>
      <c r="U35" s="105">
        <f t="shared" si="7"/>
        <v>0.2024065111290562</v>
      </c>
      <c r="V35" s="85">
        <v>8656434</v>
      </c>
      <c r="W35" s="86">
        <v>8908013</v>
      </c>
      <c r="X35" s="88">
        <f t="shared" si="8"/>
        <v>17564447</v>
      </c>
      <c r="Y35" s="105">
        <f t="shared" si="9"/>
        <v>0.12117520315646886</v>
      </c>
      <c r="Z35" s="125">
        <f t="shared" si="10"/>
        <v>76598667</v>
      </c>
      <c r="AA35" s="88">
        <f t="shared" si="11"/>
        <v>24024570</v>
      </c>
      <c r="AB35" s="88">
        <f t="shared" si="12"/>
        <v>100623237</v>
      </c>
      <c r="AC35" s="105">
        <f t="shared" si="13"/>
        <v>0.6941887316883084</v>
      </c>
      <c r="AD35" s="85">
        <v>79506903</v>
      </c>
      <c r="AE35" s="86">
        <v>37828737</v>
      </c>
      <c r="AF35" s="88">
        <f t="shared" si="14"/>
        <v>117335640</v>
      </c>
      <c r="AG35" s="86">
        <v>96404174</v>
      </c>
      <c r="AH35" s="86">
        <v>96404174</v>
      </c>
      <c r="AI35" s="126">
        <v>26033314</v>
      </c>
      <c r="AJ35" s="127">
        <f t="shared" si="15"/>
        <v>0.2700434319368786</v>
      </c>
      <c r="AK35" s="128">
        <f t="shared" si="16"/>
        <v>-0.8503059513716378</v>
      </c>
    </row>
    <row r="36" spans="1:37" ht="13.5">
      <c r="A36" s="62" t="s">
        <v>97</v>
      </c>
      <c r="B36" s="63" t="s">
        <v>498</v>
      </c>
      <c r="C36" s="64" t="s">
        <v>499</v>
      </c>
      <c r="D36" s="85">
        <v>750170936</v>
      </c>
      <c r="E36" s="86">
        <v>144420494</v>
      </c>
      <c r="F36" s="87">
        <f t="shared" si="0"/>
        <v>894591430</v>
      </c>
      <c r="G36" s="85">
        <v>752319912</v>
      </c>
      <c r="H36" s="86">
        <v>151061847</v>
      </c>
      <c r="I36" s="87">
        <f t="shared" si="1"/>
        <v>903381759</v>
      </c>
      <c r="J36" s="85">
        <v>0</v>
      </c>
      <c r="K36" s="86">
        <v>0</v>
      </c>
      <c r="L36" s="88">
        <f t="shared" si="2"/>
        <v>0</v>
      </c>
      <c r="M36" s="105">
        <f t="shared" si="3"/>
        <v>0</v>
      </c>
      <c r="N36" s="85">
        <v>164062030</v>
      </c>
      <c r="O36" s="86">
        <v>0</v>
      </c>
      <c r="P36" s="88">
        <f t="shared" si="4"/>
        <v>164062030</v>
      </c>
      <c r="Q36" s="105">
        <f t="shared" si="5"/>
        <v>0.18339325025727107</v>
      </c>
      <c r="R36" s="85">
        <v>174186355</v>
      </c>
      <c r="S36" s="86">
        <v>0</v>
      </c>
      <c r="T36" s="88">
        <f t="shared" si="6"/>
        <v>174186355</v>
      </c>
      <c r="U36" s="105">
        <f t="shared" si="7"/>
        <v>0.1928158868215536</v>
      </c>
      <c r="V36" s="85">
        <v>117281463</v>
      </c>
      <c r="W36" s="86">
        <v>0</v>
      </c>
      <c r="X36" s="88">
        <f t="shared" si="8"/>
        <v>117281463</v>
      </c>
      <c r="Y36" s="105">
        <f t="shared" si="9"/>
        <v>0.1298249182381377</v>
      </c>
      <c r="Z36" s="125">
        <f t="shared" si="10"/>
        <v>455529848</v>
      </c>
      <c r="AA36" s="88">
        <f t="shared" si="11"/>
        <v>0</v>
      </c>
      <c r="AB36" s="88">
        <f t="shared" si="12"/>
        <v>455529848</v>
      </c>
      <c r="AC36" s="105">
        <f t="shared" si="13"/>
        <v>0.504249552818345</v>
      </c>
      <c r="AD36" s="85">
        <v>635282025</v>
      </c>
      <c r="AE36" s="86">
        <v>-1545</v>
      </c>
      <c r="AF36" s="88">
        <f t="shared" si="14"/>
        <v>635280480</v>
      </c>
      <c r="AG36" s="86">
        <v>806835622</v>
      </c>
      <c r="AH36" s="86">
        <v>806835622</v>
      </c>
      <c r="AI36" s="126">
        <v>129018068</v>
      </c>
      <c r="AJ36" s="127">
        <f t="shared" si="15"/>
        <v>0.15990626155075735</v>
      </c>
      <c r="AK36" s="128">
        <f t="shared" si="16"/>
        <v>-0.815386326682035</v>
      </c>
    </row>
    <row r="37" spans="1:37" ht="13.5">
      <c r="A37" s="62" t="s">
        <v>112</v>
      </c>
      <c r="B37" s="63" t="s">
        <v>500</v>
      </c>
      <c r="C37" s="64" t="s">
        <v>501</v>
      </c>
      <c r="D37" s="85">
        <v>75017000</v>
      </c>
      <c r="E37" s="86">
        <v>2644400</v>
      </c>
      <c r="F37" s="87">
        <f t="shared" si="0"/>
        <v>77661400</v>
      </c>
      <c r="G37" s="85">
        <v>79672289</v>
      </c>
      <c r="H37" s="86">
        <v>180000</v>
      </c>
      <c r="I37" s="87">
        <f t="shared" si="1"/>
        <v>79852289</v>
      </c>
      <c r="J37" s="85">
        <v>29921474</v>
      </c>
      <c r="K37" s="86">
        <v>9127</v>
      </c>
      <c r="L37" s="88">
        <f t="shared" si="2"/>
        <v>29930601</v>
      </c>
      <c r="M37" s="105">
        <f t="shared" si="3"/>
        <v>0.3853986793954268</v>
      </c>
      <c r="N37" s="85">
        <v>22080117</v>
      </c>
      <c r="O37" s="86">
        <v>47728</v>
      </c>
      <c r="P37" s="88">
        <f t="shared" si="4"/>
        <v>22127845</v>
      </c>
      <c r="Q37" s="105">
        <f t="shared" si="5"/>
        <v>0.2849271967798675</v>
      </c>
      <c r="R37" s="85">
        <v>19595589</v>
      </c>
      <c r="S37" s="86">
        <v>33943</v>
      </c>
      <c r="T37" s="88">
        <f t="shared" si="6"/>
        <v>19629532</v>
      </c>
      <c r="U37" s="105">
        <f t="shared" si="7"/>
        <v>0.24582303457825735</v>
      </c>
      <c r="V37" s="85">
        <v>710747</v>
      </c>
      <c r="W37" s="86">
        <v>32385</v>
      </c>
      <c r="X37" s="88">
        <f t="shared" si="8"/>
        <v>743132</v>
      </c>
      <c r="Y37" s="105">
        <f t="shared" si="9"/>
        <v>0.009306333097101323</v>
      </c>
      <c r="Z37" s="125">
        <f t="shared" si="10"/>
        <v>72307927</v>
      </c>
      <c r="AA37" s="88">
        <f t="shared" si="11"/>
        <v>123183</v>
      </c>
      <c r="AB37" s="88">
        <f t="shared" si="12"/>
        <v>72431110</v>
      </c>
      <c r="AC37" s="105">
        <f t="shared" si="13"/>
        <v>0.9070636660146336</v>
      </c>
      <c r="AD37" s="85">
        <v>69248121</v>
      </c>
      <c r="AE37" s="86">
        <v>501783</v>
      </c>
      <c r="AF37" s="88">
        <f t="shared" si="14"/>
        <v>69749904</v>
      </c>
      <c r="AG37" s="86">
        <v>72331600</v>
      </c>
      <c r="AH37" s="86">
        <v>72331600</v>
      </c>
      <c r="AI37" s="126">
        <v>611107</v>
      </c>
      <c r="AJ37" s="127">
        <f t="shared" si="15"/>
        <v>0.008448686327967306</v>
      </c>
      <c r="AK37" s="128">
        <f t="shared" si="16"/>
        <v>-0.9893457631138819</v>
      </c>
    </row>
    <row r="38" spans="1:37" ht="13.5">
      <c r="A38" s="65"/>
      <c r="B38" s="66" t="s">
        <v>502</v>
      </c>
      <c r="C38" s="67"/>
      <c r="D38" s="89">
        <f>SUM(D32:D37)</f>
        <v>1521506687</v>
      </c>
      <c r="E38" s="90">
        <f>SUM(E32:E37)</f>
        <v>224935533</v>
      </c>
      <c r="F38" s="91">
        <f t="shared" si="0"/>
        <v>1746442220</v>
      </c>
      <c r="G38" s="89">
        <f>SUM(G32:G37)</f>
        <v>1530184584</v>
      </c>
      <c r="H38" s="90">
        <f>SUM(H32:H37)</f>
        <v>234851098</v>
      </c>
      <c r="I38" s="91">
        <f t="shared" si="1"/>
        <v>1765035682</v>
      </c>
      <c r="J38" s="89">
        <f>SUM(J32:J37)</f>
        <v>155324543</v>
      </c>
      <c r="K38" s="90">
        <f>SUM(K32:K37)</f>
        <v>10644883</v>
      </c>
      <c r="L38" s="90">
        <f t="shared" si="2"/>
        <v>165969426</v>
      </c>
      <c r="M38" s="106">
        <f t="shared" si="3"/>
        <v>0.09503287546495526</v>
      </c>
      <c r="N38" s="89">
        <f>SUM(N32:N37)</f>
        <v>251604168</v>
      </c>
      <c r="O38" s="90">
        <f>SUM(O32:O37)</f>
        <v>52659223</v>
      </c>
      <c r="P38" s="90">
        <f t="shared" si="4"/>
        <v>304263391</v>
      </c>
      <c r="Q38" s="106">
        <f t="shared" si="5"/>
        <v>0.17421898504034103</v>
      </c>
      <c r="R38" s="89">
        <f>SUM(R32:R37)</f>
        <v>465741428</v>
      </c>
      <c r="S38" s="90">
        <f>SUM(S32:S37)</f>
        <v>2594785</v>
      </c>
      <c r="T38" s="90">
        <f t="shared" si="6"/>
        <v>468336213</v>
      </c>
      <c r="U38" s="106">
        <f t="shared" si="7"/>
        <v>0.2653409320707433</v>
      </c>
      <c r="V38" s="89">
        <f>SUM(V32:V37)</f>
        <v>377891656</v>
      </c>
      <c r="W38" s="90">
        <f>SUM(W32:W37)</f>
        <v>12591309</v>
      </c>
      <c r="X38" s="90">
        <f t="shared" si="8"/>
        <v>390482965</v>
      </c>
      <c r="Y38" s="106">
        <f t="shared" si="9"/>
        <v>0.2212323348372965</v>
      </c>
      <c r="Z38" s="89">
        <f t="shared" si="10"/>
        <v>1250561795</v>
      </c>
      <c r="AA38" s="90">
        <f t="shared" si="11"/>
        <v>78490200</v>
      </c>
      <c r="AB38" s="90">
        <f t="shared" si="12"/>
        <v>1329051995</v>
      </c>
      <c r="AC38" s="106">
        <f t="shared" si="13"/>
        <v>0.752988740428195</v>
      </c>
      <c r="AD38" s="89">
        <f>SUM(AD32:AD37)</f>
        <v>1376492609</v>
      </c>
      <c r="AE38" s="90">
        <f>SUM(AE32:AE37)</f>
        <v>91749388</v>
      </c>
      <c r="AF38" s="90">
        <f t="shared" si="14"/>
        <v>1468241997</v>
      </c>
      <c r="AG38" s="90">
        <f>SUM(AG32:AG37)</f>
        <v>1540534230</v>
      </c>
      <c r="AH38" s="90">
        <f>SUM(AH32:AH37)</f>
        <v>1540534230</v>
      </c>
      <c r="AI38" s="91">
        <f>SUM(AI32:AI37)</f>
        <v>206036886</v>
      </c>
      <c r="AJ38" s="129">
        <f t="shared" si="15"/>
        <v>0.13374378964627096</v>
      </c>
      <c r="AK38" s="130">
        <f t="shared" si="16"/>
        <v>-0.7340472716365162</v>
      </c>
    </row>
    <row r="39" spans="1:37" ht="13.5">
      <c r="A39" s="62" t="s">
        <v>97</v>
      </c>
      <c r="B39" s="63" t="s">
        <v>79</v>
      </c>
      <c r="C39" s="64" t="s">
        <v>80</v>
      </c>
      <c r="D39" s="85">
        <v>2203611732</v>
      </c>
      <c r="E39" s="86">
        <v>184285000</v>
      </c>
      <c r="F39" s="87">
        <f t="shared" si="0"/>
        <v>2387896732</v>
      </c>
      <c r="G39" s="85">
        <v>2104885067</v>
      </c>
      <c r="H39" s="86">
        <v>189636147</v>
      </c>
      <c r="I39" s="87">
        <f t="shared" si="1"/>
        <v>2294521214</v>
      </c>
      <c r="J39" s="85">
        <v>681678092</v>
      </c>
      <c r="K39" s="86">
        <v>25967281</v>
      </c>
      <c r="L39" s="88">
        <f t="shared" si="2"/>
        <v>707645373</v>
      </c>
      <c r="M39" s="105">
        <f t="shared" si="3"/>
        <v>0.29634672367397835</v>
      </c>
      <c r="N39" s="85">
        <v>489973618</v>
      </c>
      <c r="O39" s="86">
        <v>42420816</v>
      </c>
      <c r="P39" s="88">
        <f t="shared" si="4"/>
        <v>532394434</v>
      </c>
      <c r="Q39" s="105">
        <f t="shared" si="5"/>
        <v>0.2229553844877074</v>
      </c>
      <c r="R39" s="85">
        <v>379394763</v>
      </c>
      <c r="S39" s="86">
        <v>17860553</v>
      </c>
      <c r="T39" s="88">
        <f t="shared" si="6"/>
        <v>397255316</v>
      </c>
      <c r="U39" s="105">
        <f t="shared" si="7"/>
        <v>0.17313211731325487</v>
      </c>
      <c r="V39" s="85">
        <v>474684820</v>
      </c>
      <c r="W39" s="86">
        <v>41116408</v>
      </c>
      <c r="X39" s="88">
        <f t="shared" si="8"/>
        <v>515801228</v>
      </c>
      <c r="Y39" s="105">
        <f t="shared" si="9"/>
        <v>0.22479688784433266</v>
      </c>
      <c r="Z39" s="125">
        <f t="shared" si="10"/>
        <v>2025731293</v>
      </c>
      <c r="AA39" s="88">
        <f t="shared" si="11"/>
        <v>127365058</v>
      </c>
      <c r="AB39" s="88">
        <f t="shared" si="12"/>
        <v>2153096351</v>
      </c>
      <c r="AC39" s="105">
        <f t="shared" si="13"/>
        <v>0.9383641074499126</v>
      </c>
      <c r="AD39" s="85">
        <v>1863732131</v>
      </c>
      <c r="AE39" s="86">
        <v>181151643</v>
      </c>
      <c r="AF39" s="88">
        <f t="shared" si="14"/>
        <v>2044883774</v>
      </c>
      <c r="AG39" s="86">
        <v>2350634752</v>
      </c>
      <c r="AH39" s="86">
        <v>2350634752</v>
      </c>
      <c r="AI39" s="126">
        <v>443864498</v>
      </c>
      <c r="AJ39" s="127">
        <f t="shared" si="15"/>
        <v>0.188827506111847</v>
      </c>
      <c r="AK39" s="128">
        <f t="shared" si="16"/>
        <v>-0.7477601247766563</v>
      </c>
    </row>
    <row r="40" spans="1:37" ht="13.5">
      <c r="A40" s="62" t="s">
        <v>97</v>
      </c>
      <c r="B40" s="63" t="s">
        <v>503</v>
      </c>
      <c r="C40" s="64" t="s">
        <v>504</v>
      </c>
      <c r="D40" s="85">
        <v>199846872</v>
      </c>
      <c r="E40" s="86">
        <v>23194611</v>
      </c>
      <c r="F40" s="87">
        <f t="shared" si="0"/>
        <v>223041483</v>
      </c>
      <c r="G40" s="85">
        <v>203849427</v>
      </c>
      <c r="H40" s="86">
        <v>32249214</v>
      </c>
      <c r="I40" s="87">
        <f t="shared" si="1"/>
        <v>236098641</v>
      </c>
      <c r="J40" s="85">
        <v>59176869</v>
      </c>
      <c r="K40" s="86">
        <v>7580730</v>
      </c>
      <c r="L40" s="88">
        <f t="shared" si="2"/>
        <v>66757599</v>
      </c>
      <c r="M40" s="105">
        <f t="shared" si="3"/>
        <v>0.2993057529123405</v>
      </c>
      <c r="N40" s="85">
        <v>56547237</v>
      </c>
      <c r="O40" s="86">
        <v>10305581</v>
      </c>
      <c r="P40" s="88">
        <f t="shared" si="4"/>
        <v>66852818</v>
      </c>
      <c r="Q40" s="105">
        <f t="shared" si="5"/>
        <v>0.29973266452859804</v>
      </c>
      <c r="R40" s="85">
        <v>65560940</v>
      </c>
      <c r="S40" s="86">
        <v>8933816</v>
      </c>
      <c r="T40" s="88">
        <f t="shared" si="6"/>
        <v>74494756</v>
      </c>
      <c r="U40" s="105">
        <f t="shared" si="7"/>
        <v>0.3155238661454218</v>
      </c>
      <c r="V40" s="85">
        <v>17557405</v>
      </c>
      <c r="W40" s="86">
        <v>5169408</v>
      </c>
      <c r="X40" s="88">
        <f t="shared" si="8"/>
        <v>22726813</v>
      </c>
      <c r="Y40" s="105">
        <f t="shared" si="9"/>
        <v>0.0962598213345921</v>
      </c>
      <c r="Z40" s="125">
        <f t="shared" si="10"/>
        <v>198842451</v>
      </c>
      <c r="AA40" s="88">
        <f t="shared" si="11"/>
        <v>31989535</v>
      </c>
      <c r="AB40" s="88">
        <f t="shared" si="12"/>
        <v>230831986</v>
      </c>
      <c r="AC40" s="105">
        <f t="shared" si="13"/>
        <v>0.9776929889232188</v>
      </c>
      <c r="AD40" s="85">
        <v>175029888</v>
      </c>
      <c r="AE40" s="86">
        <v>14649163</v>
      </c>
      <c r="AF40" s="88">
        <f t="shared" si="14"/>
        <v>189679051</v>
      </c>
      <c r="AG40" s="86">
        <v>209542204</v>
      </c>
      <c r="AH40" s="86">
        <v>209542204</v>
      </c>
      <c r="AI40" s="126">
        <v>27455071</v>
      </c>
      <c r="AJ40" s="127">
        <f t="shared" si="15"/>
        <v>0.13102406329562136</v>
      </c>
      <c r="AK40" s="128">
        <f t="shared" si="16"/>
        <v>-0.8801827988901104</v>
      </c>
    </row>
    <row r="41" spans="1:37" ht="13.5">
      <c r="A41" s="62" t="s">
        <v>97</v>
      </c>
      <c r="B41" s="63" t="s">
        <v>505</v>
      </c>
      <c r="C41" s="64" t="s">
        <v>506</v>
      </c>
      <c r="D41" s="85">
        <v>119606681</v>
      </c>
      <c r="E41" s="86">
        <v>29663000</v>
      </c>
      <c r="F41" s="87">
        <f t="shared" si="0"/>
        <v>149269681</v>
      </c>
      <c r="G41" s="85">
        <v>119370843</v>
      </c>
      <c r="H41" s="86">
        <v>29663000</v>
      </c>
      <c r="I41" s="87">
        <f t="shared" si="1"/>
        <v>149033843</v>
      </c>
      <c r="J41" s="85">
        <v>17039131</v>
      </c>
      <c r="K41" s="86">
        <v>216173</v>
      </c>
      <c r="L41" s="88">
        <f t="shared" si="2"/>
        <v>17255304</v>
      </c>
      <c r="M41" s="105">
        <f t="shared" si="3"/>
        <v>0.11559818366597836</v>
      </c>
      <c r="N41" s="85">
        <v>14650337</v>
      </c>
      <c r="O41" s="86">
        <v>9322991</v>
      </c>
      <c r="P41" s="88">
        <f t="shared" si="4"/>
        <v>23973328</v>
      </c>
      <c r="Q41" s="105">
        <f t="shared" si="5"/>
        <v>0.16060413500850182</v>
      </c>
      <c r="R41" s="85">
        <v>9619906</v>
      </c>
      <c r="S41" s="86">
        <v>6273301</v>
      </c>
      <c r="T41" s="88">
        <f t="shared" si="6"/>
        <v>15893207</v>
      </c>
      <c r="U41" s="105">
        <f t="shared" si="7"/>
        <v>0.10664159683515642</v>
      </c>
      <c r="V41" s="85">
        <v>25159314</v>
      </c>
      <c r="W41" s="86">
        <v>3731212</v>
      </c>
      <c r="X41" s="88">
        <f t="shared" si="8"/>
        <v>28890526</v>
      </c>
      <c r="Y41" s="105">
        <f t="shared" si="9"/>
        <v>0.1938521171999839</v>
      </c>
      <c r="Z41" s="125">
        <f t="shared" si="10"/>
        <v>66468688</v>
      </c>
      <c r="AA41" s="88">
        <f t="shared" si="11"/>
        <v>19543677</v>
      </c>
      <c r="AB41" s="88">
        <f t="shared" si="12"/>
        <v>86012365</v>
      </c>
      <c r="AC41" s="105">
        <f t="shared" si="13"/>
        <v>0.577133107947837</v>
      </c>
      <c r="AD41" s="85">
        <v>83616287</v>
      </c>
      <c r="AE41" s="86">
        <v>10635255</v>
      </c>
      <c r="AF41" s="88">
        <f t="shared" si="14"/>
        <v>94251542</v>
      </c>
      <c r="AG41" s="86">
        <v>139752263</v>
      </c>
      <c r="AH41" s="86">
        <v>139752263</v>
      </c>
      <c r="AI41" s="126">
        <v>18534663</v>
      </c>
      <c r="AJ41" s="127">
        <f t="shared" si="15"/>
        <v>0.13262513681084362</v>
      </c>
      <c r="AK41" s="128">
        <f t="shared" si="16"/>
        <v>-0.6934742351483225</v>
      </c>
    </row>
    <row r="42" spans="1:37" ht="13.5">
      <c r="A42" s="62" t="s">
        <v>97</v>
      </c>
      <c r="B42" s="63" t="s">
        <v>507</v>
      </c>
      <c r="C42" s="64" t="s">
        <v>508</v>
      </c>
      <c r="D42" s="85">
        <v>357966040</v>
      </c>
      <c r="E42" s="86">
        <v>77953000</v>
      </c>
      <c r="F42" s="87">
        <f t="shared" si="0"/>
        <v>435919040</v>
      </c>
      <c r="G42" s="85">
        <v>382829215</v>
      </c>
      <c r="H42" s="86">
        <v>60888000</v>
      </c>
      <c r="I42" s="87">
        <f t="shared" si="1"/>
        <v>443717215</v>
      </c>
      <c r="J42" s="85">
        <v>116041687</v>
      </c>
      <c r="K42" s="86">
        <v>0</v>
      </c>
      <c r="L42" s="88">
        <f t="shared" si="2"/>
        <v>116041687</v>
      </c>
      <c r="M42" s="105">
        <f t="shared" si="3"/>
        <v>0.2662000884384403</v>
      </c>
      <c r="N42" s="85">
        <v>51415723</v>
      </c>
      <c r="O42" s="86">
        <v>6115465</v>
      </c>
      <c r="P42" s="88">
        <f t="shared" si="4"/>
        <v>57531188</v>
      </c>
      <c r="Q42" s="105">
        <f t="shared" si="5"/>
        <v>0.1319767725676768</v>
      </c>
      <c r="R42" s="85">
        <v>113951918</v>
      </c>
      <c r="S42" s="86">
        <v>7945750</v>
      </c>
      <c r="T42" s="88">
        <f t="shared" si="6"/>
        <v>121897668</v>
      </c>
      <c r="U42" s="105">
        <f t="shared" si="7"/>
        <v>0.2747192668645953</v>
      </c>
      <c r="V42" s="85">
        <v>48643690</v>
      </c>
      <c r="W42" s="86">
        <v>20672813</v>
      </c>
      <c r="X42" s="88">
        <f t="shared" si="8"/>
        <v>69316503</v>
      </c>
      <c r="Y42" s="105">
        <f t="shared" si="9"/>
        <v>0.15621774557473503</v>
      </c>
      <c r="Z42" s="125">
        <f t="shared" si="10"/>
        <v>330053018</v>
      </c>
      <c r="AA42" s="88">
        <f t="shared" si="11"/>
        <v>34734028</v>
      </c>
      <c r="AB42" s="88">
        <f t="shared" si="12"/>
        <v>364787046</v>
      </c>
      <c r="AC42" s="105">
        <f t="shared" si="13"/>
        <v>0.8221160542531576</v>
      </c>
      <c r="AD42" s="85">
        <v>307349294</v>
      </c>
      <c r="AE42" s="86">
        <v>32467238</v>
      </c>
      <c r="AF42" s="88">
        <f t="shared" si="14"/>
        <v>339816532</v>
      </c>
      <c r="AG42" s="86">
        <v>392646948</v>
      </c>
      <c r="AH42" s="86">
        <v>392646948</v>
      </c>
      <c r="AI42" s="126">
        <v>75031905</v>
      </c>
      <c r="AJ42" s="127">
        <f t="shared" si="15"/>
        <v>0.19109254607016582</v>
      </c>
      <c r="AK42" s="128">
        <f t="shared" si="16"/>
        <v>-0.79601786119105</v>
      </c>
    </row>
    <row r="43" spans="1:37" ht="13.5">
      <c r="A43" s="62" t="s">
        <v>112</v>
      </c>
      <c r="B43" s="63" t="s">
        <v>509</v>
      </c>
      <c r="C43" s="64" t="s">
        <v>510</v>
      </c>
      <c r="D43" s="85">
        <v>136245010</v>
      </c>
      <c r="E43" s="86">
        <v>3524600</v>
      </c>
      <c r="F43" s="87">
        <f t="shared" si="0"/>
        <v>139769610</v>
      </c>
      <c r="G43" s="85">
        <v>135779000</v>
      </c>
      <c r="H43" s="86">
        <v>1791280</v>
      </c>
      <c r="I43" s="87">
        <f t="shared" si="1"/>
        <v>137570280</v>
      </c>
      <c r="J43" s="85">
        <v>52483717</v>
      </c>
      <c r="K43" s="86">
        <v>25065</v>
      </c>
      <c r="L43" s="88">
        <f t="shared" si="2"/>
        <v>52508782</v>
      </c>
      <c r="M43" s="105">
        <f t="shared" si="3"/>
        <v>0.3756809652684872</v>
      </c>
      <c r="N43" s="85">
        <v>43888247</v>
      </c>
      <c r="O43" s="86">
        <v>242827</v>
      </c>
      <c r="P43" s="88">
        <f t="shared" si="4"/>
        <v>44131074</v>
      </c>
      <c r="Q43" s="105">
        <f t="shared" si="5"/>
        <v>0.31574155497750905</v>
      </c>
      <c r="R43" s="85">
        <v>2725796</v>
      </c>
      <c r="S43" s="86">
        <v>116784</v>
      </c>
      <c r="T43" s="88">
        <f t="shared" si="6"/>
        <v>2842580</v>
      </c>
      <c r="U43" s="105">
        <f t="shared" si="7"/>
        <v>0.02066274779698057</v>
      </c>
      <c r="V43" s="85">
        <v>33768714</v>
      </c>
      <c r="W43" s="86">
        <v>602000</v>
      </c>
      <c r="X43" s="88">
        <f t="shared" si="8"/>
        <v>34370714</v>
      </c>
      <c r="Y43" s="105">
        <f t="shared" si="9"/>
        <v>0.2498411284762959</v>
      </c>
      <c r="Z43" s="125">
        <f t="shared" si="10"/>
        <v>132866474</v>
      </c>
      <c r="AA43" s="88">
        <f t="shared" si="11"/>
        <v>986676</v>
      </c>
      <c r="AB43" s="88">
        <f t="shared" si="12"/>
        <v>133853150</v>
      </c>
      <c r="AC43" s="105">
        <f t="shared" si="13"/>
        <v>0.9729801378611718</v>
      </c>
      <c r="AD43" s="85">
        <v>126232875</v>
      </c>
      <c r="AE43" s="86">
        <v>6914416</v>
      </c>
      <c r="AF43" s="88">
        <f t="shared" si="14"/>
        <v>133147291</v>
      </c>
      <c r="AG43" s="86">
        <v>125097860</v>
      </c>
      <c r="AH43" s="86">
        <v>125097860</v>
      </c>
      <c r="AI43" s="126">
        <v>35224554</v>
      </c>
      <c r="AJ43" s="127">
        <f t="shared" si="15"/>
        <v>0.2815759917875494</v>
      </c>
      <c r="AK43" s="128">
        <f t="shared" si="16"/>
        <v>-0.7418594569828687</v>
      </c>
    </row>
    <row r="44" spans="1:37" ht="13.5">
      <c r="A44" s="65"/>
      <c r="B44" s="66" t="s">
        <v>511</v>
      </c>
      <c r="C44" s="67"/>
      <c r="D44" s="89">
        <f>SUM(D39:D43)</f>
        <v>3017276335</v>
      </c>
      <c r="E44" s="90">
        <f>SUM(E39:E43)</f>
        <v>318620211</v>
      </c>
      <c r="F44" s="91">
        <f t="shared" si="0"/>
        <v>3335896546</v>
      </c>
      <c r="G44" s="89">
        <f>SUM(G39:G43)</f>
        <v>2946713552</v>
      </c>
      <c r="H44" s="90">
        <f>SUM(H39:H43)</f>
        <v>314227641</v>
      </c>
      <c r="I44" s="91">
        <f t="shared" si="1"/>
        <v>3260941193</v>
      </c>
      <c r="J44" s="89">
        <f>SUM(J39:J43)</f>
        <v>926419496</v>
      </c>
      <c r="K44" s="90">
        <f>SUM(K39:K43)</f>
        <v>33789249</v>
      </c>
      <c r="L44" s="90">
        <f t="shared" si="2"/>
        <v>960208745</v>
      </c>
      <c r="M44" s="106">
        <f t="shared" si="3"/>
        <v>0.28784128397247966</v>
      </c>
      <c r="N44" s="89">
        <f>SUM(N39:N43)</f>
        <v>656475162</v>
      </c>
      <c r="O44" s="90">
        <f>SUM(O39:O43)</f>
        <v>68407680</v>
      </c>
      <c r="P44" s="90">
        <f t="shared" si="4"/>
        <v>724882842</v>
      </c>
      <c r="Q44" s="106">
        <f t="shared" si="5"/>
        <v>0.21729775848990013</v>
      </c>
      <c r="R44" s="89">
        <f>SUM(R39:R43)</f>
        <v>571253323</v>
      </c>
      <c r="S44" s="90">
        <f>SUM(S39:S43)</f>
        <v>41130204</v>
      </c>
      <c r="T44" s="90">
        <f t="shared" si="6"/>
        <v>612383527</v>
      </c>
      <c r="U44" s="106">
        <f t="shared" si="7"/>
        <v>0.18779348990241052</v>
      </c>
      <c r="V44" s="89">
        <f>SUM(V39:V43)</f>
        <v>599813943</v>
      </c>
      <c r="W44" s="90">
        <f>SUM(W39:W43)</f>
        <v>71291841</v>
      </c>
      <c r="X44" s="90">
        <f t="shared" si="8"/>
        <v>671105784</v>
      </c>
      <c r="Y44" s="106">
        <f t="shared" si="9"/>
        <v>0.20580125315985728</v>
      </c>
      <c r="Z44" s="89">
        <f t="shared" si="10"/>
        <v>2753961924</v>
      </c>
      <c r="AA44" s="90">
        <f t="shared" si="11"/>
        <v>214618974</v>
      </c>
      <c r="AB44" s="90">
        <f t="shared" si="12"/>
        <v>2968580898</v>
      </c>
      <c r="AC44" s="106">
        <f t="shared" si="13"/>
        <v>0.910344812219372</v>
      </c>
      <c r="AD44" s="89">
        <f>SUM(AD39:AD43)</f>
        <v>2555960475</v>
      </c>
      <c r="AE44" s="90">
        <f>SUM(AE39:AE43)</f>
        <v>245817715</v>
      </c>
      <c r="AF44" s="90">
        <f t="shared" si="14"/>
        <v>2801778190</v>
      </c>
      <c r="AG44" s="90">
        <f>SUM(AG39:AG43)</f>
        <v>3217674027</v>
      </c>
      <c r="AH44" s="90">
        <f>SUM(AH39:AH43)</f>
        <v>3217674027</v>
      </c>
      <c r="AI44" s="91">
        <f>SUM(AI39:AI43)</f>
        <v>600110691</v>
      </c>
      <c r="AJ44" s="129">
        <f t="shared" si="15"/>
        <v>0.18650450168798283</v>
      </c>
      <c r="AK44" s="130">
        <f t="shared" si="16"/>
        <v>-0.7604714797212409</v>
      </c>
    </row>
    <row r="45" spans="1:37" ht="13.5">
      <c r="A45" s="68"/>
      <c r="B45" s="69" t="s">
        <v>512</v>
      </c>
      <c r="C45" s="70"/>
      <c r="D45" s="92">
        <f>SUM(D9:D12,D14:D20,D22:D30,D32:D37,D39:D43)</f>
        <v>7579496999</v>
      </c>
      <c r="E45" s="93">
        <f>SUM(E9:E12,E14:E20,E22:E30,E32:E37,E39:E43)</f>
        <v>1284505013</v>
      </c>
      <c r="F45" s="94">
        <f t="shared" si="0"/>
        <v>8864002012</v>
      </c>
      <c r="G45" s="92">
        <f>SUM(G9:G12,G14:G20,G22:G30,G32:G37,G39:G43)</f>
        <v>7319220603</v>
      </c>
      <c r="H45" s="93">
        <f>SUM(H9:H12,H14:H20,H22:H30,H32:H37,H39:H43)</f>
        <v>1211929315</v>
      </c>
      <c r="I45" s="94">
        <f t="shared" si="1"/>
        <v>8531149918</v>
      </c>
      <c r="J45" s="92">
        <f>SUM(J9:J12,J14:J20,J22:J30,J32:J37,J39:J43)</f>
        <v>1918275493</v>
      </c>
      <c r="K45" s="93">
        <f>SUM(K9:K12,K14:K20,K22:K30,K32:K37,K39:K43)</f>
        <v>119614402</v>
      </c>
      <c r="L45" s="93">
        <f t="shared" si="2"/>
        <v>2037889895</v>
      </c>
      <c r="M45" s="107">
        <f t="shared" si="3"/>
        <v>0.22990629878480673</v>
      </c>
      <c r="N45" s="92">
        <f>SUM(N9:N12,N14:N20,N22:N30,N32:N37,N39:N43)</f>
        <v>1634491480</v>
      </c>
      <c r="O45" s="93">
        <f>SUM(O9:O12,O14:O20,O22:O30,O32:O37,O39:O43)</f>
        <v>310315477</v>
      </c>
      <c r="P45" s="93">
        <f t="shared" si="4"/>
        <v>1944806957</v>
      </c>
      <c r="Q45" s="107">
        <f t="shared" si="5"/>
        <v>0.21940506718829025</v>
      </c>
      <c r="R45" s="92">
        <f>SUM(R9:R12,R14:R20,R22:R30,R32:R37,R39:R43)</f>
        <v>1674462467</v>
      </c>
      <c r="S45" s="93">
        <f>SUM(S9:S12,S14:S20,S22:S30,S32:S37,S39:S43)</f>
        <v>145151940</v>
      </c>
      <c r="T45" s="93">
        <f t="shared" si="6"/>
        <v>1819614407</v>
      </c>
      <c r="U45" s="107">
        <f t="shared" si="7"/>
        <v>0.21329063777917776</v>
      </c>
      <c r="V45" s="92">
        <f>SUM(V9:V12,V14:V20,V22:V30,V32:V37,V39:V43)</f>
        <v>1229019324</v>
      </c>
      <c r="W45" s="93">
        <f>SUM(W9:W12,W14:W20,W22:W30,W32:W37,W39:W43)</f>
        <v>159930263</v>
      </c>
      <c r="X45" s="93">
        <f t="shared" si="8"/>
        <v>1388949587</v>
      </c>
      <c r="Y45" s="107">
        <f t="shared" si="9"/>
        <v>0.16280918754802734</v>
      </c>
      <c r="Z45" s="92">
        <f t="shared" si="10"/>
        <v>6456248764</v>
      </c>
      <c r="AA45" s="93">
        <f t="shared" si="11"/>
        <v>735012082</v>
      </c>
      <c r="AB45" s="93">
        <f t="shared" si="12"/>
        <v>7191260846</v>
      </c>
      <c r="AC45" s="107">
        <f t="shared" si="13"/>
        <v>0.8429415629922353</v>
      </c>
      <c r="AD45" s="92">
        <f>SUM(AD9:AD12,AD14:AD20,AD22:AD30,AD32:AD37,AD39:AD43)</f>
        <v>6432467785</v>
      </c>
      <c r="AE45" s="93">
        <f>SUM(AE9:AE12,AE14:AE20,AE22:AE30,AE32:AE37,AE39:AE43)</f>
        <v>623080183</v>
      </c>
      <c r="AF45" s="93">
        <f t="shared" si="14"/>
        <v>7055547968</v>
      </c>
      <c r="AG45" s="93">
        <f>SUM(AG9:AG12,AG14:AG20,AG22:AG30,AG32:AG37,AG39:AG43)</f>
        <v>8094023009</v>
      </c>
      <c r="AH45" s="93">
        <f>SUM(AH9:AH12,AH14:AH20,AH22:AH30,AH32:AH37,AH39:AH43)</f>
        <v>8094023009</v>
      </c>
      <c r="AI45" s="94">
        <f>SUM(AI9:AI12,AI14:AI20,AI22:AI30,AI32:AI37,AI39:AI43)</f>
        <v>1439144930</v>
      </c>
      <c r="AJ45" s="131">
        <f t="shared" si="15"/>
        <v>0.17780341474193603</v>
      </c>
      <c r="AK45" s="132">
        <f t="shared" si="16"/>
        <v>-0.8031407917146203</v>
      </c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615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3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33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97</v>
      </c>
      <c r="B9" s="63" t="s">
        <v>513</v>
      </c>
      <c r="C9" s="64" t="s">
        <v>514</v>
      </c>
      <c r="D9" s="85">
        <v>575878408</v>
      </c>
      <c r="E9" s="86">
        <v>0</v>
      </c>
      <c r="F9" s="87">
        <f>$D9+$E9</f>
        <v>575878408</v>
      </c>
      <c r="G9" s="85">
        <v>575899380</v>
      </c>
      <c r="H9" s="86">
        <v>165641103</v>
      </c>
      <c r="I9" s="87">
        <f>$G9+$H9</f>
        <v>741540483</v>
      </c>
      <c r="J9" s="85">
        <v>170424723</v>
      </c>
      <c r="K9" s="86">
        <v>2369841</v>
      </c>
      <c r="L9" s="88">
        <f>$J9+$K9</f>
        <v>172794564</v>
      </c>
      <c r="M9" s="105">
        <f>IF($F9=0,0,$L9/$F9)</f>
        <v>0.3000539030454498</v>
      </c>
      <c r="N9" s="85">
        <v>187394620</v>
      </c>
      <c r="O9" s="86">
        <v>37235443</v>
      </c>
      <c r="P9" s="88">
        <f>$N9+$O9</f>
        <v>224630063</v>
      </c>
      <c r="Q9" s="105">
        <f>IF($F9=0,0,$P9/$F9)</f>
        <v>0.39006508992085703</v>
      </c>
      <c r="R9" s="85">
        <v>132261468</v>
      </c>
      <c r="S9" s="86">
        <v>49479410</v>
      </c>
      <c r="T9" s="88">
        <f>$R9+$S9</f>
        <v>181740878</v>
      </c>
      <c r="U9" s="105">
        <f>IF($I9=0,0,$T9/$I9)</f>
        <v>0.24508557815312154</v>
      </c>
      <c r="V9" s="85">
        <v>53979574</v>
      </c>
      <c r="W9" s="86">
        <v>17070533</v>
      </c>
      <c r="X9" s="88">
        <f>$V9+$W9</f>
        <v>71050107</v>
      </c>
      <c r="Y9" s="105">
        <f>IF($I9=0,0,$X9/$I9)</f>
        <v>0.09581419845421979</v>
      </c>
      <c r="Z9" s="125">
        <f>$J9+$N9+$R9+$V9</f>
        <v>544060385</v>
      </c>
      <c r="AA9" s="88">
        <f>$K9+$O9+$S9+$W9</f>
        <v>106155227</v>
      </c>
      <c r="AB9" s="88">
        <f>$Z9+$AA9</f>
        <v>650215612</v>
      </c>
      <c r="AC9" s="105">
        <f>IF($I9=0,0,$AB9/$I9)</f>
        <v>0.8768443893574992</v>
      </c>
      <c r="AD9" s="85">
        <v>508224709</v>
      </c>
      <c r="AE9" s="86">
        <v>95553685</v>
      </c>
      <c r="AF9" s="88">
        <f>$AD9+$AE9</f>
        <v>603778394</v>
      </c>
      <c r="AG9" s="86">
        <v>686993037</v>
      </c>
      <c r="AH9" s="86">
        <v>686993037</v>
      </c>
      <c r="AI9" s="126">
        <v>476866553</v>
      </c>
      <c r="AJ9" s="127">
        <f>IF($AH9=0,0,$AI9/$AH9)</f>
        <v>0.6941359334330488</v>
      </c>
      <c r="AK9" s="128">
        <f>IF($AF9=0,0,(($X9/$AF9)-1))</f>
        <v>-0.882324197576371</v>
      </c>
    </row>
    <row r="10" spans="1:37" ht="13.5">
      <c r="A10" s="62" t="s">
        <v>97</v>
      </c>
      <c r="B10" s="63" t="s">
        <v>81</v>
      </c>
      <c r="C10" s="64" t="s">
        <v>82</v>
      </c>
      <c r="D10" s="85">
        <v>1829055390</v>
      </c>
      <c r="E10" s="86">
        <v>281797000</v>
      </c>
      <c r="F10" s="87">
        <f aca="true" t="shared" si="0" ref="F10:F35">$D10+$E10</f>
        <v>2110852390</v>
      </c>
      <c r="G10" s="85">
        <v>1920679390</v>
      </c>
      <c r="H10" s="86">
        <v>304431143</v>
      </c>
      <c r="I10" s="87">
        <f aca="true" t="shared" si="1" ref="I10:I35">$G10+$H10</f>
        <v>2225110533</v>
      </c>
      <c r="J10" s="85">
        <v>572422283</v>
      </c>
      <c r="K10" s="86">
        <v>4843934</v>
      </c>
      <c r="L10" s="88">
        <f aca="true" t="shared" si="2" ref="L10:L35">$J10+$K10</f>
        <v>577266217</v>
      </c>
      <c r="M10" s="105">
        <f aca="true" t="shared" si="3" ref="M10:M35">IF($F10=0,0,$L10/$F10)</f>
        <v>0.2734754072500541</v>
      </c>
      <c r="N10" s="85">
        <v>535293137</v>
      </c>
      <c r="O10" s="86">
        <v>27333165</v>
      </c>
      <c r="P10" s="88">
        <f aca="true" t="shared" si="4" ref="P10:P35">$N10+$O10</f>
        <v>562626302</v>
      </c>
      <c r="Q10" s="105">
        <f aca="true" t="shared" si="5" ref="Q10:Q35">IF($F10=0,0,$P10/$F10)</f>
        <v>0.2665398607052765</v>
      </c>
      <c r="R10" s="85">
        <v>306322624</v>
      </c>
      <c r="S10" s="86">
        <v>63463716</v>
      </c>
      <c r="T10" s="88">
        <f aca="true" t="shared" si="6" ref="T10:T35">$R10+$S10</f>
        <v>369786340</v>
      </c>
      <c r="U10" s="105">
        <f aca="true" t="shared" si="7" ref="U10:U35">IF($I10=0,0,$T10/$I10)</f>
        <v>0.16618785202613573</v>
      </c>
      <c r="V10" s="85">
        <v>298086610</v>
      </c>
      <c r="W10" s="86">
        <v>41230148</v>
      </c>
      <c r="X10" s="88">
        <f aca="true" t="shared" si="8" ref="X10:X35">$V10+$W10</f>
        <v>339316758</v>
      </c>
      <c r="Y10" s="105">
        <f aca="true" t="shared" si="9" ref="Y10:Y35">IF($I10=0,0,$X10/$I10)</f>
        <v>0.1524943381318307</v>
      </c>
      <c r="Z10" s="125">
        <f aca="true" t="shared" si="10" ref="Z10:Z35">$J10+$N10+$R10+$V10</f>
        <v>1712124654</v>
      </c>
      <c r="AA10" s="88">
        <f aca="true" t="shared" si="11" ref="AA10:AA35">$K10+$O10+$S10+$W10</f>
        <v>136870963</v>
      </c>
      <c r="AB10" s="88">
        <f aca="true" t="shared" si="12" ref="AB10:AB35">$Z10+$AA10</f>
        <v>1848995617</v>
      </c>
      <c r="AC10" s="105">
        <f aca="true" t="shared" si="13" ref="AC10:AC35">IF($I10=0,0,$AB10/$I10)</f>
        <v>0.8309679854452426</v>
      </c>
      <c r="AD10" s="85">
        <v>1548072242</v>
      </c>
      <c r="AE10" s="86">
        <v>211091476</v>
      </c>
      <c r="AF10" s="88">
        <f aca="true" t="shared" si="14" ref="AF10:AF35">$AD10+$AE10</f>
        <v>1759163718</v>
      </c>
      <c r="AG10" s="86">
        <v>2075258000</v>
      </c>
      <c r="AH10" s="86">
        <v>2075258000</v>
      </c>
      <c r="AI10" s="126">
        <v>340496481</v>
      </c>
      <c r="AJ10" s="127">
        <f aca="true" t="shared" si="15" ref="AJ10:AJ35">IF($AH10=0,0,$AI10/$AH10)</f>
        <v>0.16407428907634616</v>
      </c>
      <c r="AK10" s="128">
        <f aca="true" t="shared" si="16" ref="AK10:AK35">IF($AF10=0,0,(($X10/$AF10)-1))</f>
        <v>-0.807114736094165</v>
      </c>
    </row>
    <row r="11" spans="1:37" ht="13.5">
      <c r="A11" s="62" t="s">
        <v>97</v>
      </c>
      <c r="B11" s="63" t="s">
        <v>83</v>
      </c>
      <c r="C11" s="64" t="s">
        <v>84</v>
      </c>
      <c r="D11" s="85">
        <v>5198465305</v>
      </c>
      <c r="E11" s="86">
        <v>788359829</v>
      </c>
      <c r="F11" s="87">
        <f t="shared" si="0"/>
        <v>5986825134</v>
      </c>
      <c r="G11" s="85">
        <v>4939679870</v>
      </c>
      <c r="H11" s="86">
        <v>671337483</v>
      </c>
      <c r="I11" s="87">
        <f t="shared" si="1"/>
        <v>5611017353</v>
      </c>
      <c r="J11" s="85">
        <v>886836921</v>
      </c>
      <c r="K11" s="86">
        <v>98328674</v>
      </c>
      <c r="L11" s="88">
        <f t="shared" si="2"/>
        <v>985165595</v>
      </c>
      <c r="M11" s="105">
        <f t="shared" si="3"/>
        <v>0.16455559882735002</v>
      </c>
      <c r="N11" s="85">
        <v>1236808767</v>
      </c>
      <c r="O11" s="86">
        <v>89714332</v>
      </c>
      <c r="P11" s="88">
        <f t="shared" si="4"/>
        <v>1326523099</v>
      </c>
      <c r="Q11" s="105">
        <f t="shared" si="5"/>
        <v>0.22157371717214416</v>
      </c>
      <c r="R11" s="85">
        <v>1017397337</v>
      </c>
      <c r="S11" s="86">
        <v>92899369</v>
      </c>
      <c r="T11" s="88">
        <f t="shared" si="6"/>
        <v>1110296706</v>
      </c>
      <c r="U11" s="105">
        <f t="shared" si="7"/>
        <v>0.19787796689068626</v>
      </c>
      <c r="V11" s="85">
        <v>843352932</v>
      </c>
      <c r="W11" s="86">
        <v>130313738</v>
      </c>
      <c r="X11" s="88">
        <f t="shared" si="8"/>
        <v>973666670</v>
      </c>
      <c r="Y11" s="105">
        <f t="shared" si="9"/>
        <v>0.17352765260642386</v>
      </c>
      <c r="Z11" s="125">
        <f t="shared" si="10"/>
        <v>3984395957</v>
      </c>
      <c r="AA11" s="88">
        <f t="shared" si="11"/>
        <v>411256113</v>
      </c>
      <c r="AB11" s="88">
        <f t="shared" si="12"/>
        <v>4395652070</v>
      </c>
      <c r="AC11" s="105">
        <f t="shared" si="13"/>
        <v>0.783396627288955</v>
      </c>
      <c r="AD11" s="85">
        <v>3304325501</v>
      </c>
      <c r="AE11" s="86">
        <v>552959131</v>
      </c>
      <c r="AF11" s="88">
        <f t="shared" si="14"/>
        <v>3857284632</v>
      </c>
      <c r="AG11" s="86">
        <v>5744735685</v>
      </c>
      <c r="AH11" s="86">
        <v>5744735685</v>
      </c>
      <c r="AI11" s="126">
        <v>820928528</v>
      </c>
      <c r="AJ11" s="127">
        <f t="shared" si="15"/>
        <v>0.14290100937864122</v>
      </c>
      <c r="AK11" s="128">
        <f t="shared" si="16"/>
        <v>-0.7475771785357841</v>
      </c>
    </row>
    <row r="12" spans="1:37" ht="13.5">
      <c r="A12" s="62" t="s">
        <v>97</v>
      </c>
      <c r="B12" s="63" t="s">
        <v>515</v>
      </c>
      <c r="C12" s="64" t="s">
        <v>516</v>
      </c>
      <c r="D12" s="85">
        <v>236039323</v>
      </c>
      <c r="E12" s="86">
        <v>0</v>
      </c>
      <c r="F12" s="87">
        <f t="shared" si="0"/>
        <v>236039323</v>
      </c>
      <c r="G12" s="85">
        <v>238923911</v>
      </c>
      <c r="H12" s="86">
        <v>0</v>
      </c>
      <c r="I12" s="87">
        <f t="shared" si="1"/>
        <v>238923911</v>
      </c>
      <c r="J12" s="85">
        <v>47973888</v>
      </c>
      <c r="K12" s="86">
        <v>0</v>
      </c>
      <c r="L12" s="88">
        <f t="shared" si="2"/>
        <v>47973888</v>
      </c>
      <c r="M12" s="105">
        <f t="shared" si="3"/>
        <v>0.2032453211196509</v>
      </c>
      <c r="N12" s="85">
        <v>0</v>
      </c>
      <c r="O12" s="86">
        <v>0</v>
      </c>
      <c r="P12" s="88">
        <f t="shared" si="4"/>
        <v>0</v>
      </c>
      <c r="Q12" s="105">
        <f t="shared" si="5"/>
        <v>0</v>
      </c>
      <c r="R12" s="85">
        <v>60499071</v>
      </c>
      <c r="S12" s="86">
        <v>0</v>
      </c>
      <c r="T12" s="88">
        <f t="shared" si="6"/>
        <v>60499071</v>
      </c>
      <c r="U12" s="105">
        <f t="shared" si="7"/>
        <v>0.2532148027662246</v>
      </c>
      <c r="V12" s="85">
        <v>5588395</v>
      </c>
      <c r="W12" s="86">
        <v>0</v>
      </c>
      <c r="X12" s="88">
        <f t="shared" si="8"/>
        <v>5588395</v>
      </c>
      <c r="Y12" s="105">
        <f t="shared" si="9"/>
        <v>0.023389852345084037</v>
      </c>
      <c r="Z12" s="125">
        <f t="shared" si="10"/>
        <v>114061354</v>
      </c>
      <c r="AA12" s="88">
        <f t="shared" si="11"/>
        <v>0</v>
      </c>
      <c r="AB12" s="88">
        <f t="shared" si="12"/>
        <v>114061354</v>
      </c>
      <c r="AC12" s="105">
        <f t="shared" si="13"/>
        <v>0.477396144750033</v>
      </c>
      <c r="AD12" s="85">
        <v>142284484</v>
      </c>
      <c r="AE12" s="86">
        <v>0</v>
      </c>
      <c r="AF12" s="88">
        <f t="shared" si="14"/>
        <v>142284484</v>
      </c>
      <c r="AG12" s="86">
        <v>232417204</v>
      </c>
      <c r="AH12" s="86">
        <v>232417204</v>
      </c>
      <c r="AI12" s="126">
        <v>57636685</v>
      </c>
      <c r="AJ12" s="127">
        <f t="shared" si="15"/>
        <v>0.2479880319014594</v>
      </c>
      <c r="AK12" s="128">
        <f t="shared" si="16"/>
        <v>-0.9607237919209799</v>
      </c>
    </row>
    <row r="13" spans="1:37" ht="13.5">
      <c r="A13" s="62" t="s">
        <v>97</v>
      </c>
      <c r="B13" s="63" t="s">
        <v>517</v>
      </c>
      <c r="C13" s="64" t="s">
        <v>518</v>
      </c>
      <c r="D13" s="85">
        <v>836566165</v>
      </c>
      <c r="E13" s="86">
        <v>204802147</v>
      </c>
      <c r="F13" s="87">
        <f t="shared" si="0"/>
        <v>1041368312</v>
      </c>
      <c r="G13" s="85">
        <v>774283955</v>
      </c>
      <c r="H13" s="86">
        <v>206219337</v>
      </c>
      <c r="I13" s="87">
        <f t="shared" si="1"/>
        <v>980503292</v>
      </c>
      <c r="J13" s="85">
        <v>270764667</v>
      </c>
      <c r="K13" s="86">
        <v>23494507</v>
      </c>
      <c r="L13" s="88">
        <f t="shared" si="2"/>
        <v>294259174</v>
      </c>
      <c r="M13" s="105">
        <f t="shared" si="3"/>
        <v>0.2825697408007936</v>
      </c>
      <c r="N13" s="85">
        <v>181259033</v>
      </c>
      <c r="O13" s="86">
        <v>42207443</v>
      </c>
      <c r="P13" s="88">
        <f t="shared" si="4"/>
        <v>223466476</v>
      </c>
      <c r="Q13" s="105">
        <f t="shared" si="5"/>
        <v>0.21458927972450154</v>
      </c>
      <c r="R13" s="85">
        <v>211099295</v>
      </c>
      <c r="S13" s="86">
        <v>32814175</v>
      </c>
      <c r="T13" s="88">
        <f t="shared" si="6"/>
        <v>243913470</v>
      </c>
      <c r="U13" s="105">
        <f t="shared" si="7"/>
        <v>0.24876354010242324</v>
      </c>
      <c r="V13" s="85">
        <v>160792525</v>
      </c>
      <c r="W13" s="86">
        <v>35005064</v>
      </c>
      <c r="X13" s="88">
        <f t="shared" si="8"/>
        <v>195797589</v>
      </c>
      <c r="Y13" s="105">
        <f t="shared" si="9"/>
        <v>0.19969090425042652</v>
      </c>
      <c r="Z13" s="125">
        <f t="shared" si="10"/>
        <v>823915520</v>
      </c>
      <c r="AA13" s="88">
        <f t="shared" si="11"/>
        <v>133521189</v>
      </c>
      <c r="AB13" s="88">
        <f t="shared" si="12"/>
        <v>957436709</v>
      </c>
      <c r="AC13" s="105">
        <f t="shared" si="13"/>
        <v>0.9764747521112861</v>
      </c>
      <c r="AD13" s="85">
        <v>724982658</v>
      </c>
      <c r="AE13" s="86">
        <v>121875091</v>
      </c>
      <c r="AF13" s="88">
        <f t="shared" si="14"/>
        <v>846857749</v>
      </c>
      <c r="AG13" s="86">
        <v>897182271</v>
      </c>
      <c r="AH13" s="86">
        <v>897182271</v>
      </c>
      <c r="AI13" s="126">
        <v>120636916</v>
      </c>
      <c r="AJ13" s="127">
        <f t="shared" si="15"/>
        <v>0.1344619927292344</v>
      </c>
      <c r="AK13" s="128">
        <f t="shared" si="16"/>
        <v>-0.7687951852230144</v>
      </c>
    </row>
    <row r="14" spans="1:37" ht="13.5">
      <c r="A14" s="62" t="s">
        <v>112</v>
      </c>
      <c r="B14" s="63" t="s">
        <v>519</v>
      </c>
      <c r="C14" s="64" t="s">
        <v>520</v>
      </c>
      <c r="D14" s="85">
        <v>343515000</v>
      </c>
      <c r="E14" s="86">
        <v>0</v>
      </c>
      <c r="F14" s="87">
        <f t="shared" si="0"/>
        <v>343515000</v>
      </c>
      <c r="G14" s="85">
        <v>343531000</v>
      </c>
      <c r="H14" s="86">
        <v>50000</v>
      </c>
      <c r="I14" s="87">
        <f t="shared" si="1"/>
        <v>343581000</v>
      </c>
      <c r="J14" s="85">
        <v>141373979</v>
      </c>
      <c r="K14" s="86">
        <v>0</v>
      </c>
      <c r="L14" s="88">
        <f t="shared" si="2"/>
        <v>141373979</v>
      </c>
      <c r="M14" s="105">
        <f t="shared" si="3"/>
        <v>0.41155110839410214</v>
      </c>
      <c r="N14" s="85">
        <v>111760741</v>
      </c>
      <c r="O14" s="86">
        <v>0</v>
      </c>
      <c r="P14" s="88">
        <f t="shared" si="4"/>
        <v>111760741</v>
      </c>
      <c r="Q14" s="105">
        <f t="shared" si="5"/>
        <v>0.32534457301718994</v>
      </c>
      <c r="R14" s="85">
        <v>85526877</v>
      </c>
      <c r="S14" s="86">
        <v>8346</v>
      </c>
      <c r="T14" s="88">
        <f t="shared" si="6"/>
        <v>85535223</v>
      </c>
      <c r="U14" s="105">
        <f t="shared" si="7"/>
        <v>0.24895213355802562</v>
      </c>
      <c r="V14" s="85">
        <v>532013</v>
      </c>
      <c r="W14" s="86">
        <v>0</v>
      </c>
      <c r="X14" s="88">
        <f t="shared" si="8"/>
        <v>532013</v>
      </c>
      <c r="Y14" s="105">
        <f t="shared" si="9"/>
        <v>0.0015484354489916498</v>
      </c>
      <c r="Z14" s="125">
        <f t="shared" si="10"/>
        <v>339193610</v>
      </c>
      <c r="AA14" s="88">
        <f t="shared" si="11"/>
        <v>8346</v>
      </c>
      <c r="AB14" s="88">
        <f t="shared" si="12"/>
        <v>339201956</v>
      </c>
      <c r="AC14" s="105">
        <f t="shared" si="13"/>
        <v>0.9872546968545991</v>
      </c>
      <c r="AD14" s="85">
        <v>753020</v>
      </c>
      <c r="AE14" s="86">
        <v>0</v>
      </c>
      <c r="AF14" s="88">
        <f t="shared" si="14"/>
        <v>753020</v>
      </c>
      <c r="AG14" s="86">
        <v>327510000</v>
      </c>
      <c r="AH14" s="86">
        <v>327510000</v>
      </c>
      <c r="AI14" s="126">
        <v>753020</v>
      </c>
      <c r="AJ14" s="127">
        <f t="shared" si="15"/>
        <v>0.0022992275045036793</v>
      </c>
      <c r="AK14" s="128">
        <f t="shared" si="16"/>
        <v>-0.29349419670128285</v>
      </c>
    </row>
    <row r="15" spans="1:37" ht="13.5">
      <c r="A15" s="65"/>
      <c r="B15" s="66" t="s">
        <v>521</v>
      </c>
      <c r="C15" s="67"/>
      <c r="D15" s="89">
        <f>SUM(D9:D14)</f>
        <v>9019519591</v>
      </c>
      <c r="E15" s="90">
        <f>SUM(E9:E14)</f>
        <v>1274958976</v>
      </c>
      <c r="F15" s="91">
        <f t="shared" si="0"/>
        <v>10294478567</v>
      </c>
      <c r="G15" s="89">
        <f>SUM(G9:G14)</f>
        <v>8792997506</v>
      </c>
      <c r="H15" s="90">
        <f>SUM(H9:H14)</f>
        <v>1347679066</v>
      </c>
      <c r="I15" s="91">
        <f t="shared" si="1"/>
        <v>10140676572</v>
      </c>
      <c r="J15" s="89">
        <f>SUM(J9:J14)</f>
        <v>2089796461</v>
      </c>
      <c r="K15" s="90">
        <f>SUM(K9:K14)</f>
        <v>129036956</v>
      </c>
      <c r="L15" s="90">
        <f t="shared" si="2"/>
        <v>2218833417</v>
      </c>
      <c r="M15" s="106">
        <f t="shared" si="3"/>
        <v>0.2155362607789283</v>
      </c>
      <c r="N15" s="89">
        <f>SUM(N9:N14)</f>
        <v>2252516298</v>
      </c>
      <c r="O15" s="90">
        <f>SUM(O9:O14)</f>
        <v>196490383</v>
      </c>
      <c r="P15" s="90">
        <f t="shared" si="4"/>
        <v>2449006681</v>
      </c>
      <c r="Q15" s="106">
        <f t="shared" si="5"/>
        <v>0.23789516536083144</v>
      </c>
      <c r="R15" s="89">
        <f>SUM(R9:R14)</f>
        <v>1813106672</v>
      </c>
      <c r="S15" s="90">
        <f>SUM(S9:S14)</f>
        <v>238665016</v>
      </c>
      <c r="T15" s="90">
        <f t="shared" si="6"/>
        <v>2051771688</v>
      </c>
      <c r="U15" s="106">
        <f t="shared" si="7"/>
        <v>0.20233084779227292</v>
      </c>
      <c r="V15" s="89">
        <f>SUM(V9:V14)</f>
        <v>1362332049</v>
      </c>
      <c r="W15" s="90">
        <f>SUM(W9:W14)</f>
        <v>223619483</v>
      </c>
      <c r="X15" s="90">
        <f t="shared" si="8"/>
        <v>1585951532</v>
      </c>
      <c r="Y15" s="106">
        <f t="shared" si="9"/>
        <v>0.15639504137022386</v>
      </c>
      <c r="Z15" s="89">
        <f t="shared" si="10"/>
        <v>7517751480</v>
      </c>
      <c r="AA15" s="90">
        <f t="shared" si="11"/>
        <v>787811838</v>
      </c>
      <c r="AB15" s="90">
        <f t="shared" si="12"/>
        <v>8305563318</v>
      </c>
      <c r="AC15" s="106">
        <f t="shared" si="13"/>
        <v>0.8190344361177009</v>
      </c>
      <c r="AD15" s="89">
        <f>SUM(AD9:AD14)</f>
        <v>6228642614</v>
      </c>
      <c r="AE15" s="90">
        <f>SUM(AE9:AE14)</f>
        <v>981479383</v>
      </c>
      <c r="AF15" s="90">
        <f t="shared" si="14"/>
        <v>7210121997</v>
      </c>
      <c r="AG15" s="90">
        <f>SUM(AG9:AG14)</f>
        <v>9964096197</v>
      </c>
      <c r="AH15" s="90">
        <f>SUM(AH9:AH14)</f>
        <v>9964096197</v>
      </c>
      <c r="AI15" s="91">
        <f>SUM(AI9:AI14)</f>
        <v>1817318183</v>
      </c>
      <c r="AJ15" s="129">
        <f t="shared" si="15"/>
        <v>0.18238665575580854</v>
      </c>
      <c r="AK15" s="130">
        <f t="shared" si="16"/>
        <v>-0.7800381834510033</v>
      </c>
    </row>
    <row r="16" spans="1:37" ht="13.5">
      <c r="A16" s="62" t="s">
        <v>97</v>
      </c>
      <c r="B16" s="63" t="s">
        <v>522</v>
      </c>
      <c r="C16" s="64" t="s">
        <v>523</v>
      </c>
      <c r="D16" s="85">
        <v>0</v>
      </c>
      <c r="E16" s="86">
        <v>0</v>
      </c>
      <c r="F16" s="87">
        <f t="shared" si="0"/>
        <v>0</v>
      </c>
      <c r="G16" s="85">
        <v>74189119</v>
      </c>
      <c r="H16" s="86">
        <v>9514706</v>
      </c>
      <c r="I16" s="87">
        <f t="shared" si="1"/>
        <v>83703825</v>
      </c>
      <c r="J16" s="85">
        <v>52502416</v>
      </c>
      <c r="K16" s="86">
        <v>0</v>
      </c>
      <c r="L16" s="88">
        <f t="shared" si="2"/>
        <v>52502416</v>
      </c>
      <c r="M16" s="105">
        <f t="shared" si="3"/>
        <v>0</v>
      </c>
      <c r="N16" s="85">
        <v>461599</v>
      </c>
      <c r="O16" s="86">
        <v>0</v>
      </c>
      <c r="P16" s="88">
        <f t="shared" si="4"/>
        <v>461599</v>
      </c>
      <c r="Q16" s="105">
        <f t="shared" si="5"/>
        <v>0</v>
      </c>
      <c r="R16" s="85">
        <v>32071685</v>
      </c>
      <c r="S16" s="86">
        <v>0</v>
      </c>
      <c r="T16" s="88">
        <f t="shared" si="6"/>
        <v>32071685</v>
      </c>
      <c r="U16" s="105">
        <f t="shared" si="7"/>
        <v>0.3831567434343652</v>
      </c>
      <c r="V16" s="85">
        <v>41169551</v>
      </c>
      <c r="W16" s="86">
        <v>0</v>
      </c>
      <c r="X16" s="88">
        <f t="shared" si="8"/>
        <v>41169551</v>
      </c>
      <c r="Y16" s="105">
        <f t="shared" si="9"/>
        <v>0.4918479053973937</v>
      </c>
      <c r="Z16" s="125">
        <f t="shared" si="10"/>
        <v>126205251</v>
      </c>
      <c r="AA16" s="88">
        <f t="shared" si="11"/>
        <v>0</v>
      </c>
      <c r="AB16" s="88">
        <f t="shared" si="12"/>
        <v>126205251</v>
      </c>
      <c r="AC16" s="105">
        <f t="shared" si="13"/>
        <v>1.5077596633128774</v>
      </c>
      <c r="AD16" s="85">
        <v>111213335</v>
      </c>
      <c r="AE16" s="86">
        <v>15826801</v>
      </c>
      <c r="AF16" s="88">
        <f t="shared" si="14"/>
        <v>127040136</v>
      </c>
      <c r="AG16" s="86">
        <v>39471687</v>
      </c>
      <c r="AH16" s="86">
        <v>39471687</v>
      </c>
      <c r="AI16" s="126">
        <v>2039721</v>
      </c>
      <c r="AJ16" s="127">
        <f t="shared" si="15"/>
        <v>0.05167554657595456</v>
      </c>
      <c r="AK16" s="128">
        <f t="shared" si="16"/>
        <v>-0.6759327225531307</v>
      </c>
    </row>
    <row r="17" spans="1:37" ht="13.5">
      <c r="A17" s="62" t="s">
        <v>97</v>
      </c>
      <c r="B17" s="63" t="s">
        <v>524</v>
      </c>
      <c r="C17" s="64" t="s">
        <v>525</v>
      </c>
      <c r="D17" s="85">
        <v>224901159</v>
      </c>
      <c r="E17" s="86">
        <v>39000000</v>
      </c>
      <c r="F17" s="87">
        <f t="shared" si="0"/>
        <v>263901159</v>
      </c>
      <c r="G17" s="85">
        <v>224901159</v>
      </c>
      <c r="H17" s="86">
        <v>39000000</v>
      </c>
      <c r="I17" s="87">
        <f t="shared" si="1"/>
        <v>263901159</v>
      </c>
      <c r="J17" s="85">
        <v>71052032</v>
      </c>
      <c r="K17" s="86">
        <v>2819611</v>
      </c>
      <c r="L17" s="88">
        <f t="shared" si="2"/>
        <v>73871643</v>
      </c>
      <c r="M17" s="105">
        <f t="shared" si="3"/>
        <v>0.2799216315681281</v>
      </c>
      <c r="N17" s="85">
        <v>25604684</v>
      </c>
      <c r="O17" s="86">
        <v>0</v>
      </c>
      <c r="P17" s="88">
        <f t="shared" si="4"/>
        <v>25604684</v>
      </c>
      <c r="Q17" s="105">
        <f t="shared" si="5"/>
        <v>0.09702376487099854</v>
      </c>
      <c r="R17" s="85">
        <v>66775771</v>
      </c>
      <c r="S17" s="86">
        <v>0</v>
      </c>
      <c r="T17" s="88">
        <f t="shared" si="6"/>
        <v>66775771</v>
      </c>
      <c r="U17" s="105">
        <f t="shared" si="7"/>
        <v>0.25303326159321643</v>
      </c>
      <c r="V17" s="85">
        <v>14967069</v>
      </c>
      <c r="W17" s="86">
        <v>0</v>
      </c>
      <c r="X17" s="88">
        <f t="shared" si="8"/>
        <v>14967069</v>
      </c>
      <c r="Y17" s="105">
        <f t="shared" si="9"/>
        <v>0.056714677028000475</v>
      </c>
      <c r="Z17" s="125">
        <f t="shared" si="10"/>
        <v>178399556</v>
      </c>
      <c r="AA17" s="88">
        <f t="shared" si="11"/>
        <v>2819611</v>
      </c>
      <c r="AB17" s="88">
        <f t="shared" si="12"/>
        <v>181219167</v>
      </c>
      <c r="AC17" s="105">
        <f t="shared" si="13"/>
        <v>0.6866933350603436</v>
      </c>
      <c r="AD17" s="85">
        <v>232320337</v>
      </c>
      <c r="AE17" s="86">
        <v>25201985</v>
      </c>
      <c r="AF17" s="88">
        <f t="shared" si="14"/>
        <v>257522322</v>
      </c>
      <c r="AG17" s="86">
        <v>296979592</v>
      </c>
      <c r="AH17" s="86">
        <v>296979592</v>
      </c>
      <c r="AI17" s="126">
        <v>18417942</v>
      </c>
      <c r="AJ17" s="127">
        <f t="shared" si="15"/>
        <v>0.062017534188005756</v>
      </c>
      <c r="AK17" s="128">
        <f t="shared" si="16"/>
        <v>-0.9418804984214145</v>
      </c>
    </row>
    <row r="18" spans="1:37" ht="13.5">
      <c r="A18" s="62" t="s">
        <v>97</v>
      </c>
      <c r="B18" s="63" t="s">
        <v>526</v>
      </c>
      <c r="C18" s="64" t="s">
        <v>527</v>
      </c>
      <c r="D18" s="85">
        <v>959831784</v>
      </c>
      <c r="E18" s="86">
        <v>67260000</v>
      </c>
      <c r="F18" s="87">
        <f t="shared" si="0"/>
        <v>1027091784</v>
      </c>
      <c r="G18" s="85">
        <v>959831784</v>
      </c>
      <c r="H18" s="86">
        <v>81260000</v>
      </c>
      <c r="I18" s="87">
        <f t="shared" si="1"/>
        <v>1041091784</v>
      </c>
      <c r="J18" s="85">
        <v>164563720</v>
      </c>
      <c r="K18" s="86">
        <v>22183452</v>
      </c>
      <c r="L18" s="88">
        <f t="shared" si="2"/>
        <v>186747172</v>
      </c>
      <c r="M18" s="105">
        <f t="shared" si="3"/>
        <v>0.18182130838659302</v>
      </c>
      <c r="N18" s="85">
        <v>164562605</v>
      </c>
      <c r="O18" s="86">
        <v>18421903</v>
      </c>
      <c r="P18" s="88">
        <f t="shared" si="4"/>
        <v>182984508</v>
      </c>
      <c r="Q18" s="105">
        <f t="shared" si="5"/>
        <v>0.1781578928490387</v>
      </c>
      <c r="R18" s="85">
        <v>169758398</v>
      </c>
      <c r="S18" s="86">
        <v>11013097</v>
      </c>
      <c r="T18" s="88">
        <f t="shared" si="6"/>
        <v>180771495</v>
      </c>
      <c r="U18" s="105">
        <f t="shared" si="7"/>
        <v>0.17363646296914778</v>
      </c>
      <c r="V18" s="85">
        <v>96778143</v>
      </c>
      <c r="W18" s="86">
        <v>6449237</v>
      </c>
      <c r="X18" s="88">
        <f t="shared" si="8"/>
        <v>103227380</v>
      </c>
      <c r="Y18" s="105">
        <f t="shared" si="9"/>
        <v>0.09915300609076749</v>
      </c>
      <c r="Z18" s="125">
        <f t="shared" si="10"/>
        <v>595662866</v>
      </c>
      <c r="AA18" s="88">
        <f t="shared" si="11"/>
        <v>58067689</v>
      </c>
      <c r="AB18" s="88">
        <f t="shared" si="12"/>
        <v>653730555</v>
      </c>
      <c r="AC18" s="105">
        <f t="shared" si="13"/>
        <v>0.6279278782590028</v>
      </c>
      <c r="AD18" s="85">
        <v>894759354</v>
      </c>
      <c r="AE18" s="86">
        <v>45462428</v>
      </c>
      <c r="AF18" s="88">
        <f t="shared" si="14"/>
        <v>940221782</v>
      </c>
      <c r="AG18" s="86">
        <v>920272158</v>
      </c>
      <c r="AH18" s="86">
        <v>920272158</v>
      </c>
      <c r="AI18" s="126">
        <v>192510058</v>
      </c>
      <c r="AJ18" s="127">
        <f t="shared" si="15"/>
        <v>0.20918818017745572</v>
      </c>
      <c r="AK18" s="128">
        <f t="shared" si="16"/>
        <v>-0.8902095420716386</v>
      </c>
    </row>
    <row r="19" spans="1:37" ht="13.5">
      <c r="A19" s="62" t="s">
        <v>97</v>
      </c>
      <c r="B19" s="63" t="s">
        <v>528</v>
      </c>
      <c r="C19" s="64" t="s">
        <v>529</v>
      </c>
      <c r="D19" s="85">
        <v>522578564</v>
      </c>
      <c r="E19" s="86">
        <v>49540000</v>
      </c>
      <c r="F19" s="87">
        <f t="shared" si="0"/>
        <v>572118564</v>
      </c>
      <c r="G19" s="85">
        <v>565583018</v>
      </c>
      <c r="H19" s="86">
        <v>74861098</v>
      </c>
      <c r="I19" s="87">
        <f t="shared" si="1"/>
        <v>640444116</v>
      </c>
      <c r="J19" s="85">
        <v>272412420</v>
      </c>
      <c r="K19" s="86">
        <v>11544660</v>
      </c>
      <c r="L19" s="88">
        <f t="shared" si="2"/>
        <v>283957080</v>
      </c>
      <c r="M19" s="105">
        <f t="shared" si="3"/>
        <v>0.4963255833103853</v>
      </c>
      <c r="N19" s="85">
        <v>1414511511</v>
      </c>
      <c r="O19" s="86">
        <v>3834308</v>
      </c>
      <c r="P19" s="88">
        <f t="shared" si="4"/>
        <v>1418345819</v>
      </c>
      <c r="Q19" s="105">
        <f t="shared" si="5"/>
        <v>2.479111688115053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1686923931</v>
      </c>
      <c r="AA19" s="88">
        <f t="shared" si="11"/>
        <v>15378968</v>
      </c>
      <c r="AB19" s="88">
        <f t="shared" si="12"/>
        <v>1702302899</v>
      </c>
      <c r="AC19" s="105">
        <f t="shared" si="13"/>
        <v>2.6580038077826607</v>
      </c>
      <c r="AD19" s="85">
        <v>933036539</v>
      </c>
      <c r="AE19" s="86">
        <v>1452983</v>
      </c>
      <c r="AF19" s="88">
        <f t="shared" si="14"/>
        <v>934489522</v>
      </c>
      <c r="AG19" s="86">
        <v>128246939</v>
      </c>
      <c r="AH19" s="86">
        <v>128246939</v>
      </c>
      <c r="AI19" s="126">
        <v>9684973</v>
      </c>
      <c r="AJ19" s="127">
        <f t="shared" si="15"/>
        <v>0.07551816110012576</v>
      </c>
      <c r="AK19" s="128">
        <f t="shared" si="16"/>
        <v>-1</v>
      </c>
    </row>
    <row r="20" spans="1:37" ht="13.5">
      <c r="A20" s="62" t="s">
        <v>97</v>
      </c>
      <c r="B20" s="63" t="s">
        <v>530</v>
      </c>
      <c r="C20" s="64" t="s">
        <v>531</v>
      </c>
      <c r="D20" s="85">
        <v>389727943</v>
      </c>
      <c r="E20" s="86">
        <v>0</v>
      </c>
      <c r="F20" s="87">
        <f t="shared" si="0"/>
        <v>389727943</v>
      </c>
      <c r="G20" s="85">
        <v>440602898</v>
      </c>
      <c r="H20" s="86">
        <v>0</v>
      </c>
      <c r="I20" s="87">
        <f t="shared" si="1"/>
        <v>440602898</v>
      </c>
      <c r="J20" s="85">
        <v>29354570</v>
      </c>
      <c r="K20" s="86">
        <v>0</v>
      </c>
      <c r="L20" s="88">
        <f t="shared" si="2"/>
        <v>29354570</v>
      </c>
      <c r="M20" s="105">
        <f t="shared" si="3"/>
        <v>0.0753206705529965</v>
      </c>
      <c r="N20" s="85">
        <v>25901146</v>
      </c>
      <c r="O20" s="86">
        <v>0</v>
      </c>
      <c r="P20" s="88">
        <f t="shared" si="4"/>
        <v>25901146</v>
      </c>
      <c r="Q20" s="105">
        <f t="shared" si="5"/>
        <v>0.06645955586510255</v>
      </c>
      <c r="R20" s="85">
        <v>28824746</v>
      </c>
      <c r="S20" s="86">
        <v>728313</v>
      </c>
      <c r="T20" s="88">
        <f t="shared" si="6"/>
        <v>29553059</v>
      </c>
      <c r="U20" s="105">
        <f t="shared" si="7"/>
        <v>0.06707413667533345</v>
      </c>
      <c r="V20" s="85">
        <v>19639765</v>
      </c>
      <c r="W20" s="86">
        <v>0</v>
      </c>
      <c r="X20" s="88">
        <f t="shared" si="8"/>
        <v>19639765</v>
      </c>
      <c r="Y20" s="105">
        <f t="shared" si="9"/>
        <v>0.044574752206918075</v>
      </c>
      <c r="Z20" s="125">
        <f t="shared" si="10"/>
        <v>103720227</v>
      </c>
      <c r="AA20" s="88">
        <f t="shared" si="11"/>
        <v>728313</v>
      </c>
      <c r="AB20" s="88">
        <f t="shared" si="12"/>
        <v>104448540</v>
      </c>
      <c r="AC20" s="105">
        <f t="shared" si="13"/>
        <v>0.2370582228898549</v>
      </c>
      <c r="AD20" s="85">
        <v>232171890</v>
      </c>
      <c r="AE20" s="86">
        <v>16821912</v>
      </c>
      <c r="AF20" s="88">
        <f t="shared" si="14"/>
        <v>248993802</v>
      </c>
      <c r="AG20" s="86">
        <v>313449631</v>
      </c>
      <c r="AH20" s="86">
        <v>313449631</v>
      </c>
      <c r="AI20" s="126">
        <v>20776581</v>
      </c>
      <c r="AJ20" s="127">
        <f t="shared" si="15"/>
        <v>0.06628363521665782</v>
      </c>
      <c r="AK20" s="128">
        <f t="shared" si="16"/>
        <v>-0.9211234784069042</v>
      </c>
    </row>
    <row r="21" spans="1:37" ht="13.5">
      <c r="A21" s="62" t="s">
        <v>112</v>
      </c>
      <c r="B21" s="63" t="s">
        <v>532</v>
      </c>
      <c r="C21" s="64" t="s">
        <v>533</v>
      </c>
      <c r="D21" s="85">
        <v>775973549</v>
      </c>
      <c r="E21" s="86">
        <v>348494340</v>
      </c>
      <c r="F21" s="87">
        <f t="shared" si="0"/>
        <v>1124467889</v>
      </c>
      <c r="G21" s="85">
        <v>808502636</v>
      </c>
      <c r="H21" s="86">
        <v>339814672</v>
      </c>
      <c r="I21" s="87">
        <f t="shared" si="1"/>
        <v>1148317308</v>
      </c>
      <c r="J21" s="85">
        <v>167510</v>
      </c>
      <c r="K21" s="86">
        <v>29208143</v>
      </c>
      <c r="L21" s="88">
        <f t="shared" si="2"/>
        <v>29375653</v>
      </c>
      <c r="M21" s="105">
        <f t="shared" si="3"/>
        <v>0.02612404790511541</v>
      </c>
      <c r="N21" s="85">
        <v>10091231</v>
      </c>
      <c r="O21" s="86">
        <v>10809313</v>
      </c>
      <c r="P21" s="88">
        <f t="shared" si="4"/>
        <v>20900544</v>
      </c>
      <c r="Q21" s="105">
        <f t="shared" si="5"/>
        <v>0.01858705277799178</v>
      </c>
      <c r="R21" s="85">
        <v>764813389</v>
      </c>
      <c r="S21" s="86">
        <v>233394152</v>
      </c>
      <c r="T21" s="88">
        <f t="shared" si="6"/>
        <v>998207541</v>
      </c>
      <c r="U21" s="105">
        <f t="shared" si="7"/>
        <v>0.8692784947555628</v>
      </c>
      <c r="V21" s="85">
        <v>36506</v>
      </c>
      <c r="W21" s="86">
        <v>6268227</v>
      </c>
      <c r="X21" s="88">
        <f t="shared" si="8"/>
        <v>6304733</v>
      </c>
      <c r="Y21" s="105">
        <f t="shared" si="9"/>
        <v>0.005490410147157688</v>
      </c>
      <c r="Z21" s="125">
        <f t="shared" si="10"/>
        <v>775108636</v>
      </c>
      <c r="AA21" s="88">
        <f t="shared" si="11"/>
        <v>279679835</v>
      </c>
      <c r="AB21" s="88">
        <f t="shared" si="12"/>
        <v>1054788471</v>
      </c>
      <c r="AC21" s="105">
        <f t="shared" si="13"/>
        <v>0.9185514000804383</v>
      </c>
      <c r="AD21" s="85">
        <v>721122230</v>
      </c>
      <c r="AE21" s="86">
        <v>350929683</v>
      </c>
      <c r="AF21" s="88">
        <f t="shared" si="14"/>
        <v>1072051913</v>
      </c>
      <c r="AG21" s="86">
        <v>3231729197</v>
      </c>
      <c r="AH21" s="86">
        <v>3231729197</v>
      </c>
      <c r="AI21" s="126">
        <v>213423203</v>
      </c>
      <c r="AJ21" s="127">
        <f t="shared" si="15"/>
        <v>0.06603994022708333</v>
      </c>
      <c r="AK21" s="128">
        <f t="shared" si="16"/>
        <v>-0.994119004011329</v>
      </c>
    </row>
    <row r="22" spans="1:37" ht="13.5">
      <c r="A22" s="65"/>
      <c r="B22" s="66" t="s">
        <v>534</v>
      </c>
      <c r="C22" s="67"/>
      <c r="D22" s="89">
        <f>SUM(D16:D21)</f>
        <v>2873012999</v>
      </c>
      <c r="E22" s="90">
        <f>SUM(E16:E21)</f>
        <v>504294340</v>
      </c>
      <c r="F22" s="91">
        <f t="shared" si="0"/>
        <v>3377307339</v>
      </c>
      <c r="G22" s="89">
        <f>SUM(G16:G21)</f>
        <v>3073610614</v>
      </c>
      <c r="H22" s="90">
        <f>SUM(H16:H21)</f>
        <v>544450476</v>
      </c>
      <c r="I22" s="91">
        <f t="shared" si="1"/>
        <v>3618061090</v>
      </c>
      <c r="J22" s="89">
        <f>SUM(J16:J21)</f>
        <v>590052668</v>
      </c>
      <c r="K22" s="90">
        <f>SUM(K16:K21)</f>
        <v>65755866</v>
      </c>
      <c r="L22" s="90">
        <f t="shared" si="2"/>
        <v>655808534</v>
      </c>
      <c r="M22" s="106">
        <f t="shared" si="3"/>
        <v>0.1941808867753744</v>
      </c>
      <c r="N22" s="89">
        <f>SUM(N16:N21)</f>
        <v>1641132776</v>
      </c>
      <c r="O22" s="90">
        <f>SUM(O16:O21)</f>
        <v>33065524</v>
      </c>
      <c r="P22" s="90">
        <f t="shared" si="4"/>
        <v>1674198300</v>
      </c>
      <c r="Q22" s="106">
        <f t="shared" si="5"/>
        <v>0.4957198537032522</v>
      </c>
      <c r="R22" s="89">
        <f>SUM(R16:R21)</f>
        <v>1062243989</v>
      </c>
      <c r="S22" s="90">
        <f>SUM(S16:S21)</f>
        <v>245135562</v>
      </c>
      <c r="T22" s="90">
        <f t="shared" si="6"/>
        <v>1307379551</v>
      </c>
      <c r="U22" s="106">
        <f t="shared" si="7"/>
        <v>0.3613481139424321</v>
      </c>
      <c r="V22" s="89">
        <f>SUM(V16:V21)</f>
        <v>172591034</v>
      </c>
      <c r="W22" s="90">
        <f>SUM(W16:W21)</f>
        <v>12717464</v>
      </c>
      <c r="X22" s="90">
        <f t="shared" si="8"/>
        <v>185308498</v>
      </c>
      <c r="Y22" s="106">
        <f t="shared" si="9"/>
        <v>0.051217625515549266</v>
      </c>
      <c r="Z22" s="89">
        <f t="shared" si="10"/>
        <v>3466020467</v>
      </c>
      <c r="AA22" s="90">
        <f t="shared" si="11"/>
        <v>356674416</v>
      </c>
      <c r="AB22" s="90">
        <f t="shared" si="12"/>
        <v>3822694883</v>
      </c>
      <c r="AC22" s="106">
        <f t="shared" si="13"/>
        <v>1.056558965675176</v>
      </c>
      <c r="AD22" s="89">
        <f>SUM(AD16:AD21)</f>
        <v>3124623685</v>
      </c>
      <c r="AE22" s="90">
        <f>SUM(AE16:AE21)</f>
        <v>455695792</v>
      </c>
      <c r="AF22" s="90">
        <f t="shared" si="14"/>
        <v>3580319477</v>
      </c>
      <c r="AG22" s="90">
        <f>SUM(AG16:AG21)</f>
        <v>4930149204</v>
      </c>
      <c r="AH22" s="90">
        <f>SUM(AH16:AH21)</f>
        <v>4930149204</v>
      </c>
      <c r="AI22" s="91">
        <f>SUM(AI16:AI21)</f>
        <v>456852478</v>
      </c>
      <c r="AJ22" s="129">
        <f t="shared" si="15"/>
        <v>0.09266504097469096</v>
      </c>
      <c r="AK22" s="130">
        <f t="shared" si="16"/>
        <v>-0.9482424685309724</v>
      </c>
    </row>
    <row r="23" spans="1:37" ht="13.5">
      <c r="A23" s="62" t="s">
        <v>97</v>
      </c>
      <c r="B23" s="63" t="s">
        <v>535</v>
      </c>
      <c r="C23" s="64" t="s">
        <v>536</v>
      </c>
      <c r="D23" s="85">
        <v>404717799</v>
      </c>
      <c r="E23" s="86">
        <v>49698815</v>
      </c>
      <c r="F23" s="87">
        <f t="shared" si="0"/>
        <v>454416614</v>
      </c>
      <c r="G23" s="85">
        <v>382112166</v>
      </c>
      <c r="H23" s="86">
        <v>51693583</v>
      </c>
      <c r="I23" s="87">
        <f t="shared" si="1"/>
        <v>433805749</v>
      </c>
      <c r="J23" s="85">
        <v>87520061</v>
      </c>
      <c r="K23" s="86">
        <v>176593</v>
      </c>
      <c r="L23" s="88">
        <f t="shared" si="2"/>
        <v>87696654</v>
      </c>
      <c r="M23" s="105">
        <f t="shared" si="3"/>
        <v>0.19298734090739034</v>
      </c>
      <c r="N23" s="85">
        <v>70665069</v>
      </c>
      <c r="O23" s="86">
        <v>9893190</v>
      </c>
      <c r="P23" s="88">
        <f t="shared" si="4"/>
        <v>80558259</v>
      </c>
      <c r="Q23" s="105">
        <f t="shared" si="5"/>
        <v>0.1772784192261069</v>
      </c>
      <c r="R23" s="85">
        <v>44739619</v>
      </c>
      <c r="S23" s="86">
        <v>7145000</v>
      </c>
      <c r="T23" s="88">
        <f t="shared" si="6"/>
        <v>51884619</v>
      </c>
      <c r="U23" s="105">
        <f t="shared" si="7"/>
        <v>0.11960334578230775</v>
      </c>
      <c r="V23" s="85">
        <v>47392232</v>
      </c>
      <c r="W23" s="86">
        <v>525895</v>
      </c>
      <c r="X23" s="88">
        <f t="shared" si="8"/>
        <v>47918127</v>
      </c>
      <c r="Y23" s="105">
        <f t="shared" si="9"/>
        <v>0.11045987083034255</v>
      </c>
      <c r="Z23" s="125">
        <f t="shared" si="10"/>
        <v>250316981</v>
      </c>
      <c r="AA23" s="88">
        <f t="shared" si="11"/>
        <v>17740678</v>
      </c>
      <c r="AB23" s="88">
        <f t="shared" si="12"/>
        <v>268057659</v>
      </c>
      <c r="AC23" s="105">
        <f t="shared" si="13"/>
        <v>0.6179209464556912</v>
      </c>
      <c r="AD23" s="85">
        <v>295355854</v>
      </c>
      <c r="AE23" s="86">
        <v>11325786</v>
      </c>
      <c r="AF23" s="88">
        <f t="shared" si="14"/>
        <v>306681640</v>
      </c>
      <c r="AG23" s="86">
        <v>414099120</v>
      </c>
      <c r="AH23" s="86">
        <v>414099120</v>
      </c>
      <c r="AI23" s="126">
        <v>93020311</v>
      </c>
      <c r="AJ23" s="127">
        <f t="shared" si="15"/>
        <v>0.22463295985753362</v>
      </c>
      <c r="AK23" s="128">
        <f t="shared" si="16"/>
        <v>-0.8437528669795819</v>
      </c>
    </row>
    <row r="24" spans="1:37" ht="13.5">
      <c r="A24" s="62" t="s">
        <v>97</v>
      </c>
      <c r="B24" s="63" t="s">
        <v>537</v>
      </c>
      <c r="C24" s="64" t="s">
        <v>538</v>
      </c>
      <c r="D24" s="85">
        <v>162802404</v>
      </c>
      <c r="E24" s="86">
        <v>23621196</v>
      </c>
      <c r="F24" s="87">
        <f t="shared" si="0"/>
        <v>186423600</v>
      </c>
      <c r="G24" s="85">
        <v>162925352</v>
      </c>
      <c r="H24" s="86">
        <v>23621196</v>
      </c>
      <c r="I24" s="87">
        <f t="shared" si="1"/>
        <v>186546548</v>
      </c>
      <c r="J24" s="85">
        <v>10696810</v>
      </c>
      <c r="K24" s="86">
        <v>0</v>
      </c>
      <c r="L24" s="88">
        <f t="shared" si="2"/>
        <v>10696810</v>
      </c>
      <c r="M24" s="105">
        <f t="shared" si="3"/>
        <v>0.057379055012348225</v>
      </c>
      <c r="N24" s="85">
        <v>6781730</v>
      </c>
      <c r="O24" s="86">
        <v>0</v>
      </c>
      <c r="P24" s="88">
        <f t="shared" si="4"/>
        <v>6781730</v>
      </c>
      <c r="Q24" s="105">
        <f t="shared" si="5"/>
        <v>0.03637806586719707</v>
      </c>
      <c r="R24" s="85">
        <v>23336319</v>
      </c>
      <c r="S24" s="86">
        <v>9135403</v>
      </c>
      <c r="T24" s="88">
        <f t="shared" si="6"/>
        <v>32471722</v>
      </c>
      <c r="U24" s="105">
        <f t="shared" si="7"/>
        <v>0.17406766487043224</v>
      </c>
      <c r="V24" s="85">
        <v>9371058</v>
      </c>
      <c r="W24" s="86">
        <v>0</v>
      </c>
      <c r="X24" s="88">
        <f t="shared" si="8"/>
        <v>9371058</v>
      </c>
      <c r="Y24" s="105">
        <f t="shared" si="9"/>
        <v>0.050234421920259814</v>
      </c>
      <c r="Z24" s="125">
        <f t="shared" si="10"/>
        <v>50185917</v>
      </c>
      <c r="AA24" s="88">
        <f t="shared" si="11"/>
        <v>9135403</v>
      </c>
      <c r="AB24" s="88">
        <f t="shared" si="12"/>
        <v>59321320</v>
      </c>
      <c r="AC24" s="105">
        <f t="shared" si="13"/>
        <v>0.31799741477928606</v>
      </c>
      <c r="AD24" s="85">
        <v>125376205</v>
      </c>
      <c r="AE24" s="86">
        <v>7157768</v>
      </c>
      <c r="AF24" s="88">
        <f t="shared" si="14"/>
        <v>132533973</v>
      </c>
      <c r="AG24" s="86">
        <v>154242024</v>
      </c>
      <c r="AH24" s="86">
        <v>154242024</v>
      </c>
      <c r="AI24" s="126">
        <v>13897554</v>
      </c>
      <c r="AJ24" s="127">
        <f t="shared" si="15"/>
        <v>0.09010225384490546</v>
      </c>
      <c r="AK24" s="128">
        <f t="shared" si="16"/>
        <v>-0.9292931631952209</v>
      </c>
    </row>
    <row r="25" spans="1:37" ht="13.5">
      <c r="A25" s="62" t="s">
        <v>97</v>
      </c>
      <c r="B25" s="63" t="s">
        <v>539</v>
      </c>
      <c r="C25" s="64" t="s">
        <v>540</v>
      </c>
      <c r="D25" s="85">
        <v>275048143</v>
      </c>
      <c r="E25" s="86">
        <v>140539801</v>
      </c>
      <c r="F25" s="87">
        <f t="shared" si="0"/>
        <v>415587944</v>
      </c>
      <c r="G25" s="85">
        <v>275048143</v>
      </c>
      <c r="H25" s="86">
        <v>140539801</v>
      </c>
      <c r="I25" s="87">
        <f t="shared" si="1"/>
        <v>415587944</v>
      </c>
      <c r="J25" s="85">
        <v>93543211</v>
      </c>
      <c r="K25" s="86">
        <v>26601412</v>
      </c>
      <c r="L25" s="88">
        <f t="shared" si="2"/>
        <v>120144623</v>
      </c>
      <c r="M25" s="105">
        <f t="shared" si="3"/>
        <v>0.28909554460030246</v>
      </c>
      <c r="N25" s="85">
        <v>47275622</v>
      </c>
      <c r="O25" s="86">
        <v>32537191</v>
      </c>
      <c r="P25" s="88">
        <f t="shared" si="4"/>
        <v>79812813</v>
      </c>
      <c r="Q25" s="105">
        <f t="shared" si="5"/>
        <v>0.19204795074613618</v>
      </c>
      <c r="R25" s="85">
        <v>60050957</v>
      </c>
      <c r="S25" s="86">
        <v>33436317</v>
      </c>
      <c r="T25" s="88">
        <f t="shared" si="6"/>
        <v>93487274</v>
      </c>
      <c r="U25" s="105">
        <f t="shared" si="7"/>
        <v>0.22495184316511357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f t="shared" si="10"/>
        <v>200869790</v>
      </c>
      <c r="AA25" s="88">
        <f t="shared" si="11"/>
        <v>92574920</v>
      </c>
      <c r="AB25" s="88">
        <f t="shared" si="12"/>
        <v>293444710</v>
      </c>
      <c r="AC25" s="105">
        <f t="shared" si="13"/>
        <v>0.7060953385115522</v>
      </c>
      <c r="AD25" s="85">
        <v>235562567</v>
      </c>
      <c r="AE25" s="86">
        <v>18764739</v>
      </c>
      <c r="AF25" s="88">
        <f t="shared" si="14"/>
        <v>254327306</v>
      </c>
      <c r="AG25" s="86">
        <v>128246939</v>
      </c>
      <c r="AH25" s="86">
        <v>128246939</v>
      </c>
      <c r="AI25" s="126">
        <v>34454863</v>
      </c>
      <c r="AJ25" s="127">
        <f t="shared" si="15"/>
        <v>0.268660314769774</v>
      </c>
      <c r="AK25" s="128">
        <f t="shared" si="16"/>
        <v>-1</v>
      </c>
    </row>
    <row r="26" spans="1:37" ht="13.5">
      <c r="A26" s="62" t="s">
        <v>97</v>
      </c>
      <c r="B26" s="63" t="s">
        <v>541</v>
      </c>
      <c r="C26" s="64" t="s">
        <v>542</v>
      </c>
      <c r="D26" s="85">
        <v>287868736</v>
      </c>
      <c r="E26" s="86">
        <v>18318351</v>
      </c>
      <c r="F26" s="87">
        <f t="shared" si="0"/>
        <v>306187087</v>
      </c>
      <c r="G26" s="85">
        <v>341393311</v>
      </c>
      <c r="H26" s="86">
        <v>23318351</v>
      </c>
      <c r="I26" s="87">
        <f t="shared" si="1"/>
        <v>364711662</v>
      </c>
      <c r="J26" s="85">
        <v>68536980</v>
      </c>
      <c r="K26" s="86">
        <v>5760185</v>
      </c>
      <c r="L26" s="88">
        <f t="shared" si="2"/>
        <v>74297165</v>
      </c>
      <c r="M26" s="105">
        <f t="shared" si="3"/>
        <v>0.24265283597671772</v>
      </c>
      <c r="N26" s="85">
        <v>29560829</v>
      </c>
      <c r="O26" s="86">
        <v>7001661</v>
      </c>
      <c r="P26" s="88">
        <f t="shared" si="4"/>
        <v>36562490</v>
      </c>
      <c r="Q26" s="105">
        <f t="shared" si="5"/>
        <v>0.11941225333255155</v>
      </c>
      <c r="R26" s="85">
        <v>138115425</v>
      </c>
      <c r="S26" s="86">
        <v>1692154</v>
      </c>
      <c r="T26" s="88">
        <f t="shared" si="6"/>
        <v>139807579</v>
      </c>
      <c r="U26" s="105">
        <f t="shared" si="7"/>
        <v>0.3833372868674542</v>
      </c>
      <c r="V26" s="85">
        <v>65344679</v>
      </c>
      <c r="W26" s="86">
        <v>8816050</v>
      </c>
      <c r="X26" s="88">
        <f t="shared" si="8"/>
        <v>74160729</v>
      </c>
      <c r="Y26" s="105">
        <f t="shared" si="9"/>
        <v>0.20334071192930486</v>
      </c>
      <c r="Z26" s="125">
        <f t="shared" si="10"/>
        <v>301557913</v>
      </c>
      <c r="AA26" s="88">
        <f t="shared" si="11"/>
        <v>23270050</v>
      </c>
      <c r="AB26" s="88">
        <f t="shared" si="12"/>
        <v>324827963</v>
      </c>
      <c r="AC26" s="105">
        <f t="shared" si="13"/>
        <v>0.8906432035068843</v>
      </c>
      <c r="AD26" s="85">
        <v>193080708</v>
      </c>
      <c r="AE26" s="86">
        <v>16879796</v>
      </c>
      <c r="AF26" s="88">
        <f t="shared" si="14"/>
        <v>209960504</v>
      </c>
      <c r="AG26" s="86">
        <v>283852117</v>
      </c>
      <c r="AH26" s="86">
        <v>283852117</v>
      </c>
      <c r="AI26" s="126">
        <v>56553129</v>
      </c>
      <c r="AJ26" s="127">
        <f t="shared" si="15"/>
        <v>0.19923448025578755</v>
      </c>
      <c r="AK26" s="128">
        <f t="shared" si="16"/>
        <v>-0.6467872405183406</v>
      </c>
    </row>
    <row r="27" spans="1:37" ht="13.5">
      <c r="A27" s="62" t="s">
        <v>97</v>
      </c>
      <c r="B27" s="63" t="s">
        <v>543</v>
      </c>
      <c r="C27" s="64" t="s">
        <v>544</v>
      </c>
      <c r="D27" s="85">
        <v>163006609</v>
      </c>
      <c r="E27" s="86">
        <v>69908217</v>
      </c>
      <c r="F27" s="87">
        <f t="shared" si="0"/>
        <v>232914826</v>
      </c>
      <c r="G27" s="85">
        <v>172505670</v>
      </c>
      <c r="H27" s="86">
        <v>52219887</v>
      </c>
      <c r="I27" s="87">
        <f t="shared" si="1"/>
        <v>224725557</v>
      </c>
      <c r="J27" s="85">
        <v>51579789</v>
      </c>
      <c r="K27" s="86">
        <v>10737183</v>
      </c>
      <c r="L27" s="88">
        <f t="shared" si="2"/>
        <v>62316972</v>
      </c>
      <c r="M27" s="105">
        <f t="shared" si="3"/>
        <v>0.26755262028704</v>
      </c>
      <c r="N27" s="85">
        <v>32817904</v>
      </c>
      <c r="O27" s="86">
        <v>7242848</v>
      </c>
      <c r="P27" s="88">
        <f t="shared" si="4"/>
        <v>40060752</v>
      </c>
      <c r="Q27" s="105">
        <f t="shared" si="5"/>
        <v>0.17199743222872382</v>
      </c>
      <c r="R27" s="85">
        <v>32436141</v>
      </c>
      <c r="S27" s="86">
        <v>7697593</v>
      </c>
      <c r="T27" s="88">
        <f t="shared" si="6"/>
        <v>40133734</v>
      </c>
      <c r="U27" s="105">
        <f t="shared" si="7"/>
        <v>0.17858998565080872</v>
      </c>
      <c r="V27" s="85">
        <v>43082784</v>
      </c>
      <c r="W27" s="86">
        <v>2409084</v>
      </c>
      <c r="X27" s="88">
        <f t="shared" si="8"/>
        <v>45491868</v>
      </c>
      <c r="Y27" s="105">
        <f t="shared" si="9"/>
        <v>0.20243299697328151</v>
      </c>
      <c r="Z27" s="125">
        <f t="shared" si="10"/>
        <v>159916618</v>
      </c>
      <c r="AA27" s="88">
        <f t="shared" si="11"/>
        <v>28086708</v>
      </c>
      <c r="AB27" s="88">
        <f t="shared" si="12"/>
        <v>188003326</v>
      </c>
      <c r="AC27" s="105">
        <f t="shared" si="13"/>
        <v>0.8365907665766737</v>
      </c>
      <c r="AD27" s="85">
        <v>68235533</v>
      </c>
      <c r="AE27" s="86">
        <v>32256302</v>
      </c>
      <c r="AF27" s="88">
        <f t="shared" si="14"/>
        <v>100491835</v>
      </c>
      <c r="AG27" s="86">
        <v>201682819</v>
      </c>
      <c r="AH27" s="86">
        <v>201682819</v>
      </c>
      <c r="AI27" s="126">
        <v>23110516</v>
      </c>
      <c r="AJ27" s="127">
        <f t="shared" si="15"/>
        <v>0.11458842213029559</v>
      </c>
      <c r="AK27" s="128">
        <f t="shared" si="16"/>
        <v>-0.5473078185904358</v>
      </c>
    </row>
    <row r="28" spans="1:37" ht="13.5">
      <c r="A28" s="62" t="s">
        <v>112</v>
      </c>
      <c r="B28" s="63" t="s">
        <v>545</v>
      </c>
      <c r="C28" s="64" t="s">
        <v>546</v>
      </c>
      <c r="D28" s="85">
        <v>328036049</v>
      </c>
      <c r="E28" s="86">
        <v>366266000</v>
      </c>
      <c r="F28" s="87">
        <f t="shared" si="0"/>
        <v>694302049</v>
      </c>
      <c r="G28" s="85">
        <v>328036049</v>
      </c>
      <c r="H28" s="86">
        <v>233299912</v>
      </c>
      <c r="I28" s="87">
        <f t="shared" si="1"/>
        <v>561335961</v>
      </c>
      <c r="J28" s="85">
        <v>269919913</v>
      </c>
      <c r="K28" s="86">
        <v>49369908</v>
      </c>
      <c r="L28" s="88">
        <f t="shared" si="2"/>
        <v>319289821</v>
      </c>
      <c r="M28" s="105">
        <f t="shared" si="3"/>
        <v>0.4598716386619795</v>
      </c>
      <c r="N28" s="85">
        <v>268001115</v>
      </c>
      <c r="O28" s="86">
        <v>1622042</v>
      </c>
      <c r="P28" s="88">
        <f t="shared" si="4"/>
        <v>269623157</v>
      </c>
      <c r="Q28" s="105">
        <f t="shared" si="5"/>
        <v>0.3883369743591236</v>
      </c>
      <c r="R28" s="85">
        <v>81785</v>
      </c>
      <c r="S28" s="86">
        <v>1204460</v>
      </c>
      <c r="T28" s="88">
        <f t="shared" si="6"/>
        <v>1286245</v>
      </c>
      <c r="U28" s="105">
        <f t="shared" si="7"/>
        <v>0.002291399606233316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f t="shared" si="10"/>
        <v>538002813</v>
      </c>
      <c r="AA28" s="88">
        <f t="shared" si="11"/>
        <v>52196410</v>
      </c>
      <c r="AB28" s="88">
        <f t="shared" si="12"/>
        <v>590199223</v>
      </c>
      <c r="AC28" s="105">
        <f t="shared" si="13"/>
        <v>1.0514188721288782</v>
      </c>
      <c r="AD28" s="85">
        <v>153539198</v>
      </c>
      <c r="AE28" s="86">
        <v>72106287</v>
      </c>
      <c r="AF28" s="88">
        <f t="shared" si="14"/>
        <v>225645485</v>
      </c>
      <c r="AG28" s="86">
        <v>732694190</v>
      </c>
      <c r="AH28" s="86">
        <v>732694190</v>
      </c>
      <c r="AI28" s="126">
        <v>13848710</v>
      </c>
      <c r="AJ28" s="127">
        <f t="shared" si="15"/>
        <v>0.018901077951771393</v>
      </c>
      <c r="AK28" s="128">
        <f t="shared" si="16"/>
        <v>-1</v>
      </c>
    </row>
    <row r="29" spans="1:37" ht="13.5">
      <c r="A29" s="65"/>
      <c r="B29" s="66" t="s">
        <v>547</v>
      </c>
      <c r="C29" s="67"/>
      <c r="D29" s="89">
        <f>SUM(D23:D28)</f>
        <v>1621479740</v>
      </c>
      <c r="E29" s="90">
        <f>SUM(E23:E28)</f>
        <v>668352380</v>
      </c>
      <c r="F29" s="91">
        <f t="shared" si="0"/>
        <v>2289832120</v>
      </c>
      <c r="G29" s="89">
        <f>SUM(G23:G28)</f>
        <v>1662020691</v>
      </c>
      <c r="H29" s="90">
        <f>SUM(H23:H28)</f>
        <v>524692730</v>
      </c>
      <c r="I29" s="91">
        <f t="shared" si="1"/>
        <v>2186713421</v>
      </c>
      <c r="J29" s="89">
        <f>SUM(J23:J28)</f>
        <v>581796764</v>
      </c>
      <c r="K29" s="90">
        <f>SUM(K23:K28)</f>
        <v>92645281</v>
      </c>
      <c r="L29" s="90">
        <f t="shared" si="2"/>
        <v>674442045</v>
      </c>
      <c r="M29" s="106">
        <f t="shared" si="3"/>
        <v>0.2945377694326342</v>
      </c>
      <c r="N29" s="89">
        <f>SUM(N23:N28)</f>
        <v>455102269</v>
      </c>
      <c r="O29" s="90">
        <f>SUM(O23:O28)</f>
        <v>58296932</v>
      </c>
      <c r="P29" s="90">
        <f t="shared" si="4"/>
        <v>513399201</v>
      </c>
      <c r="Q29" s="106">
        <f t="shared" si="5"/>
        <v>0.22420822754464637</v>
      </c>
      <c r="R29" s="89">
        <f>SUM(R23:R28)</f>
        <v>298760246</v>
      </c>
      <c r="S29" s="90">
        <f>SUM(S23:S28)</f>
        <v>60310927</v>
      </c>
      <c r="T29" s="90">
        <f t="shared" si="6"/>
        <v>359071173</v>
      </c>
      <c r="U29" s="106">
        <f t="shared" si="7"/>
        <v>0.16420586691958663</v>
      </c>
      <c r="V29" s="89">
        <f>SUM(V23:V28)</f>
        <v>165190753</v>
      </c>
      <c r="W29" s="90">
        <f>SUM(W23:W28)</f>
        <v>11751029</v>
      </c>
      <c r="X29" s="90">
        <f t="shared" si="8"/>
        <v>176941782</v>
      </c>
      <c r="Y29" s="106">
        <f t="shared" si="9"/>
        <v>0.08091676773954368</v>
      </c>
      <c r="Z29" s="89">
        <f t="shared" si="10"/>
        <v>1500850032</v>
      </c>
      <c r="AA29" s="90">
        <f t="shared" si="11"/>
        <v>223004169</v>
      </c>
      <c r="AB29" s="90">
        <f t="shared" si="12"/>
        <v>1723854201</v>
      </c>
      <c r="AC29" s="106">
        <f t="shared" si="13"/>
        <v>0.7883311020296702</v>
      </c>
      <c r="AD29" s="89">
        <f>SUM(AD23:AD28)</f>
        <v>1071150065</v>
      </c>
      <c r="AE29" s="90">
        <f>SUM(AE23:AE28)</f>
        <v>158490678</v>
      </c>
      <c r="AF29" s="90">
        <f t="shared" si="14"/>
        <v>1229640743</v>
      </c>
      <c r="AG29" s="90">
        <f>SUM(AG23:AG28)</f>
        <v>1914817209</v>
      </c>
      <c r="AH29" s="90">
        <f>SUM(AH23:AH28)</f>
        <v>1914817209</v>
      </c>
      <c r="AI29" s="91">
        <f>SUM(AI23:AI28)</f>
        <v>234885083</v>
      </c>
      <c r="AJ29" s="129">
        <f t="shared" si="15"/>
        <v>0.12266710466983274</v>
      </c>
      <c r="AK29" s="130">
        <f t="shared" si="16"/>
        <v>-0.8561028633710456</v>
      </c>
    </row>
    <row r="30" spans="1:37" ht="13.5">
      <c r="A30" s="62" t="s">
        <v>97</v>
      </c>
      <c r="B30" s="63" t="s">
        <v>85</v>
      </c>
      <c r="C30" s="64" t="s">
        <v>86</v>
      </c>
      <c r="D30" s="85">
        <v>2722181388</v>
      </c>
      <c r="E30" s="86">
        <v>164114549</v>
      </c>
      <c r="F30" s="87">
        <f t="shared" si="0"/>
        <v>2886295937</v>
      </c>
      <c r="G30" s="85">
        <v>2975290212</v>
      </c>
      <c r="H30" s="86">
        <v>170174549</v>
      </c>
      <c r="I30" s="87">
        <f t="shared" si="1"/>
        <v>3145464761</v>
      </c>
      <c r="J30" s="85">
        <v>707411859</v>
      </c>
      <c r="K30" s="86">
        <v>12689246</v>
      </c>
      <c r="L30" s="88">
        <f t="shared" si="2"/>
        <v>720101105</v>
      </c>
      <c r="M30" s="105">
        <f t="shared" si="3"/>
        <v>0.2494896991569302</v>
      </c>
      <c r="N30" s="85">
        <v>824348667</v>
      </c>
      <c r="O30" s="86">
        <v>38891026</v>
      </c>
      <c r="P30" s="88">
        <f t="shared" si="4"/>
        <v>863239693</v>
      </c>
      <c r="Q30" s="105">
        <f t="shared" si="5"/>
        <v>0.2990821841703615</v>
      </c>
      <c r="R30" s="85">
        <v>662865968</v>
      </c>
      <c r="S30" s="86">
        <v>22796061</v>
      </c>
      <c r="T30" s="88">
        <f t="shared" si="6"/>
        <v>685662029</v>
      </c>
      <c r="U30" s="105">
        <f t="shared" si="7"/>
        <v>0.2179843301700241</v>
      </c>
      <c r="V30" s="85">
        <v>376739229</v>
      </c>
      <c r="W30" s="86">
        <v>1690666</v>
      </c>
      <c r="X30" s="88">
        <f t="shared" si="8"/>
        <v>378429895</v>
      </c>
      <c r="Y30" s="105">
        <f t="shared" si="9"/>
        <v>0.12030969149363172</v>
      </c>
      <c r="Z30" s="125">
        <f t="shared" si="10"/>
        <v>2571365723</v>
      </c>
      <c r="AA30" s="88">
        <f t="shared" si="11"/>
        <v>76066999</v>
      </c>
      <c r="AB30" s="88">
        <f t="shared" si="12"/>
        <v>2647432722</v>
      </c>
      <c r="AC30" s="105">
        <f t="shared" si="13"/>
        <v>0.8416666289907293</v>
      </c>
      <c r="AD30" s="85">
        <v>2507372842</v>
      </c>
      <c r="AE30" s="86">
        <v>174937570</v>
      </c>
      <c r="AF30" s="88">
        <f t="shared" si="14"/>
        <v>2682310412</v>
      </c>
      <c r="AG30" s="86">
        <v>2941029575</v>
      </c>
      <c r="AH30" s="86">
        <v>2941029575</v>
      </c>
      <c r="AI30" s="126">
        <v>588889748</v>
      </c>
      <c r="AJ30" s="127">
        <f t="shared" si="15"/>
        <v>0.20023251483283708</v>
      </c>
      <c r="AK30" s="128">
        <f t="shared" si="16"/>
        <v>-0.8589164425910598</v>
      </c>
    </row>
    <row r="31" spans="1:37" ht="13.5">
      <c r="A31" s="62" t="s">
        <v>97</v>
      </c>
      <c r="B31" s="63" t="s">
        <v>548</v>
      </c>
      <c r="C31" s="64" t="s">
        <v>549</v>
      </c>
      <c r="D31" s="85">
        <v>452385366</v>
      </c>
      <c r="E31" s="86">
        <v>30228458</v>
      </c>
      <c r="F31" s="87">
        <f t="shared" si="0"/>
        <v>482613824</v>
      </c>
      <c r="G31" s="85">
        <v>463065424</v>
      </c>
      <c r="H31" s="86">
        <v>37362987</v>
      </c>
      <c r="I31" s="87">
        <f t="shared" si="1"/>
        <v>500428411</v>
      </c>
      <c r="J31" s="85">
        <v>139103242</v>
      </c>
      <c r="K31" s="86">
        <v>5479899</v>
      </c>
      <c r="L31" s="88">
        <f t="shared" si="2"/>
        <v>144583141</v>
      </c>
      <c r="M31" s="105">
        <f t="shared" si="3"/>
        <v>0.2995835050924691</v>
      </c>
      <c r="N31" s="85">
        <v>87498110</v>
      </c>
      <c r="O31" s="86">
        <v>14514004</v>
      </c>
      <c r="P31" s="88">
        <f t="shared" si="4"/>
        <v>102012114</v>
      </c>
      <c r="Q31" s="105">
        <f t="shared" si="5"/>
        <v>0.211374206305371</v>
      </c>
      <c r="R31" s="85">
        <v>153648453</v>
      </c>
      <c r="S31" s="86">
        <v>4974455</v>
      </c>
      <c r="T31" s="88">
        <f t="shared" si="6"/>
        <v>158622908</v>
      </c>
      <c r="U31" s="105">
        <f t="shared" si="7"/>
        <v>0.3169742255101499</v>
      </c>
      <c r="V31" s="85">
        <v>108344589</v>
      </c>
      <c r="W31" s="86">
        <v>4050168</v>
      </c>
      <c r="X31" s="88">
        <f t="shared" si="8"/>
        <v>112394757</v>
      </c>
      <c r="Y31" s="105">
        <f t="shared" si="9"/>
        <v>0.22459707428561645</v>
      </c>
      <c r="Z31" s="125">
        <f t="shared" si="10"/>
        <v>488594394</v>
      </c>
      <c r="AA31" s="88">
        <f t="shared" si="11"/>
        <v>29018526</v>
      </c>
      <c r="AB31" s="88">
        <f t="shared" si="12"/>
        <v>517612920</v>
      </c>
      <c r="AC31" s="105">
        <f t="shared" si="13"/>
        <v>1.0343395950794647</v>
      </c>
      <c r="AD31" s="85">
        <v>394111470</v>
      </c>
      <c r="AE31" s="86">
        <v>46679838</v>
      </c>
      <c r="AF31" s="88">
        <f t="shared" si="14"/>
        <v>440791308</v>
      </c>
      <c r="AG31" s="86">
        <v>504082871</v>
      </c>
      <c r="AH31" s="86">
        <v>504082871</v>
      </c>
      <c r="AI31" s="126">
        <v>92933230</v>
      </c>
      <c r="AJ31" s="127">
        <f t="shared" si="15"/>
        <v>0.1843610155124672</v>
      </c>
      <c r="AK31" s="128">
        <f t="shared" si="16"/>
        <v>-0.7450159407408279</v>
      </c>
    </row>
    <row r="32" spans="1:37" ht="13.5">
      <c r="A32" s="62" t="s">
        <v>97</v>
      </c>
      <c r="B32" s="63" t="s">
        <v>87</v>
      </c>
      <c r="C32" s="64" t="s">
        <v>88</v>
      </c>
      <c r="D32" s="85">
        <v>1715897285</v>
      </c>
      <c r="E32" s="86">
        <v>21147827</v>
      </c>
      <c r="F32" s="87">
        <f t="shared" si="0"/>
        <v>1737045112</v>
      </c>
      <c r="G32" s="85">
        <v>1664475177</v>
      </c>
      <c r="H32" s="86">
        <v>0</v>
      </c>
      <c r="I32" s="87">
        <f t="shared" si="1"/>
        <v>1664475177</v>
      </c>
      <c r="J32" s="85">
        <v>471080913</v>
      </c>
      <c r="K32" s="86">
        <v>35268689</v>
      </c>
      <c r="L32" s="88">
        <f t="shared" si="2"/>
        <v>506349602</v>
      </c>
      <c r="M32" s="105">
        <f t="shared" si="3"/>
        <v>0.2915005479719516</v>
      </c>
      <c r="N32" s="85">
        <v>416111347</v>
      </c>
      <c r="O32" s="86">
        <v>40295808</v>
      </c>
      <c r="P32" s="88">
        <f t="shared" si="4"/>
        <v>456407155</v>
      </c>
      <c r="Q32" s="105">
        <f t="shared" si="5"/>
        <v>0.2627491662979908</v>
      </c>
      <c r="R32" s="85">
        <v>373653195</v>
      </c>
      <c r="S32" s="86">
        <v>26210004</v>
      </c>
      <c r="T32" s="88">
        <f t="shared" si="6"/>
        <v>399863199</v>
      </c>
      <c r="U32" s="105">
        <f t="shared" si="7"/>
        <v>0.24023380133592703</v>
      </c>
      <c r="V32" s="85">
        <v>181137908</v>
      </c>
      <c r="W32" s="86">
        <v>11144543</v>
      </c>
      <c r="X32" s="88">
        <f t="shared" si="8"/>
        <v>192282451</v>
      </c>
      <c r="Y32" s="105">
        <f t="shared" si="9"/>
        <v>0.1155213689317759</v>
      </c>
      <c r="Z32" s="125">
        <f t="shared" si="10"/>
        <v>1441983363</v>
      </c>
      <c r="AA32" s="88">
        <f t="shared" si="11"/>
        <v>112919044</v>
      </c>
      <c r="AB32" s="88">
        <f t="shared" si="12"/>
        <v>1554902407</v>
      </c>
      <c r="AC32" s="105">
        <f t="shared" si="13"/>
        <v>0.9341697782495677</v>
      </c>
      <c r="AD32" s="85">
        <v>1460405055</v>
      </c>
      <c r="AE32" s="86">
        <v>15603710</v>
      </c>
      <c r="AF32" s="88">
        <f t="shared" si="14"/>
        <v>1476008765</v>
      </c>
      <c r="AG32" s="86">
        <v>1528784664</v>
      </c>
      <c r="AH32" s="86">
        <v>1528784664</v>
      </c>
      <c r="AI32" s="126">
        <v>285453189</v>
      </c>
      <c r="AJ32" s="127">
        <f t="shared" si="15"/>
        <v>0.18671902964615297</v>
      </c>
      <c r="AK32" s="128">
        <f t="shared" si="16"/>
        <v>-0.8697281103205373</v>
      </c>
    </row>
    <row r="33" spans="1:37" ht="13.5">
      <c r="A33" s="62" t="s">
        <v>112</v>
      </c>
      <c r="B33" s="63" t="s">
        <v>550</v>
      </c>
      <c r="C33" s="64" t="s">
        <v>551</v>
      </c>
      <c r="D33" s="85">
        <v>197483400</v>
      </c>
      <c r="E33" s="86">
        <v>3010000</v>
      </c>
      <c r="F33" s="87">
        <f t="shared" si="0"/>
        <v>200493400</v>
      </c>
      <c r="G33" s="85">
        <v>202755752</v>
      </c>
      <c r="H33" s="86">
        <v>3878000</v>
      </c>
      <c r="I33" s="87">
        <f t="shared" si="1"/>
        <v>206633752</v>
      </c>
      <c r="J33" s="85">
        <v>79847904</v>
      </c>
      <c r="K33" s="86">
        <v>350298</v>
      </c>
      <c r="L33" s="88">
        <f t="shared" si="2"/>
        <v>80198202</v>
      </c>
      <c r="M33" s="105">
        <f t="shared" si="3"/>
        <v>0.40000419963948936</v>
      </c>
      <c r="N33" s="85">
        <v>64703734</v>
      </c>
      <c r="O33" s="86">
        <v>610629</v>
      </c>
      <c r="P33" s="88">
        <f t="shared" si="4"/>
        <v>65314363</v>
      </c>
      <c r="Q33" s="105">
        <f t="shared" si="5"/>
        <v>0.32576814498631873</v>
      </c>
      <c r="R33" s="85">
        <v>47970762</v>
      </c>
      <c r="S33" s="86">
        <v>245815</v>
      </c>
      <c r="T33" s="88">
        <f t="shared" si="6"/>
        <v>48216577</v>
      </c>
      <c r="U33" s="105">
        <f t="shared" si="7"/>
        <v>0.23334318103075435</v>
      </c>
      <c r="V33" s="85">
        <v>8138711</v>
      </c>
      <c r="W33" s="86">
        <v>1040590</v>
      </c>
      <c r="X33" s="88">
        <f t="shared" si="8"/>
        <v>9179301</v>
      </c>
      <c r="Y33" s="105">
        <f t="shared" si="9"/>
        <v>0.044423047595825486</v>
      </c>
      <c r="Z33" s="125">
        <f t="shared" si="10"/>
        <v>200661111</v>
      </c>
      <c r="AA33" s="88">
        <f t="shared" si="11"/>
        <v>2247332</v>
      </c>
      <c r="AB33" s="88">
        <f t="shared" si="12"/>
        <v>202908443</v>
      </c>
      <c r="AC33" s="105">
        <f t="shared" si="13"/>
        <v>0.9819714399804346</v>
      </c>
      <c r="AD33" s="85">
        <v>186443372</v>
      </c>
      <c r="AE33" s="86">
        <v>2185145</v>
      </c>
      <c r="AF33" s="88">
        <f t="shared" si="14"/>
        <v>188628517</v>
      </c>
      <c r="AG33" s="86">
        <v>186444000</v>
      </c>
      <c r="AH33" s="86">
        <v>186444000</v>
      </c>
      <c r="AI33" s="126">
        <v>48670120</v>
      </c>
      <c r="AJ33" s="127">
        <f t="shared" si="15"/>
        <v>0.2610441741219884</v>
      </c>
      <c r="AK33" s="128">
        <f t="shared" si="16"/>
        <v>-0.9513366210688069</v>
      </c>
    </row>
    <row r="34" spans="1:37" ht="13.5">
      <c r="A34" s="65"/>
      <c r="B34" s="66" t="s">
        <v>552</v>
      </c>
      <c r="C34" s="67"/>
      <c r="D34" s="89">
        <f>SUM(D30:D33)</f>
        <v>5087947439</v>
      </c>
      <c r="E34" s="90">
        <f>SUM(E30:E33)</f>
        <v>218500834</v>
      </c>
      <c r="F34" s="91">
        <f t="shared" si="0"/>
        <v>5306448273</v>
      </c>
      <c r="G34" s="89">
        <f>SUM(G30:G33)</f>
        <v>5305586565</v>
      </c>
      <c r="H34" s="90">
        <f>SUM(H30:H33)</f>
        <v>211415536</v>
      </c>
      <c r="I34" s="91">
        <f t="shared" si="1"/>
        <v>5517002101</v>
      </c>
      <c r="J34" s="89">
        <f>SUM(J30:J33)</f>
        <v>1397443918</v>
      </c>
      <c r="K34" s="90">
        <f>SUM(K30:K33)</f>
        <v>53788132</v>
      </c>
      <c r="L34" s="90">
        <f t="shared" si="2"/>
        <v>1451232050</v>
      </c>
      <c r="M34" s="106">
        <f t="shared" si="3"/>
        <v>0.27348463140290746</v>
      </c>
      <c r="N34" s="89">
        <f>SUM(N30:N33)</f>
        <v>1392661858</v>
      </c>
      <c r="O34" s="90">
        <f>SUM(O30:O33)</f>
        <v>94311467</v>
      </c>
      <c r="P34" s="90">
        <f t="shared" si="4"/>
        <v>1486973325</v>
      </c>
      <c r="Q34" s="106">
        <f t="shared" si="5"/>
        <v>0.28022007348416866</v>
      </c>
      <c r="R34" s="89">
        <f>SUM(R30:R33)</f>
        <v>1238138378</v>
      </c>
      <c r="S34" s="90">
        <f>SUM(S30:S33)</f>
        <v>54226335</v>
      </c>
      <c r="T34" s="90">
        <f t="shared" si="6"/>
        <v>1292364713</v>
      </c>
      <c r="U34" s="106">
        <f t="shared" si="7"/>
        <v>0.23425126351968376</v>
      </c>
      <c r="V34" s="89">
        <f>SUM(V30:V33)</f>
        <v>674360437</v>
      </c>
      <c r="W34" s="90">
        <f>SUM(W30:W33)</f>
        <v>17925967</v>
      </c>
      <c r="X34" s="90">
        <f t="shared" si="8"/>
        <v>692286404</v>
      </c>
      <c r="Y34" s="106">
        <f t="shared" si="9"/>
        <v>0.1254823527934705</v>
      </c>
      <c r="Z34" s="89">
        <f t="shared" si="10"/>
        <v>4702604591</v>
      </c>
      <c r="AA34" s="90">
        <f t="shared" si="11"/>
        <v>220251901</v>
      </c>
      <c r="AB34" s="90">
        <f t="shared" si="12"/>
        <v>4922856492</v>
      </c>
      <c r="AC34" s="106">
        <f t="shared" si="13"/>
        <v>0.8923064377857847</v>
      </c>
      <c r="AD34" s="89">
        <f>SUM(AD30:AD33)</f>
        <v>4548332739</v>
      </c>
      <c r="AE34" s="90">
        <f>SUM(AE30:AE33)</f>
        <v>239406263</v>
      </c>
      <c r="AF34" s="90">
        <f t="shared" si="14"/>
        <v>4787739002</v>
      </c>
      <c r="AG34" s="90">
        <f>SUM(AG30:AG33)</f>
        <v>5160341110</v>
      </c>
      <c r="AH34" s="90">
        <f>SUM(AH30:AH33)</f>
        <v>5160341110</v>
      </c>
      <c r="AI34" s="91">
        <f>SUM(AI30:AI33)</f>
        <v>1015946287</v>
      </c>
      <c r="AJ34" s="129">
        <f t="shared" si="15"/>
        <v>0.19687580052241935</v>
      </c>
      <c r="AK34" s="130">
        <f t="shared" si="16"/>
        <v>-0.8554043142888932</v>
      </c>
    </row>
    <row r="35" spans="1:37" ht="13.5">
      <c r="A35" s="68"/>
      <c r="B35" s="69" t="s">
        <v>553</v>
      </c>
      <c r="C35" s="70"/>
      <c r="D35" s="92">
        <f>SUM(D9:D14,D16:D21,D23:D28,D30:D33)</f>
        <v>18601959769</v>
      </c>
      <c r="E35" s="93">
        <f>SUM(E9:E14,E16:E21,E23:E28,E30:E33)</f>
        <v>2666106530</v>
      </c>
      <c r="F35" s="94">
        <f t="shared" si="0"/>
        <v>21268066299</v>
      </c>
      <c r="G35" s="92">
        <f>SUM(G9:G14,G16:G21,G23:G28,G30:G33)</f>
        <v>18834215376</v>
      </c>
      <c r="H35" s="93">
        <f>SUM(H9:H14,H16:H21,H23:H28,H30:H33)</f>
        <v>2628237808</v>
      </c>
      <c r="I35" s="94">
        <f t="shared" si="1"/>
        <v>21462453184</v>
      </c>
      <c r="J35" s="92">
        <f>SUM(J9:J14,J16:J21,J23:J28,J30:J33)</f>
        <v>4659089811</v>
      </c>
      <c r="K35" s="93">
        <f>SUM(K9:K14,K16:K21,K23:K28,K30:K33)</f>
        <v>341226235</v>
      </c>
      <c r="L35" s="93">
        <f t="shared" si="2"/>
        <v>5000316046</v>
      </c>
      <c r="M35" s="107">
        <f t="shared" si="3"/>
        <v>0.2351091056282399</v>
      </c>
      <c r="N35" s="92">
        <f>SUM(N9:N14,N16:N21,N23:N28,N30:N33)</f>
        <v>5741413201</v>
      </c>
      <c r="O35" s="93">
        <f>SUM(O9:O14,O16:O21,O23:O28,O30:O33)</f>
        <v>382164306</v>
      </c>
      <c r="P35" s="93">
        <f t="shared" si="4"/>
        <v>6123577507</v>
      </c>
      <c r="Q35" s="107">
        <f t="shared" si="5"/>
        <v>0.287923566764879</v>
      </c>
      <c r="R35" s="92">
        <f>SUM(R9:R14,R16:R21,R23:R28,R30:R33)</f>
        <v>4412249285</v>
      </c>
      <c r="S35" s="93">
        <f>SUM(S9:S14,S16:S21,S23:S28,S30:S33)</f>
        <v>598337840</v>
      </c>
      <c r="T35" s="93">
        <f t="shared" si="6"/>
        <v>5010587125</v>
      </c>
      <c r="U35" s="107">
        <f t="shared" si="7"/>
        <v>0.23345826695782065</v>
      </c>
      <c r="V35" s="92">
        <f>SUM(V9:V14,V16:V21,V23:V28,V30:V33)</f>
        <v>2374474273</v>
      </c>
      <c r="W35" s="93">
        <f>SUM(W9:W14,W16:W21,W23:W28,W30:W33)</f>
        <v>266013943</v>
      </c>
      <c r="X35" s="93">
        <f t="shared" si="8"/>
        <v>2640488216</v>
      </c>
      <c r="Y35" s="107">
        <f t="shared" si="9"/>
        <v>0.12302825745793367</v>
      </c>
      <c r="Z35" s="92">
        <f t="shared" si="10"/>
        <v>17187226570</v>
      </c>
      <c r="AA35" s="93">
        <f t="shared" si="11"/>
        <v>1587742324</v>
      </c>
      <c r="AB35" s="93">
        <f t="shared" si="12"/>
        <v>18774968894</v>
      </c>
      <c r="AC35" s="107">
        <f t="shared" si="13"/>
        <v>0.8747820546439916</v>
      </c>
      <c r="AD35" s="92">
        <f>SUM(AD9:AD14,AD16:AD21,AD23:AD28,AD30:AD33)</f>
        <v>14972749103</v>
      </c>
      <c r="AE35" s="93">
        <f>SUM(AE9:AE14,AE16:AE21,AE23:AE28,AE30:AE33)</f>
        <v>1835072116</v>
      </c>
      <c r="AF35" s="93">
        <f t="shared" si="14"/>
        <v>16807821219</v>
      </c>
      <c r="AG35" s="93">
        <f>SUM(AG9:AG14,AG16:AG21,AG23:AG28,AG30:AG33)</f>
        <v>21969403720</v>
      </c>
      <c r="AH35" s="93">
        <f>SUM(AH9:AH14,AH16:AH21,AH23:AH28,AH30:AH33)</f>
        <v>21969403720</v>
      </c>
      <c r="AI35" s="94">
        <f>SUM(AI9:AI14,AI16:AI21,AI23:AI28,AI30:AI33)</f>
        <v>3525002031</v>
      </c>
      <c r="AJ35" s="131">
        <f t="shared" si="15"/>
        <v>0.16045050998771487</v>
      </c>
      <c r="AK35" s="132">
        <f t="shared" si="16"/>
        <v>-0.8429012195218305</v>
      </c>
    </row>
    <row r="36" spans="1:37" ht="12.75">
      <c r="A36" s="71"/>
      <c r="B36" s="71"/>
      <c r="C36" s="71"/>
      <c r="D36" s="95"/>
      <c r="E36" s="95"/>
      <c r="F36" s="95"/>
      <c r="G36" s="95"/>
      <c r="H36" s="95"/>
      <c r="I36" s="95"/>
      <c r="J36" s="95"/>
      <c r="K36" s="95"/>
      <c r="L36" s="95"/>
      <c r="M36" s="108"/>
      <c r="N36" s="95"/>
      <c r="O36" s="95"/>
      <c r="P36" s="95"/>
      <c r="Q36" s="108"/>
      <c r="R36" s="95"/>
      <c r="S36" s="95"/>
      <c r="T36" s="95"/>
      <c r="U36" s="108"/>
      <c r="V36" s="95"/>
      <c r="W36" s="95"/>
      <c r="X36" s="95"/>
      <c r="Y36" s="108"/>
      <c r="Z36" s="95"/>
      <c r="AA36" s="95"/>
      <c r="AB36" s="95"/>
      <c r="AC36" s="108"/>
      <c r="AD36" s="95"/>
      <c r="AE36" s="95"/>
      <c r="AF36" s="95"/>
      <c r="AG36" s="95"/>
      <c r="AH36" s="95"/>
      <c r="AI36" s="95"/>
      <c r="AJ36" s="108"/>
      <c r="AK36" s="108"/>
    </row>
    <row r="37" spans="1:37" ht="12.75">
      <c r="A37" s="71"/>
      <c r="B37" s="71"/>
      <c r="C37" s="71"/>
      <c r="D37" s="95"/>
      <c r="E37" s="95"/>
      <c r="F37" s="95"/>
      <c r="G37" s="95"/>
      <c r="H37" s="95"/>
      <c r="I37" s="95"/>
      <c r="J37" s="95"/>
      <c r="K37" s="95"/>
      <c r="L37" s="95"/>
      <c r="M37" s="108"/>
      <c r="N37" s="95"/>
      <c r="O37" s="95"/>
      <c r="P37" s="95"/>
      <c r="Q37" s="108"/>
      <c r="R37" s="95"/>
      <c r="S37" s="95"/>
      <c r="T37" s="95"/>
      <c r="U37" s="108"/>
      <c r="V37" s="95"/>
      <c r="W37" s="95"/>
      <c r="X37" s="95"/>
      <c r="Y37" s="108"/>
      <c r="Z37" s="95"/>
      <c r="AA37" s="95"/>
      <c r="AB37" s="95"/>
      <c r="AC37" s="108"/>
      <c r="AD37" s="95"/>
      <c r="AE37" s="95"/>
      <c r="AF37" s="95"/>
      <c r="AG37" s="95"/>
      <c r="AH37" s="95"/>
      <c r="AI37" s="95"/>
      <c r="AJ37" s="108"/>
      <c r="AK37" s="108"/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615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3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37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95</v>
      </c>
      <c r="B9" s="63" t="s">
        <v>42</v>
      </c>
      <c r="C9" s="64" t="s">
        <v>43</v>
      </c>
      <c r="D9" s="85">
        <v>41094542394</v>
      </c>
      <c r="E9" s="86">
        <v>7225059674</v>
      </c>
      <c r="F9" s="87">
        <f>$D9+$E9</f>
        <v>48319602068</v>
      </c>
      <c r="G9" s="85">
        <v>41348488081</v>
      </c>
      <c r="H9" s="86">
        <v>5724328984</v>
      </c>
      <c r="I9" s="87">
        <f>$G9+$H9</f>
        <v>47072817065</v>
      </c>
      <c r="J9" s="85">
        <v>11272618896</v>
      </c>
      <c r="K9" s="86">
        <v>33122142</v>
      </c>
      <c r="L9" s="88">
        <f>$J9+$K9</f>
        <v>11305741038</v>
      </c>
      <c r="M9" s="105">
        <f>IF($F9=0,0,$L9/$F9)</f>
        <v>0.23397835565966524</v>
      </c>
      <c r="N9" s="85">
        <v>10991930112</v>
      </c>
      <c r="O9" s="86">
        <v>132351308</v>
      </c>
      <c r="P9" s="88">
        <f>$N9+$O9</f>
        <v>11124281420</v>
      </c>
      <c r="Q9" s="105">
        <f>IF($F9=0,0,$P9/$F9)</f>
        <v>0.23022295184353628</v>
      </c>
      <c r="R9" s="85">
        <v>11047439299</v>
      </c>
      <c r="S9" s="86">
        <v>314013879</v>
      </c>
      <c r="T9" s="88">
        <f>$R9+$S9</f>
        <v>11361453178</v>
      </c>
      <c r="U9" s="105">
        <f>IF($I9=0,0,$T9/$I9)</f>
        <v>0.24135910885281536</v>
      </c>
      <c r="V9" s="85">
        <v>8601274853</v>
      </c>
      <c r="W9" s="86">
        <v>634479298</v>
      </c>
      <c r="X9" s="88">
        <f>$V9+$W9</f>
        <v>9235754151</v>
      </c>
      <c r="Y9" s="105">
        <f>IF($I9=0,0,$X9/$I9)</f>
        <v>0.19620143273445706</v>
      </c>
      <c r="Z9" s="125">
        <f>$J9+$N9+$R9+$V9</f>
        <v>41913263160</v>
      </c>
      <c r="AA9" s="88">
        <f>$K9+$O9+$S9+$W9</f>
        <v>1113966627</v>
      </c>
      <c r="AB9" s="88">
        <f>$Z9+$AA9</f>
        <v>43027229787</v>
      </c>
      <c r="AC9" s="105">
        <f>IF($I9=0,0,$AB9/$I9)</f>
        <v>0.9140568266306711</v>
      </c>
      <c r="AD9" s="85">
        <v>39900993768</v>
      </c>
      <c r="AE9" s="86">
        <v>492313848</v>
      </c>
      <c r="AF9" s="88">
        <f>$AD9+$AE9</f>
        <v>40393307616</v>
      </c>
      <c r="AG9" s="86">
        <v>46821696218</v>
      </c>
      <c r="AH9" s="86">
        <v>46821696218</v>
      </c>
      <c r="AI9" s="126">
        <v>8873159402</v>
      </c>
      <c r="AJ9" s="127">
        <f>IF($AH9=0,0,$AI9/$AH9)</f>
        <v>0.18950956754507386</v>
      </c>
      <c r="AK9" s="128">
        <f>IF($AF9=0,0,(($X9/$AF9)-1))</f>
        <v>-0.7713543481311328</v>
      </c>
    </row>
    <row r="10" spans="1:37" ht="13.5">
      <c r="A10" s="65"/>
      <c r="B10" s="66" t="s">
        <v>96</v>
      </c>
      <c r="C10" s="67"/>
      <c r="D10" s="89">
        <f>D9</f>
        <v>41094542394</v>
      </c>
      <c r="E10" s="90">
        <f>E9</f>
        <v>7225059674</v>
      </c>
      <c r="F10" s="91">
        <f aca="true" t="shared" si="0" ref="F10:F45">$D10+$E10</f>
        <v>48319602068</v>
      </c>
      <c r="G10" s="89">
        <f>G9</f>
        <v>41348488081</v>
      </c>
      <c r="H10" s="90">
        <f>H9</f>
        <v>5724328984</v>
      </c>
      <c r="I10" s="91">
        <f aca="true" t="shared" si="1" ref="I10:I45">$G10+$H10</f>
        <v>47072817065</v>
      </c>
      <c r="J10" s="89">
        <f>J9</f>
        <v>11272618896</v>
      </c>
      <c r="K10" s="90">
        <f>K9</f>
        <v>33122142</v>
      </c>
      <c r="L10" s="90">
        <f aca="true" t="shared" si="2" ref="L10:L45">$J10+$K10</f>
        <v>11305741038</v>
      </c>
      <c r="M10" s="106">
        <f aca="true" t="shared" si="3" ref="M10:M45">IF($F10=0,0,$L10/$F10)</f>
        <v>0.23397835565966524</v>
      </c>
      <c r="N10" s="89">
        <f>N9</f>
        <v>10991930112</v>
      </c>
      <c r="O10" s="90">
        <f>O9</f>
        <v>132351308</v>
      </c>
      <c r="P10" s="90">
        <f aca="true" t="shared" si="4" ref="P10:P45">$N10+$O10</f>
        <v>11124281420</v>
      </c>
      <c r="Q10" s="106">
        <f aca="true" t="shared" si="5" ref="Q10:Q45">IF($F10=0,0,$P10/$F10)</f>
        <v>0.23022295184353628</v>
      </c>
      <c r="R10" s="89">
        <f>R9</f>
        <v>11047439299</v>
      </c>
      <c r="S10" s="90">
        <f>S9</f>
        <v>314013879</v>
      </c>
      <c r="T10" s="90">
        <f aca="true" t="shared" si="6" ref="T10:T45">$R10+$S10</f>
        <v>11361453178</v>
      </c>
      <c r="U10" s="106">
        <f aca="true" t="shared" si="7" ref="U10:U45">IF($I10=0,0,$T10/$I10)</f>
        <v>0.24135910885281536</v>
      </c>
      <c r="V10" s="89">
        <f>V9</f>
        <v>8601274853</v>
      </c>
      <c r="W10" s="90">
        <f>W9</f>
        <v>634479298</v>
      </c>
      <c r="X10" s="90">
        <f aca="true" t="shared" si="8" ref="X10:X45">$V10+$W10</f>
        <v>9235754151</v>
      </c>
      <c r="Y10" s="106">
        <f aca="true" t="shared" si="9" ref="Y10:Y45">IF($I10=0,0,$X10/$I10)</f>
        <v>0.19620143273445706</v>
      </c>
      <c r="Z10" s="89">
        <f aca="true" t="shared" si="10" ref="Z10:Z45">$J10+$N10+$R10+$V10</f>
        <v>41913263160</v>
      </c>
      <c r="AA10" s="90">
        <f aca="true" t="shared" si="11" ref="AA10:AA45">$K10+$O10+$S10+$W10</f>
        <v>1113966627</v>
      </c>
      <c r="AB10" s="90">
        <f aca="true" t="shared" si="12" ref="AB10:AB45">$Z10+$AA10</f>
        <v>43027229787</v>
      </c>
      <c r="AC10" s="106">
        <f aca="true" t="shared" si="13" ref="AC10:AC45">IF($I10=0,0,$AB10/$I10)</f>
        <v>0.9140568266306711</v>
      </c>
      <c r="AD10" s="89">
        <f>AD9</f>
        <v>39900993768</v>
      </c>
      <c r="AE10" s="90">
        <f>AE9</f>
        <v>492313848</v>
      </c>
      <c r="AF10" s="90">
        <f aca="true" t="shared" si="14" ref="AF10:AF45">$AD10+$AE10</f>
        <v>40393307616</v>
      </c>
      <c r="AG10" s="90">
        <f>AG9</f>
        <v>46821696218</v>
      </c>
      <c r="AH10" s="90">
        <f>AH9</f>
        <v>46821696218</v>
      </c>
      <c r="AI10" s="91">
        <f>AI9</f>
        <v>8873159402</v>
      </c>
      <c r="AJ10" s="129">
        <f aca="true" t="shared" si="15" ref="AJ10:AJ45">IF($AH10=0,0,$AI10/$AH10)</f>
        <v>0.18950956754507386</v>
      </c>
      <c r="AK10" s="130">
        <f aca="true" t="shared" si="16" ref="AK10:AK45">IF($AF10=0,0,(($X10/$AF10)-1))</f>
        <v>-0.7713543481311328</v>
      </c>
    </row>
    <row r="11" spans="1:37" ht="13.5">
      <c r="A11" s="62" t="s">
        <v>97</v>
      </c>
      <c r="B11" s="63" t="s">
        <v>554</v>
      </c>
      <c r="C11" s="64" t="s">
        <v>555</v>
      </c>
      <c r="D11" s="85">
        <v>397254884</v>
      </c>
      <c r="E11" s="86">
        <v>59307357</v>
      </c>
      <c r="F11" s="87">
        <f t="shared" si="0"/>
        <v>456562241</v>
      </c>
      <c r="G11" s="85">
        <v>395120300</v>
      </c>
      <c r="H11" s="86">
        <v>95291686</v>
      </c>
      <c r="I11" s="87">
        <f t="shared" si="1"/>
        <v>490411986</v>
      </c>
      <c r="J11" s="85">
        <v>91556895</v>
      </c>
      <c r="K11" s="86">
        <v>13999147</v>
      </c>
      <c r="L11" s="88">
        <f t="shared" si="2"/>
        <v>105556042</v>
      </c>
      <c r="M11" s="105">
        <f t="shared" si="3"/>
        <v>0.2311974852953291</v>
      </c>
      <c r="N11" s="85">
        <v>77059535</v>
      </c>
      <c r="O11" s="86">
        <v>29938102</v>
      </c>
      <c r="P11" s="88">
        <f t="shared" si="4"/>
        <v>106997637</v>
      </c>
      <c r="Q11" s="105">
        <f t="shared" si="5"/>
        <v>0.23435498469090438</v>
      </c>
      <c r="R11" s="85">
        <v>76284261</v>
      </c>
      <c r="S11" s="86">
        <v>10229420</v>
      </c>
      <c r="T11" s="88">
        <f t="shared" si="6"/>
        <v>86513681</v>
      </c>
      <c r="U11" s="105">
        <f t="shared" si="7"/>
        <v>0.17641020910936708</v>
      </c>
      <c r="V11" s="85">
        <v>52755927</v>
      </c>
      <c r="W11" s="86">
        <v>20429582</v>
      </c>
      <c r="X11" s="88">
        <f t="shared" si="8"/>
        <v>73185509</v>
      </c>
      <c r="Y11" s="105">
        <f t="shared" si="9"/>
        <v>0.14923270859860263</v>
      </c>
      <c r="Z11" s="125">
        <f t="shared" si="10"/>
        <v>297656618</v>
      </c>
      <c r="AA11" s="88">
        <f t="shared" si="11"/>
        <v>74596251</v>
      </c>
      <c r="AB11" s="88">
        <f t="shared" si="12"/>
        <v>372252869</v>
      </c>
      <c r="AC11" s="105">
        <f t="shared" si="13"/>
        <v>0.7590615230191377</v>
      </c>
      <c r="AD11" s="85">
        <v>296531241</v>
      </c>
      <c r="AE11" s="86">
        <v>-24207188</v>
      </c>
      <c r="AF11" s="88">
        <f t="shared" si="14"/>
        <v>272324053</v>
      </c>
      <c r="AG11" s="86">
        <v>371991454</v>
      </c>
      <c r="AH11" s="86">
        <v>371991454</v>
      </c>
      <c r="AI11" s="126">
        <v>-75708010</v>
      </c>
      <c r="AJ11" s="127">
        <f t="shared" si="15"/>
        <v>-0.2035208314221111</v>
      </c>
      <c r="AK11" s="128">
        <f t="shared" si="16"/>
        <v>-0.731255802806372</v>
      </c>
    </row>
    <row r="12" spans="1:37" ht="13.5">
      <c r="A12" s="62" t="s">
        <v>97</v>
      </c>
      <c r="B12" s="63" t="s">
        <v>556</v>
      </c>
      <c r="C12" s="64" t="s">
        <v>557</v>
      </c>
      <c r="D12" s="85">
        <v>323142257</v>
      </c>
      <c r="E12" s="86">
        <v>0</v>
      </c>
      <c r="F12" s="87">
        <f t="shared" si="0"/>
        <v>323142257</v>
      </c>
      <c r="G12" s="85">
        <v>322717074</v>
      </c>
      <c r="H12" s="86">
        <v>62205662</v>
      </c>
      <c r="I12" s="87">
        <f t="shared" si="1"/>
        <v>384922736</v>
      </c>
      <c r="J12" s="85">
        <v>87093942</v>
      </c>
      <c r="K12" s="86">
        <v>2871062</v>
      </c>
      <c r="L12" s="88">
        <f t="shared" si="2"/>
        <v>89965004</v>
      </c>
      <c r="M12" s="105">
        <f t="shared" si="3"/>
        <v>0.2784068070676377</v>
      </c>
      <c r="N12" s="85">
        <v>73286908</v>
      </c>
      <c r="O12" s="86">
        <v>6901682</v>
      </c>
      <c r="P12" s="88">
        <f t="shared" si="4"/>
        <v>80188590</v>
      </c>
      <c r="Q12" s="105">
        <f t="shared" si="5"/>
        <v>0.24815259614900814</v>
      </c>
      <c r="R12" s="85">
        <v>66763714</v>
      </c>
      <c r="S12" s="86">
        <v>7864819</v>
      </c>
      <c r="T12" s="88">
        <f t="shared" si="6"/>
        <v>74628533</v>
      </c>
      <c r="U12" s="105">
        <f t="shared" si="7"/>
        <v>0.19387925425117003</v>
      </c>
      <c r="V12" s="85">
        <v>52933264</v>
      </c>
      <c r="W12" s="86">
        <v>13383637</v>
      </c>
      <c r="X12" s="88">
        <f t="shared" si="8"/>
        <v>66316901</v>
      </c>
      <c r="Y12" s="105">
        <f t="shared" si="9"/>
        <v>0.17228626630150526</v>
      </c>
      <c r="Z12" s="125">
        <f t="shared" si="10"/>
        <v>280077828</v>
      </c>
      <c r="AA12" s="88">
        <f t="shared" si="11"/>
        <v>31021200</v>
      </c>
      <c r="AB12" s="88">
        <f t="shared" si="12"/>
        <v>311099028</v>
      </c>
      <c r="AC12" s="105">
        <f t="shared" si="13"/>
        <v>0.8082116199028576</v>
      </c>
      <c r="AD12" s="85">
        <v>266594242</v>
      </c>
      <c r="AE12" s="86">
        <v>69285503</v>
      </c>
      <c r="AF12" s="88">
        <f t="shared" si="14"/>
        <v>335879745</v>
      </c>
      <c r="AG12" s="86">
        <v>341459527</v>
      </c>
      <c r="AH12" s="86">
        <v>341459527</v>
      </c>
      <c r="AI12" s="126">
        <v>68249611</v>
      </c>
      <c r="AJ12" s="127">
        <f t="shared" si="15"/>
        <v>0.199876136418358</v>
      </c>
      <c r="AK12" s="128">
        <f t="shared" si="16"/>
        <v>-0.8025576058478906</v>
      </c>
    </row>
    <row r="13" spans="1:37" ht="13.5">
      <c r="A13" s="62" t="s">
        <v>97</v>
      </c>
      <c r="B13" s="63" t="s">
        <v>558</v>
      </c>
      <c r="C13" s="64" t="s">
        <v>559</v>
      </c>
      <c r="D13" s="85">
        <v>368167164</v>
      </c>
      <c r="E13" s="86">
        <v>0</v>
      </c>
      <c r="F13" s="87">
        <f t="shared" si="0"/>
        <v>368167164</v>
      </c>
      <c r="G13" s="85">
        <v>377286839</v>
      </c>
      <c r="H13" s="86">
        <v>48210163</v>
      </c>
      <c r="I13" s="87">
        <f t="shared" si="1"/>
        <v>425497002</v>
      </c>
      <c r="J13" s="85">
        <v>135707874</v>
      </c>
      <c r="K13" s="86">
        <v>2940685</v>
      </c>
      <c r="L13" s="88">
        <f t="shared" si="2"/>
        <v>138648559</v>
      </c>
      <c r="M13" s="105">
        <f t="shared" si="3"/>
        <v>0.37659132197894757</v>
      </c>
      <c r="N13" s="85">
        <v>61956702</v>
      </c>
      <c r="O13" s="86">
        <v>9459161</v>
      </c>
      <c r="P13" s="88">
        <f t="shared" si="4"/>
        <v>71415863</v>
      </c>
      <c r="Q13" s="105">
        <f t="shared" si="5"/>
        <v>0.1939767311785578</v>
      </c>
      <c r="R13" s="85">
        <v>75436779</v>
      </c>
      <c r="S13" s="86">
        <v>12730678</v>
      </c>
      <c r="T13" s="88">
        <f t="shared" si="6"/>
        <v>88167457</v>
      </c>
      <c r="U13" s="105">
        <f t="shared" si="7"/>
        <v>0.20721052459965394</v>
      </c>
      <c r="V13" s="85">
        <v>79052495</v>
      </c>
      <c r="W13" s="86">
        <v>17949345</v>
      </c>
      <c r="X13" s="88">
        <f t="shared" si="8"/>
        <v>97001840</v>
      </c>
      <c r="Y13" s="105">
        <f t="shared" si="9"/>
        <v>0.22797302811548364</v>
      </c>
      <c r="Z13" s="125">
        <f t="shared" si="10"/>
        <v>352153850</v>
      </c>
      <c r="AA13" s="88">
        <f t="shared" si="11"/>
        <v>43079869</v>
      </c>
      <c r="AB13" s="88">
        <f t="shared" si="12"/>
        <v>395233719</v>
      </c>
      <c r="AC13" s="105">
        <f t="shared" si="13"/>
        <v>0.9288754495149181</v>
      </c>
      <c r="AD13" s="85">
        <v>313130368</v>
      </c>
      <c r="AE13" s="86">
        <v>0</v>
      </c>
      <c r="AF13" s="88">
        <f t="shared" si="14"/>
        <v>313130368</v>
      </c>
      <c r="AG13" s="86">
        <v>328612192</v>
      </c>
      <c r="AH13" s="86">
        <v>328612192</v>
      </c>
      <c r="AI13" s="126">
        <v>67287927</v>
      </c>
      <c r="AJ13" s="127">
        <f t="shared" si="15"/>
        <v>0.2047639394949777</v>
      </c>
      <c r="AK13" s="128">
        <f t="shared" si="16"/>
        <v>-0.6902189953035791</v>
      </c>
    </row>
    <row r="14" spans="1:37" ht="13.5">
      <c r="A14" s="62" t="s">
        <v>97</v>
      </c>
      <c r="B14" s="63" t="s">
        <v>560</v>
      </c>
      <c r="C14" s="64" t="s">
        <v>561</v>
      </c>
      <c r="D14" s="85">
        <v>1145718209</v>
      </c>
      <c r="E14" s="86">
        <v>323720315</v>
      </c>
      <c r="F14" s="87">
        <f t="shared" si="0"/>
        <v>1469438524</v>
      </c>
      <c r="G14" s="85">
        <v>1117396401</v>
      </c>
      <c r="H14" s="86">
        <v>299871948</v>
      </c>
      <c r="I14" s="87">
        <f t="shared" si="1"/>
        <v>1417268349</v>
      </c>
      <c r="J14" s="85">
        <v>279929789</v>
      </c>
      <c r="K14" s="86">
        <v>19441057</v>
      </c>
      <c r="L14" s="88">
        <f t="shared" si="2"/>
        <v>299370846</v>
      </c>
      <c r="M14" s="105">
        <f t="shared" si="3"/>
        <v>0.20373145327990597</v>
      </c>
      <c r="N14" s="85">
        <v>253939814</v>
      </c>
      <c r="O14" s="86">
        <v>49943881</v>
      </c>
      <c r="P14" s="88">
        <f t="shared" si="4"/>
        <v>303883695</v>
      </c>
      <c r="Q14" s="105">
        <f t="shared" si="5"/>
        <v>0.20680259162716766</v>
      </c>
      <c r="R14" s="85">
        <v>285401597</v>
      </c>
      <c r="S14" s="86">
        <v>47571167</v>
      </c>
      <c r="T14" s="88">
        <f t="shared" si="6"/>
        <v>332972764</v>
      </c>
      <c r="U14" s="105">
        <f t="shared" si="7"/>
        <v>0.2349398151979756</v>
      </c>
      <c r="V14" s="85">
        <v>269627162</v>
      </c>
      <c r="W14" s="86">
        <v>27577992</v>
      </c>
      <c r="X14" s="88">
        <f t="shared" si="8"/>
        <v>297205154</v>
      </c>
      <c r="Y14" s="105">
        <f t="shared" si="9"/>
        <v>0.20970280907613778</v>
      </c>
      <c r="Z14" s="125">
        <f t="shared" si="10"/>
        <v>1088898362</v>
      </c>
      <c r="AA14" s="88">
        <f t="shared" si="11"/>
        <v>144534097</v>
      </c>
      <c r="AB14" s="88">
        <f t="shared" si="12"/>
        <v>1233432459</v>
      </c>
      <c r="AC14" s="105">
        <f t="shared" si="13"/>
        <v>0.8702885800492818</v>
      </c>
      <c r="AD14" s="85">
        <v>998251300</v>
      </c>
      <c r="AE14" s="86">
        <v>222429144</v>
      </c>
      <c r="AF14" s="88">
        <f t="shared" si="14"/>
        <v>1220680444</v>
      </c>
      <c r="AG14" s="86">
        <v>1385174722</v>
      </c>
      <c r="AH14" s="86">
        <v>1385174722</v>
      </c>
      <c r="AI14" s="126">
        <v>283112401</v>
      </c>
      <c r="AJ14" s="127">
        <f t="shared" si="15"/>
        <v>0.20438750181004242</v>
      </c>
      <c r="AK14" s="128">
        <f t="shared" si="16"/>
        <v>-0.7565250140109561</v>
      </c>
    </row>
    <row r="15" spans="1:37" ht="13.5">
      <c r="A15" s="62" t="s">
        <v>97</v>
      </c>
      <c r="B15" s="63" t="s">
        <v>562</v>
      </c>
      <c r="C15" s="64" t="s">
        <v>563</v>
      </c>
      <c r="D15" s="85">
        <v>751675443</v>
      </c>
      <c r="E15" s="86">
        <v>143857572</v>
      </c>
      <c r="F15" s="87">
        <f t="shared" si="0"/>
        <v>895533015</v>
      </c>
      <c r="G15" s="85">
        <v>763673488</v>
      </c>
      <c r="H15" s="86">
        <v>140815524</v>
      </c>
      <c r="I15" s="87">
        <f t="shared" si="1"/>
        <v>904489012</v>
      </c>
      <c r="J15" s="85">
        <v>199239453</v>
      </c>
      <c r="K15" s="86">
        <v>10754501</v>
      </c>
      <c r="L15" s="88">
        <f t="shared" si="2"/>
        <v>209993954</v>
      </c>
      <c r="M15" s="105">
        <f t="shared" si="3"/>
        <v>0.234490465993596</v>
      </c>
      <c r="N15" s="85">
        <v>173885654</v>
      </c>
      <c r="O15" s="86">
        <v>36524820</v>
      </c>
      <c r="P15" s="88">
        <f t="shared" si="4"/>
        <v>210410474</v>
      </c>
      <c r="Q15" s="105">
        <f t="shared" si="5"/>
        <v>0.23495557447426993</v>
      </c>
      <c r="R15" s="85">
        <v>177645562</v>
      </c>
      <c r="S15" s="86">
        <v>19400261</v>
      </c>
      <c r="T15" s="88">
        <f t="shared" si="6"/>
        <v>197045823</v>
      </c>
      <c r="U15" s="105">
        <f t="shared" si="7"/>
        <v>0.21785319709334403</v>
      </c>
      <c r="V15" s="85">
        <v>172603418</v>
      </c>
      <c r="W15" s="86">
        <v>50163259</v>
      </c>
      <c r="X15" s="88">
        <f t="shared" si="8"/>
        <v>222766677</v>
      </c>
      <c r="Y15" s="105">
        <f t="shared" si="9"/>
        <v>0.24629008649582135</v>
      </c>
      <c r="Z15" s="125">
        <f t="shared" si="10"/>
        <v>723374087</v>
      </c>
      <c r="AA15" s="88">
        <f t="shared" si="11"/>
        <v>116842841</v>
      </c>
      <c r="AB15" s="88">
        <f t="shared" si="12"/>
        <v>840216928</v>
      </c>
      <c r="AC15" s="105">
        <f t="shared" si="13"/>
        <v>0.9289410007780172</v>
      </c>
      <c r="AD15" s="85">
        <v>657630375</v>
      </c>
      <c r="AE15" s="86">
        <v>85628542</v>
      </c>
      <c r="AF15" s="88">
        <f t="shared" si="14"/>
        <v>743258917</v>
      </c>
      <c r="AG15" s="86">
        <v>784850991</v>
      </c>
      <c r="AH15" s="86">
        <v>784850991</v>
      </c>
      <c r="AI15" s="126">
        <v>197177240</v>
      </c>
      <c r="AJ15" s="127">
        <f t="shared" si="15"/>
        <v>0.2512288858153458</v>
      </c>
      <c r="AK15" s="128">
        <f t="shared" si="16"/>
        <v>-0.700283882366123</v>
      </c>
    </row>
    <row r="16" spans="1:37" ht="13.5">
      <c r="A16" s="62" t="s">
        <v>112</v>
      </c>
      <c r="B16" s="63" t="s">
        <v>564</v>
      </c>
      <c r="C16" s="64" t="s">
        <v>565</v>
      </c>
      <c r="D16" s="85">
        <v>376630518</v>
      </c>
      <c r="E16" s="86">
        <v>9426776</v>
      </c>
      <c r="F16" s="87">
        <f t="shared" si="0"/>
        <v>386057294</v>
      </c>
      <c r="G16" s="85">
        <v>404004231</v>
      </c>
      <c r="H16" s="86">
        <v>13428234</v>
      </c>
      <c r="I16" s="87">
        <f t="shared" si="1"/>
        <v>417432465</v>
      </c>
      <c r="J16" s="85">
        <v>93836012</v>
      </c>
      <c r="K16" s="86">
        <v>469350</v>
      </c>
      <c r="L16" s="88">
        <f t="shared" si="2"/>
        <v>94305362</v>
      </c>
      <c r="M16" s="105">
        <f t="shared" si="3"/>
        <v>0.24427815110779905</v>
      </c>
      <c r="N16" s="85">
        <v>119325003</v>
      </c>
      <c r="O16" s="86">
        <v>1187265</v>
      </c>
      <c r="P16" s="88">
        <f t="shared" si="4"/>
        <v>120512268</v>
      </c>
      <c r="Q16" s="105">
        <f t="shared" si="5"/>
        <v>0.31216161402198506</v>
      </c>
      <c r="R16" s="85">
        <v>108886748</v>
      </c>
      <c r="S16" s="86">
        <v>3201282</v>
      </c>
      <c r="T16" s="88">
        <f t="shared" si="6"/>
        <v>112088030</v>
      </c>
      <c r="U16" s="105">
        <f t="shared" si="7"/>
        <v>0.2685177589146067</v>
      </c>
      <c r="V16" s="85">
        <v>71813864</v>
      </c>
      <c r="W16" s="86">
        <v>1920317</v>
      </c>
      <c r="X16" s="88">
        <f t="shared" si="8"/>
        <v>73734181</v>
      </c>
      <c r="Y16" s="105">
        <f t="shared" si="9"/>
        <v>0.17663738971524412</v>
      </c>
      <c r="Z16" s="125">
        <f t="shared" si="10"/>
        <v>393861627</v>
      </c>
      <c r="AA16" s="88">
        <f t="shared" si="11"/>
        <v>6778214</v>
      </c>
      <c r="AB16" s="88">
        <f t="shared" si="12"/>
        <v>400639841</v>
      </c>
      <c r="AC16" s="105">
        <f t="shared" si="13"/>
        <v>0.9597716387487973</v>
      </c>
      <c r="AD16" s="85">
        <v>376441695</v>
      </c>
      <c r="AE16" s="86">
        <v>9274125</v>
      </c>
      <c r="AF16" s="88">
        <f t="shared" si="14"/>
        <v>385715820</v>
      </c>
      <c r="AG16" s="86">
        <v>355975147</v>
      </c>
      <c r="AH16" s="86">
        <v>355975147</v>
      </c>
      <c r="AI16" s="126">
        <v>88059134</v>
      </c>
      <c r="AJ16" s="127">
        <f t="shared" si="15"/>
        <v>0.24737438762824643</v>
      </c>
      <c r="AK16" s="128">
        <f t="shared" si="16"/>
        <v>-0.8088380689182</v>
      </c>
    </row>
    <row r="17" spans="1:37" ht="13.5">
      <c r="A17" s="65"/>
      <c r="B17" s="66" t="s">
        <v>566</v>
      </c>
      <c r="C17" s="67"/>
      <c r="D17" s="89">
        <f>SUM(D11:D16)</f>
        <v>3362588475</v>
      </c>
      <c r="E17" s="90">
        <f>SUM(E11:E16)</f>
        <v>536312020</v>
      </c>
      <c r="F17" s="91">
        <f t="shared" si="0"/>
        <v>3898900495</v>
      </c>
      <c r="G17" s="89">
        <f>SUM(G11:G16)</f>
        <v>3380198333</v>
      </c>
      <c r="H17" s="90">
        <f>SUM(H11:H16)</f>
        <v>659823217</v>
      </c>
      <c r="I17" s="91">
        <f t="shared" si="1"/>
        <v>4040021550</v>
      </c>
      <c r="J17" s="89">
        <f>SUM(J11:J16)</f>
        <v>887363965</v>
      </c>
      <c r="K17" s="90">
        <f>SUM(K11:K16)</f>
        <v>50475802</v>
      </c>
      <c r="L17" s="90">
        <f t="shared" si="2"/>
        <v>937839767</v>
      </c>
      <c r="M17" s="106">
        <f t="shared" si="3"/>
        <v>0.24053954908638928</v>
      </c>
      <c r="N17" s="89">
        <f>SUM(N11:N16)</f>
        <v>759453616</v>
      </c>
      <c r="O17" s="90">
        <f>SUM(O11:O16)</f>
        <v>133954911</v>
      </c>
      <c r="P17" s="90">
        <f t="shared" si="4"/>
        <v>893408527</v>
      </c>
      <c r="Q17" s="106">
        <f t="shared" si="5"/>
        <v>0.2291437106809262</v>
      </c>
      <c r="R17" s="89">
        <f>SUM(R11:R16)</f>
        <v>790418661</v>
      </c>
      <c r="S17" s="90">
        <f>SUM(S11:S16)</f>
        <v>100997627</v>
      </c>
      <c r="T17" s="90">
        <f t="shared" si="6"/>
        <v>891416288</v>
      </c>
      <c r="U17" s="106">
        <f t="shared" si="7"/>
        <v>0.22064641907665072</v>
      </c>
      <c r="V17" s="89">
        <f>SUM(V11:V16)</f>
        <v>698786130</v>
      </c>
      <c r="W17" s="90">
        <f>SUM(W11:W16)</f>
        <v>131424132</v>
      </c>
      <c r="X17" s="90">
        <f t="shared" si="8"/>
        <v>830210262</v>
      </c>
      <c r="Y17" s="106">
        <f t="shared" si="9"/>
        <v>0.2054964934531104</v>
      </c>
      <c r="Z17" s="89">
        <f t="shared" si="10"/>
        <v>3136022372</v>
      </c>
      <c r="AA17" s="90">
        <f t="shared" si="11"/>
        <v>416852472</v>
      </c>
      <c r="AB17" s="90">
        <f t="shared" si="12"/>
        <v>3552874844</v>
      </c>
      <c r="AC17" s="106">
        <f t="shared" si="13"/>
        <v>0.8794197753722378</v>
      </c>
      <c r="AD17" s="89">
        <f>SUM(AD11:AD16)</f>
        <v>2908579221</v>
      </c>
      <c r="AE17" s="90">
        <f>SUM(AE11:AE16)</f>
        <v>362410126</v>
      </c>
      <c r="AF17" s="90">
        <f t="shared" si="14"/>
        <v>3270989347</v>
      </c>
      <c r="AG17" s="90">
        <f>SUM(AG11:AG16)</f>
        <v>3568064033</v>
      </c>
      <c r="AH17" s="90">
        <f>SUM(AH11:AH16)</f>
        <v>3568064033</v>
      </c>
      <c r="AI17" s="91">
        <f>SUM(AI11:AI16)</f>
        <v>628178303</v>
      </c>
      <c r="AJ17" s="129">
        <f t="shared" si="15"/>
        <v>0.17605578184420437</v>
      </c>
      <c r="AK17" s="130">
        <f t="shared" si="16"/>
        <v>-0.7461898606421844</v>
      </c>
    </row>
    <row r="18" spans="1:37" ht="13.5">
      <c r="A18" s="62" t="s">
        <v>97</v>
      </c>
      <c r="B18" s="63" t="s">
        <v>567</v>
      </c>
      <c r="C18" s="64" t="s">
        <v>568</v>
      </c>
      <c r="D18" s="85">
        <v>616616680</v>
      </c>
      <c r="E18" s="86">
        <v>71613001</v>
      </c>
      <c r="F18" s="87">
        <f t="shared" si="0"/>
        <v>688229681</v>
      </c>
      <c r="G18" s="85">
        <v>613926382</v>
      </c>
      <c r="H18" s="86">
        <v>76433684</v>
      </c>
      <c r="I18" s="87">
        <f t="shared" si="1"/>
        <v>690360066</v>
      </c>
      <c r="J18" s="85">
        <v>178865769</v>
      </c>
      <c r="K18" s="86">
        <v>5604051</v>
      </c>
      <c r="L18" s="88">
        <f t="shared" si="2"/>
        <v>184469820</v>
      </c>
      <c r="M18" s="105">
        <f t="shared" si="3"/>
        <v>0.26803525784003496</v>
      </c>
      <c r="N18" s="85">
        <v>135252682</v>
      </c>
      <c r="O18" s="86">
        <v>12985059</v>
      </c>
      <c r="P18" s="88">
        <f t="shared" si="4"/>
        <v>148237741</v>
      </c>
      <c r="Q18" s="105">
        <f t="shared" si="5"/>
        <v>0.2153899273635076</v>
      </c>
      <c r="R18" s="85">
        <v>136596559</v>
      </c>
      <c r="S18" s="86">
        <v>6131544</v>
      </c>
      <c r="T18" s="88">
        <f t="shared" si="6"/>
        <v>142728103</v>
      </c>
      <c r="U18" s="105">
        <f t="shared" si="7"/>
        <v>0.2067444367501987</v>
      </c>
      <c r="V18" s="85">
        <v>112273242</v>
      </c>
      <c r="W18" s="86">
        <v>10385954</v>
      </c>
      <c r="X18" s="88">
        <f t="shared" si="8"/>
        <v>122659196</v>
      </c>
      <c r="Y18" s="105">
        <f t="shared" si="9"/>
        <v>0.17767423412929564</v>
      </c>
      <c r="Z18" s="125">
        <f t="shared" si="10"/>
        <v>562988252</v>
      </c>
      <c r="AA18" s="88">
        <f t="shared" si="11"/>
        <v>35106608</v>
      </c>
      <c r="AB18" s="88">
        <f t="shared" si="12"/>
        <v>598094860</v>
      </c>
      <c r="AC18" s="105">
        <f t="shared" si="13"/>
        <v>0.8663520522926655</v>
      </c>
      <c r="AD18" s="85">
        <v>512411727</v>
      </c>
      <c r="AE18" s="86">
        <v>87287001</v>
      </c>
      <c r="AF18" s="88">
        <f t="shared" si="14"/>
        <v>599698728</v>
      </c>
      <c r="AG18" s="86">
        <v>663861131</v>
      </c>
      <c r="AH18" s="86">
        <v>663861131</v>
      </c>
      <c r="AI18" s="126">
        <v>144637712</v>
      </c>
      <c r="AJ18" s="127">
        <f t="shared" si="15"/>
        <v>0.21787344558360655</v>
      </c>
      <c r="AK18" s="128">
        <f t="shared" si="16"/>
        <v>-0.7954653057059677</v>
      </c>
    </row>
    <row r="19" spans="1:37" ht="13.5">
      <c r="A19" s="62" t="s">
        <v>97</v>
      </c>
      <c r="B19" s="63" t="s">
        <v>89</v>
      </c>
      <c r="C19" s="64" t="s">
        <v>90</v>
      </c>
      <c r="D19" s="85">
        <v>2331776768</v>
      </c>
      <c r="E19" s="86">
        <v>378029950</v>
      </c>
      <c r="F19" s="87">
        <f t="shared" si="0"/>
        <v>2709806718</v>
      </c>
      <c r="G19" s="85">
        <v>2317677602</v>
      </c>
      <c r="H19" s="86">
        <v>308394191</v>
      </c>
      <c r="I19" s="87">
        <f t="shared" si="1"/>
        <v>2626071793</v>
      </c>
      <c r="J19" s="85">
        <v>584609283</v>
      </c>
      <c r="K19" s="86">
        <v>26943431</v>
      </c>
      <c r="L19" s="88">
        <f t="shared" si="2"/>
        <v>611552714</v>
      </c>
      <c r="M19" s="105">
        <f t="shared" si="3"/>
        <v>0.2256813041084209</v>
      </c>
      <c r="N19" s="85">
        <v>511977428</v>
      </c>
      <c r="O19" s="86">
        <v>66565708</v>
      </c>
      <c r="P19" s="88">
        <f t="shared" si="4"/>
        <v>578543136</v>
      </c>
      <c r="Q19" s="105">
        <f t="shared" si="5"/>
        <v>0.21349977921192828</v>
      </c>
      <c r="R19" s="85">
        <v>562609225</v>
      </c>
      <c r="S19" s="86">
        <v>63895547</v>
      </c>
      <c r="T19" s="88">
        <f t="shared" si="6"/>
        <v>626504772</v>
      </c>
      <c r="U19" s="105">
        <f t="shared" si="7"/>
        <v>0.23857107550143813</v>
      </c>
      <c r="V19" s="85">
        <v>503965022</v>
      </c>
      <c r="W19" s="86">
        <v>99245123</v>
      </c>
      <c r="X19" s="88">
        <f t="shared" si="8"/>
        <v>603210145</v>
      </c>
      <c r="Y19" s="105">
        <f t="shared" si="9"/>
        <v>0.2297005537350136</v>
      </c>
      <c r="Z19" s="125">
        <f t="shared" si="10"/>
        <v>2163160958</v>
      </c>
      <c r="AA19" s="88">
        <f t="shared" si="11"/>
        <v>256649809</v>
      </c>
      <c r="AB19" s="88">
        <f t="shared" si="12"/>
        <v>2419810767</v>
      </c>
      <c r="AC19" s="105">
        <f t="shared" si="13"/>
        <v>0.921456440547511</v>
      </c>
      <c r="AD19" s="85">
        <v>1960414483</v>
      </c>
      <c r="AE19" s="86">
        <v>537227557</v>
      </c>
      <c r="AF19" s="88">
        <f t="shared" si="14"/>
        <v>2497642040</v>
      </c>
      <c r="AG19" s="86">
        <v>2704116414</v>
      </c>
      <c r="AH19" s="86">
        <v>2704116414</v>
      </c>
      <c r="AI19" s="126">
        <v>520824058</v>
      </c>
      <c r="AJ19" s="127">
        <f t="shared" si="15"/>
        <v>0.1926041553919579</v>
      </c>
      <c r="AK19" s="128">
        <f t="shared" si="16"/>
        <v>-0.7584881518890514</v>
      </c>
    </row>
    <row r="20" spans="1:37" ht="13.5">
      <c r="A20" s="62" t="s">
        <v>97</v>
      </c>
      <c r="B20" s="63" t="s">
        <v>91</v>
      </c>
      <c r="C20" s="64" t="s">
        <v>92</v>
      </c>
      <c r="D20" s="85">
        <v>1778647259</v>
      </c>
      <c r="E20" s="86">
        <v>558276528</v>
      </c>
      <c r="F20" s="87">
        <f t="shared" si="0"/>
        <v>2336923787</v>
      </c>
      <c r="G20" s="85">
        <v>1686575325</v>
      </c>
      <c r="H20" s="86">
        <v>577905757</v>
      </c>
      <c r="I20" s="87">
        <f t="shared" si="1"/>
        <v>2264481082</v>
      </c>
      <c r="J20" s="85">
        <v>481268843</v>
      </c>
      <c r="K20" s="86">
        <v>94074431</v>
      </c>
      <c r="L20" s="88">
        <f t="shared" si="2"/>
        <v>575343274</v>
      </c>
      <c r="M20" s="105">
        <f t="shared" si="3"/>
        <v>0.24619684955091778</v>
      </c>
      <c r="N20" s="85">
        <v>363550167</v>
      </c>
      <c r="O20" s="86">
        <v>108904171</v>
      </c>
      <c r="P20" s="88">
        <f t="shared" si="4"/>
        <v>472454338</v>
      </c>
      <c r="Q20" s="105">
        <f t="shared" si="5"/>
        <v>0.20216933929476066</v>
      </c>
      <c r="R20" s="85">
        <v>368382734</v>
      </c>
      <c r="S20" s="86">
        <v>70659176</v>
      </c>
      <c r="T20" s="88">
        <f t="shared" si="6"/>
        <v>439041910</v>
      </c>
      <c r="U20" s="105">
        <f t="shared" si="7"/>
        <v>0.19388190675995234</v>
      </c>
      <c r="V20" s="85">
        <v>365401927</v>
      </c>
      <c r="W20" s="86">
        <v>79726381</v>
      </c>
      <c r="X20" s="88">
        <f t="shared" si="8"/>
        <v>445128308</v>
      </c>
      <c r="Y20" s="105">
        <f t="shared" si="9"/>
        <v>0.196569673970012</v>
      </c>
      <c r="Z20" s="125">
        <f t="shared" si="10"/>
        <v>1578603671</v>
      </c>
      <c r="AA20" s="88">
        <f t="shared" si="11"/>
        <v>353364159</v>
      </c>
      <c r="AB20" s="88">
        <f t="shared" si="12"/>
        <v>1931967830</v>
      </c>
      <c r="AC20" s="105">
        <f t="shared" si="13"/>
        <v>0.8531613910828865</v>
      </c>
      <c r="AD20" s="85">
        <v>1454796709</v>
      </c>
      <c r="AE20" s="86">
        <v>404957594</v>
      </c>
      <c r="AF20" s="88">
        <f t="shared" si="14"/>
        <v>1859754303</v>
      </c>
      <c r="AG20" s="86">
        <v>2104476688</v>
      </c>
      <c r="AH20" s="86">
        <v>2104476688</v>
      </c>
      <c r="AI20" s="126">
        <v>510648514</v>
      </c>
      <c r="AJ20" s="127">
        <f t="shared" si="15"/>
        <v>0.24264869119804666</v>
      </c>
      <c r="AK20" s="128">
        <f t="shared" si="16"/>
        <v>-0.7606520886753931</v>
      </c>
    </row>
    <row r="21" spans="1:37" ht="13.5">
      <c r="A21" s="62" t="s">
        <v>97</v>
      </c>
      <c r="B21" s="63" t="s">
        <v>569</v>
      </c>
      <c r="C21" s="64" t="s">
        <v>570</v>
      </c>
      <c r="D21" s="85">
        <v>1175810360</v>
      </c>
      <c r="E21" s="86">
        <v>191722515</v>
      </c>
      <c r="F21" s="87">
        <f t="shared" si="0"/>
        <v>1367532875</v>
      </c>
      <c r="G21" s="85">
        <v>1194716172</v>
      </c>
      <c r="H21" s="86">
        <v>198266185</v>
      </c>
      <c r="I21" s="87">
        <f t="shared" si="1"/>
        <v>1392982357</v>
      </c>
      <c r="J21" s="85">
        <v>290817192</v>
      </c>
      <c r="K21" s="86">
        <v>11811101</v>
      </c>
      <c r="L21" s="88">
        <f t="shared" si="2"/>
        <v>302628293</v>
      </c>
      <c r="M21" s="105">
        <f t="shared" si="3"/>
        <v>0.22129507709275362</v>
      </c>
      <c r="N21" s="85">
        <v>266000439</v>
      </c>
      <c r="O21" s="86">
        <v>21565198</v>
      </c>
      <c r="P21" s="88">
        <f t="shared" si="4"/>
        <v>287565637</v>
      </c>
      <c r="Q21" s="105">
        <f t="shared" si="5"/>
        <v>0.21028060257783565</v>
      </c>
      <c r="R21" s="85">
        <v>295882383</v>
      </c>
      <c r="S21" s="86">
        <v>92275557</v>
      </c>
      <c r="T21" s="88">
        <f t="shared" si="6"/>
        <v>388157940</v>
      </c>
      <c r="U21" s="105">
        <f t="shared" si="7"/>
        <v>0.27865244527285854</v>
      </c>
      <c r="V21" s="85">
        <v>275421326</v>
      </c>
      <c r="W21" s="86">
        <v>60618719</v>
      </c>
      <c r="X21" s="88">
        <f t="shared" si="8"/>
        <v>336040045</v>
      </c>
      <c r="Y21" s="105">
        <f t="shared" si="9"/>
        <v>0.24123783284930722</v>
      </c>
      <c r="Z21" s="125">
        <f t="shared" si="10"/>
        <v>1128121340</v>
      </c>
      <c r="AA21" s="88">
        <f t="shared" si="11"/>
        <v>186270575</v>
      </c>
      <c r="AB21" s="88">
        <f t="shared" si="12"/>
        <v>1314391915</v>
      </c>
      <c r="AC21" s="105">
        <f t="shared" si="13"/>
        <v>0.9435811648259088</v>
      </c>
      <c r="AD21" s="85">
        <v>962620127</v>
      </c>
      <c r="AE21" s="86">
        <v>231643325</v>
      </c>
      <c r="AF21" s="88">
        <f t="shared" si="14"/>
        <v>1194263452</v>
      </c>
      <c r="AG21" s="86">
        <v>1219696224</v>
      </c>
      <c r="AH21" s="86">
        <v>1219696224</v>
      </c>
      <c r="AI21" s="126">
        <v>264005518</v>
      </c>
      <c r="AJ21" s="127">
        <f t="shared" si="15"/>
        <v>0.21645186137757527</v>
      </c>
      <c r="AK21" s="128">
        <f t="shared" si="16"/>
        <v>-0.7186215114954384</v>
      </c>
    </row>
    <row r="22" spans="1:37" ht="13.5">
      <c r="A22" s="62" t="s">
        <v>97</v>
      </c>
      <c r="B22" s="63" t="s">
        <v>571</v>
      </c>
      <c r="C22" s="64" t="s">
        <v>572</v>
      </c>
      <c r="D22" s="85">
        <v>737541410</v>
      </c>
      <c r="E22" s="86">
        <v>95433600</v>
      </c>
      <c r="F22" s="87">
        <f t="shared" si="0"/>
        <v>832975010</v>
      </c>
      <c r="G22" s="85">
        <v>707248651</v>
      </c>
      <c r="H22" s="86">
        <v>83731761</v>
      </c>
      <c r="I22" s="87">
        <f t="shared" si="1"/>
        <v>790980412</v>
      </c>
      <c r="J22" s="85">
        <v>212636567</v>
      </c>
      <c r="K22" s="86">
        <v>5300666</v>
      </c>
      <c r="L22" s="88">
        <f t="shared" si="2"/>
        <v>217937233</v>
      </c>
      <c r="M22" s="105">
        <f t="shared" si="3"/>
        <v>0.2616371804479464</v>
      </c>
      <c r="N22" s="85">
        <v>159917935</v>
      </c>
      <c r="O22" s="86">
        <v>12539821</v>
      </c>
      <c r="P22" s="88">
        <f t="shared" si="4"/>
        <v>172457756</v>
      </c>
      <c r="Q22" s="105">
        <f t="shared" si="5"/>
        <v>0.20703833119795514</v>
      </c>
      <c r="R22" s="85">
        <v>184616839</v>
      </c>
      <c r="S22" s="86">
        <v>16441167</v>
      </c>
      <c r="T22" s="88">
        <f t="shared" si="6"/>
        <v>201058006</v>
      </c>
      <c r="U22" s="105">
        <f t="shared" si="7"/>
        <v>0.25418835024197795</v>
      </c>
      <c r="V22" s="85">
        <v>149107898</v>
      </c>
      <c r="W22" s="86">
        <v>31927976</v>
      </c>
      <c r="X22" s="88">
        <f t="shared" si="8"/>
        <v>181035874</v>
      </c>
      <c r="Y22" s="105">
        <f t="shared" si="9"/>
        <v>0.22887529356415973</v>
      </c>
      <c r="Z22" s="125">
        <f t="shared" si="10"/>
        <v>706279239</v>
      </c>
      <c r="AA22" s="88">
        <f t="shared" si="11"/>
        <v>66209630</v>
      </c>
      <c r="AB22" s="88">
        <f t="shared" si="12"/>
        <v>772488869</v>
      </c>
      <c r="AC22" s="105">
        <f t="shared" si="13"/>
        <v>0.9766219962979311</v>
      </c>
      <c r="AD22" s="85">
        <v>628331855</v>
      </c>
      <c r="AE22" s="86">
        <v>91704497</v>
      </c>
      <c r="AF22" s="88">
        <f t="shared" si="14"/>
        <v>720036352</v>
      </c>
      <c r="AG22" s="86">
        <v>746089680</v>
      </c>
      <c r="AH22" s="86">
        <v>746089680</v>
      </c>
      <c r="AI22" s="126">
        <v>154300812</v>
      </c>
      <c r="AJ22" s="127">
        <f t="shared" si="15"/>
        <v>0.20681268771872036</v>
      </c>
      <c r="AK22" s="128">
        <f t="shared" si="16"/>
        <v>-0.7485739803314819</v>
      </c>
    </row>
    <row r="23" spans="1:37" ht="13.5">
      <c r="A23" s="62" t="s">
        <v>112</v>
      </c>
      <c r="B23" s="63" t="s">
        <v>573</v>
      </c>
      <c r="C23" s="64" t="s">
        <v>574</v>
      </c>
      <c r="D23" s="85">
        <v>440805045</v>
      </c>
      <c r="E23" s="86">
        <v>42650195</v>
      </c>
      <c r="F23" s="87">
        <f t="shared" si="0"/>
        <v>483455240</v>
      </c>
      <c r="G23" s="85">
        <v>442317493</v>
      </c>
      <c r="H23" s="86">
        <v>10948828</v>
      </c>
      <c r="I23" s="87">
        <f t="shared" si="1"/>
        <v>453266321</v>
      </c>
      <c r="J23" s="85">
        <v>126321575</v>
      </c>
      <c r="K23" s="86">
        <v>32007</v>
      </c>
      <c r="L23" s="88">
        <f t="shared" si="2"/>
        <v>126353582</v>
      </c>
      <c r="M23" s="105">
        <f t="shared" si="3"/>
        <v>0.26135528492772153</v>
      </c>
      <c r="N23" s="85">
        <v>104503105</v>
      </c>
      <c r="O23" s="86">
        <v>5577659</v>
      </c>
      <c r="P23" s="88">
        <f t="shared" si="4"/>
        <v>110080764</v>
      </c>
      <c r="Q23" s="105">
        <f t="shared" si="5"/>
        <v>0.22769587521690737</v>
      </c>
      <c r="R23" s="85">
        <v>123961952</v>
      </c>
      <c r="S23" s="86">
        <v>871775</v>
      </c>
      <c r="T23" s="88">
        <f t="shared" si="6"/>
        <v>124833727</v>
      </c>
      <c r="U23" s="105">
        <f t="shared" si="7"/>
        <v>0.2754092267975939</v>
      </c>
      <c r="V23" s="85">
        <v>50569987</v>
      </c>
      <c r="W23" s="86">
        <v>872840</v>
      </c>
      <c r="X23" s="88">
        <f t="shared" si="8"/>
        <v>51442827</v>
      </c>
      <c r="Y23" s="105">
        <f t="shared" si="9"/>
        <v>0.11349360103902359</v>
      </c>
      <c r="Z23" s="125">
        <f t="shared" si="10"/>
        <v>405356619</v>
      </c>
      <c r="AA23" s="88">
        <f t="shared" si="11"/>
        <v>7354281</v>
      </c>
      <c r="AB23" s="88">
        <f t="shared" si="12"/>
        <v>412710900</v>
      </c>
      <c r="AC23" s="105">
        <f t="shared" si="13"/>
        <v>0.9105262863772312</v>
      </c>
      <c r="AD23" s="85">
        <v>413551876</v>
      </c>
      <c r="AE23" s="86">
        <v>14217752</v>
      </c>
      <c r="AF23" s="88">
        <f t="shared" si="14"/>
        <v>427769628</v>
      </c>
      <c r="AG23" s="86">
        <v>438906170</v>
      </c>
      <c r="AH23" s="86">
        <v>438906170</v>
      </c>
      <c r="AI23" s="126">
        <v>79387699</v>
      </c>
      <c r="AJ23" s="127">
        <f t="shared" si="15"/>
        <v>0.18087624286530307</v>
      </c>
      <c r="AK23" s="128">
        <f t="shared" si="16"/>
        <v>-0.8797417496877549</v>
      </c>
    </row>
    <row r="24" spans="1:37" ht="13.5">
      <c r="A24" s="65"/>
      <c r="B24" s="66" t="s">
        <v>575</v>
      </c>
      <c r="C24" s="67"/>
      <c r="D24" s="89">
        <f>SUM(D18:D23)</f>
        <v>7081197522</v>
      </c>
      <c r="E24" s="90">
        <f>SUM(E18:E23)</f>
        <v>1337725789</v>
      </c>
      <c r="F24" s="91">
        <f t="shared" si="0"/>
        <v>8418923311</v>
      </c>
      <c r="G24" s="89">
        <f>SUM(G18:G23)</f>
        <v>6962461625</v>
      </c>
      <c r="H24" s="90">
        <f>SUM(H18:H23)</f>
        <v>1255680406</v>
      </c>
      <c r="I24" s="91">
        <f t="shared" si="1"/>
        <v>8218142031</v>
      </c>
      <c r="J24" s="89">
        <f>SUM(J18:J23)</f>
        <v>1874519229</v>
      </c>
      <c r="K24" s="90">
        <f>SUM(K18:K23)</f>
        <v>143765687</v>
      </c>
      <c r="L24" s="90">
        <f t="shared" si="2"/>
        <v>2018284916</v>
      </c>
      <c r="M24" s="106">
        <f t="shared" si="3"/>
        <v>0.2397319516336428</v>
      </c>
      <c r="N24" s="89">
        <f>SUM(N18:N23)</f>
        <v>1541201756</v>
      </c>
      <c r="O24" s="90">
        <f>SUM(O18:O23)</f>
        <v>228137616</v>
      </c>
      <c r="P24" s="90">
        <f t="shared" si="4"/>
        <v>1769339372</v>
      </c>
      <c r="Q24" s="106">
        <f t="shared" si="5"/>
        <v>0.21016219136813089</v>
      </c>
      <c r="R24" s="89">
        <f>SUM(R18:R23)</f>
        <v>1672049692</v>
      </c>
      <c r="S24" s="90">
        <f>SUM(S18:S23)</f>
        <v>250274766</v>
      </c>
      <c r="T24" s="90">
        <f t="shared" si="6"/>
        <v>1922324458</v>
      </c>
      <c r="U24" s="106">
        <f t="shared" si="7"/>
        <v>0.23391229437854918</v>
      </c>
      <c r="V24" s="89">
        <f>SUM(V18:V23)</f>
        <v>1456739402</v>
      </c>
      <c r="W24" s="90">
        <f>SUM(W18:W23)</f>
        <v>282776993</v>
      </c>
      <c r="X24" s="90">
        <f t="shared" si="8"/>
        <v>1739516395</v>
      </c>
      <c r="Y24" s="106">
        <f t="shared" si="9"/>
        <v>0.21166784273602196</v>
      </c>
      <c r="Z24" s="89">
        <f t="shared" si="10"/>
        <v>6544510079</v>
      </c>
      <c r="AA24" s="90">
        <f t="shared" si="11"/>
        <v>904955062</v>
      </c>
      <c r="AB24" s="90">
        <f t="shared" si="12"/>
        <v>7449465141</v>
      </c>
      <c r="AC24" s="106">
        <f t="shared" si="13"/>
        <v>0.9064658548002162</v>
      </c>
      <c r="AD24" s="89">
        <f>SUM(AD18:AD23)</f>
        <v>5932126777</v>
      </c>
      <c r="AE24" s="90">
        <f>SUM(AE18:AE23)</f>
        <v>1367037726</v>
      </c>
      <c r="AF24" s="90">
        <f t="shared" si="14"/>
        <v>7299164503</v>
      </c>
      <c r="AG24" s="90">
        <f>SUM(AG18:AG23)</f>
        <v>7877146307</v>
      </c>
      <c r="AH24" s="90">
        <f>SUM(AH18:AH23)</f>
        <v>7877146307</v>
      </c>
      <c r="AI24" s="91">
        <f>SUM(AI18:AI23)</f>
        <v>1673804313</v>
      </c>
      <c r="AJ24" s="129">
        <f t="shared" si="15"/>
        <v>0.21248866629690238</v>
      </c>
      <c r="AK24" s="130">
        <f t="shared" si="16"/>
        <v>-0.7616828070822286</v>
      </c>
    </row>
    <row r="25" spans="1:37" ht="13.5">
      <c r="A25" s="62" t="s">
        <v>97</v>
      </c>
      <c r="B25" s="63" t="s">
        <v>576</v>
      </c>
      <c r="C25" s="64" t="s">
        <v>577</v>
      </c>
      <c r="D25" s="85">
        <v>551060817</v>
      </c>
      <c r="E25" s="86">
        <v>136293515</v>
      </c>
      <c r="F25" s="87">
        <f t="shared" si="0"/>
        <v>687354332</v>
      </c>
      <c r="G25" s="85">
        <v>588558446</v>
      </c>
      <c r="H25" s="86">
        <v>0</v>
      </c>
      <c r="I25" s="87">
        <f t="shared" si="1"/>
        <v>588558446</v>
      </c>
      <c r="J25" s="85">
        <v>128649698</v>
      </c>
      <c r="K25" s="86">
        <v>7588865</v>
      </c>
      <c r="L25" s="88">
        <f t="shared" si="2"/>
        <v>136238563</v>
      </c>
      <c r="M25" s="105">
        <f t="shared" si="3"/>
        <v>0.198207178826655</v>
      </c>
      <c r="N25" s="85">
        <v>94936638</v>
      </c>
      <c r="O25" s="86">
        <v>17434765</v>
      </c>
      <c r="P25" s="88">
        <f t="shared" si="4"/>
        <v>112371403</v>
      </c>
      <c r="Q25" s="105">
        <f t="shared" si="5"/>
        <v>0.16348395255330986</v>
      </c>
      <c r="R25" s="85">
        <v>98734393</v>
      </c>
      <c r="S25" s="86">
        <v>9927105</v>
      </c>
      <c r="T25" s="88">
        <f t="shared" si="6"/>
        <v>108661498</v>
      </c>
      <c r="U25" s="105">
        <f t="shared" si="7"/>
        <v>0.18462312237381434</v>
      </c>
      <c r="V25" s="85">
        <v>88656285</v>
      </c>
      <c r="W25" s="86">
        <v>26759103</v>
      </c>
      <c r="X25" s="88">
        <f t="shared" si="8"/>
        <v>115415388</v>
      </c>
      <c r="Y25" s="105">
        <f t="shared" si="9"/>
        <v>0.1960984313187479</v>
      </c>
      <c r="Z25" s="125">
        <f t="shared" si="10"/>
        <v>410977014</v>
      </c>
      <c r="AA25" s="88">
        <f t="shared" si="11"/>
        <v>61709838</v>
      </c>
      <c r="AB25" s="88">
        <f t="shared" si="12"/>
        <v>472686852</v>
      </c>
      <c r="AC25" s="105">
        <f t="shared" si="13"/>
        <v>0.8031264443021857</v>
      </c>
      <c r="AD25" s="85">
        <v>391863928</v>
      </c>
      <c r="AE25" s="86">
        <v>46423403</v>
      </c>
      <c r="AF25" s="88">
        <f t="shared" si="14"/>
        <v>438287331</v>
      </c>
      <c r="AG25" s="86">
        <v>592553364</v>
      </c>
      <c r="AH25" s="86">
        <v>592553364</v>
      </c>
      <c r="AI25" s="126">
        <v>116140217</v>
      </c>
      <c r="AJ25" s="127">
        <f t="shared" si="15"/>
        <v>0.19599959101742606</v>
      </c>
      <c r="AK25" s="128">
        <f t="shared" si="16"/>
        <v>-0.7366672960026763</v>
      </c>
    </row>
    <row r="26" spans="1:37" ht="13.5">
      <c r="A26" s="62" t="s">
        <v>97</v>
      </c>
      <c r="B26" s="63" t="s">
        <v>578</v>
      </c>
      <c r="C26" s="64" t="s">
        <v>579</v>
      </c>
      <c r="D26" s="85">
        <v>1172360520</v>
      </c>
      <c r="E26" s="86">
        <v>523353840</v>
      </c>
      <c r="F26" s="87">
        <f t="shared" si="0"/>
        <v>1695714360</v>
      </c>
      <c r="G26" s="85">
        <v>1273359769</v>
      </c>
      <c r="H26" s="86">
        <v>551465226</v>
      </c>
      <c r="I26" s="87">
        <f t="shared" si="1"/>
        <v>1824824995</v>
      </c>
      <c r="J26" s="85">
        <v>313078309</v>
      </c>
      <c r="K26" s="86">
        <v>36263604</v>
      </c>
      <c r="L26" s="88">
        <f t="shared" si="2"/>
        <v>349341913</v>
      </c>
      <c r="M26" s="105">
        <f t="shared" si="3"/>
        <v>0.20601459847282297</v>
      </c>
      <c r="N26" s="85">
        <v>322359536</v>
      </c>
      <c r="O26" s="86">
        <v>74406415</v>
      </c>
      <c r="P26" s="88">
        <f t="shared" si="4"/>
        <v>396765951</v>
      </c>
      <c r="Q26" s="105">
        <f t="shared" si="5"/>
        <v>0.23398159522574308</v>
      </c>
      <c r="R26" s="85">
        <v>368643158</v>
      </c>
      <c r="S26" s="86">
        <v>35148137</v>
      </c>
      <c r="T26" s="88">
        <f t="shared" si="6"/>
        <v>403791295</v>
      </c>
      <c r="U26" s="105">
        <f t="shared" si="7"/>
        <v>0.2212767230317338</v>
      </c>
      <c r="V26" s="85">
        <v>261561752</v>
      </c>
      <c r="W26" s="86">
        <v>48842234</v>
      </c>
      <c r="X26" s="88">
        <f t="shared" si="8"/>
        <v>310403986</v>
      </c>
      <c r="Y26" s="105">
        <f t="shared" si="9"/>
        <v>0.1701006873812576</v>
      </c>
      <c r="Z26" s="125">
        <f t="shared" si="10"/>
        <v>1265642755</v>
      </c>
      <c r="AA26" s="88">
        <f t="shared" si="11"/>
        <v>194660390</v>
      </c>
      <c r="AB26" s="88">
        <f t="shared" si="12"/>
        <v>1460303145</v>
      </c>
      <c r="AC26" s="105">
        <f t="shared" si="13"/>
        <v>0.8002428446570024</v>
      </c>
      <c r="AD26" s="85">
        <v>1039984254</v>
      </c>
      <c r="AE26" s="86">
        <v>145941042</v>
      </c>
      <c r="AF26" s="88">
        <f t="shared" si="14"/>
        <v>1185925296</v>
      </c>
      <c r="AG26" s="86">
        <v>1271989714</v>
      </c>
      <c r="AH26" s="86">
        <v>1271989714</v>
      </c>
      <c r="AI26" s="126">
        <v>347606079</v>
      </c>
      <c r="AJ26" s="127">
        <f t="shared" si="15"/>
        <v>0.27327742919153825</v>
      </c>
      <c r="AK26" s="128">
        <f t="shared" si="16"/>
        <v>-0.7382600851445199</v>
      </c>
    </row>
    <row r="27" spans="1:37" ht="13.5">
      <c r="A27" s="62" t="s">
        <v>97</v>
      </c>
      <c r="B27" s="63" t="s">
        <v>580</v>
      </c>
      <c r="C27" s="64" t="s">
        <v>581</v>
      </c>
      <c r="D27" s="85">
        <v>334504713</v>
      </c>
      <c r="E27" s="86">
        <v>30770039</v>
      </c>
      <c r="F27" s="87">
        <f t="shared" si="0"/>
        <v>365274752</v>
      </c>
      <c r="G27" s="85">
        <v>393464657</v>
      </c>
      <c r="H27" s="86">
        <v>36612519</v>
      </c>
      <c r="I27" s="87">
        <f t="shared" si="1"/>
        <v>430077176</v>
      </c>
      <c r="J27" s="85">
        <v>105039337</v>
      </c>
      <c r="K27" s="86">
        <v>2266272</v>
      </c>
      <c r="L27" s="88">
        <f t="shared" si="2"/>
        <v>107305609</v>
      </c>
      <c r="M27" s="105">
        <f t="shared" si="3"/>
        <v>0.2937668382839666</v>
      </c>
      <c r="N27" s="85">
        <v>77362170</v>
      </c>
      <c r="O27" s="86">
        <v>5674011</v>
      </c>
      <c r="P27" s="88">
        <f t="shared" si="4"/>
        <v>83036181</v>
      </c>
      <c r="Q27" s="105">
        <f t="shared" si="5"/>
        <v>0.22732526829557603</v>
      </c>
      <c r="R27" s="85">
        <v>77379832</v>
      </c>
      <c r="S27" s="86">
        <v>11311038</v>
      </c>
      <c r="T27" s="88">
        <f t="shared" si="6"/>
        <v>88690870</v>
      </c>
      <c r="U27" s="105">
        <f t="shared" si="7"/>
        <v>0.20622082488748483</v>
      </c>
      <c r="V27" s="85">
        <v>61834867</v>
      </c>
      <c r="W27" s="86">
        <v>11830280</v>
      </c>
      <c r="X27" s="88">
        <f t="shared" si="8"/>
        <v>73665147</v>
      </c>
      <c r="Y27" s="105">
        <f t="shared" si="9"/>
        <v>0.1712835535359821</v>
      </c>
      <c r="Z27" s="125">
        <f t="shared" si="10"/>
        <v>321616206</v>
      </c>
      <c r="AA27" s="88">
        <f t="shared" si="11"/>
        <v>31081601</v>
      </c>
      <c r="AB27" s="88">
        <f t="shared" si="12"/>
        <v>352697807</v>
      </c>
      <c r="AC27" s="105">
        <f t="shared" si="13"/>
        <v>0.8200802708953799</v>
      </c>
      <c r="AD27" s="85">
        <v>335750687</v>
      </c>
      <c r="AE27" s="86">
        <v>28319112</v>
      </c>
      <c r="AF27" s="88">
        <f t="shared" si="14"/>
        <v>364069799</v>
      </c>
      <c r="AG27" s="86">
        <v>373125800</v>
      </c>
      <c r="AH27" s="86">
        <v>373125800</v>
      </c>
      <c r="AI27" s="126">
        <v>77937724</v>
      </c>
      <c r="AJ27" s="127">
        <f t="shared" si="15"/>
        <v>0.20887787443269804</v>
      </c>
      <c r="AK27" s="128">
        <f t="shared" si="16"/>
        <v>-0.7976620219465114</v>
      </c>
    </row>
    <row r="28" spans="1:37" ht="13.5">
      <c r="A28" s="62" t="s">
        <v>97</v>
      </c>
      <c r="B28" s="63" t="s">
        <v>582</v>
      </c>
      <c r="C28" s="64" t="s">
        <v>583</v>
      </c>
      <c r="D28" s="85">
        <v>281845422</v>
      </c>
      <c r="E28" s="86">
        <v>20558844</v>
      </c>
      <c r="F28" s="87">
        <f t="shared" si="0"/>
        <v>302404266</v>
      </c>
      <c r="G28" s="85">
        <v>275674852</v>
      </c>
      <c r="H28" s="86">
        <v>26274013</v>
      </c>
      <c r="I28" s="87">
        <f t="shared" si="1"/>
        <v>301948865</v>
      </c>
      <c r="J28" s="85">
        <v>71973140</v>
      </c>
      <c r="K28" s="86">
        <v>490018</v>
      </c>
      <c r="L28" s="88">
        <f t="shared" si="2"/>
        <v>72463158</v>
      </c>
      <c r="M28" s="105">
        <f t="shared" si="3"/>
        <v>0.23962346483564487</v>
      </c>
      <c r="N28" s="85">
        <v>66503529</v>
      </c>
      <c r="O28" s="86">
        <v>4664165</v>
      </c>
      <c r="P28" s="88">
        <f t="shared" si="4"/>
        <v>71167694</v>
      </c>
      <c r="Q28" s="105">
        <f t="shared" si="5"/>
        <v>0.23533958347002948</v>
      </c>
      <c r="R28" s="85">
        <v>64862064</v>
      </c>
      <c r="S28" s="86">
        <v>3354036</v>
      </c>
      <c r="T28" s="88">
        <f t="shared" si="6"/>
        <v>68216100</v>
      </c>
      <c r="U28" s="105">
        <f t="shared" si="7"/>
        <v>0.22591937876633517</v>
      </c>
      <c r="V28" s="85">
        <v>43980746</v>
      </c>
      <c r="W28" s="86">
        <v>5102317</v>
      </c>
      <c r="X28" s="88">
        <f t="shared" si="8"/>
        <v>49083063</v>
      </c>
      <c r="Y28" s="105">
        <f t="shared" si="9"/>
        <v>0.16255422255023214</v>
      </c>
      <c r="Z28" s="125">
        <f t="shared" si="10"/>
        <v>247319479</v>
      </c>
      <c r="AA28" s="88">
        <f t="shared" si="11"/>
        <v>13610536</v>
      </c>
      <c r="AB28" s="88">
        <f t="shared" si="12"/>
        <v>260930015</v>
      </c>
      <c r="AC28" s="105">
        <f t="shared" si="13"/>
        <v>0.8641529916000843</v>
      </c>
      <c r="AD28" s="85">
        <v>215838451</v>
      </c>
      <c r="AE28" s="86">
        <v>15242192</v>
      </c>
      <c r="AF28" s="88">
        <f t="shared" si="14"/>
        <v>231080643</v>
      </c>
      <c r="AG28" s="86">
        <v>260903696</v>
      </c>
      <c r="AH28" s="86">
        <v>260903696</v>
      </c>
      <c r="AI28" s="126">
        <v>51991465</v>
      </c>
      <c r="AJ28" s="127">
        <f t="shared" si="15"/>
        <v>0.19927454381481816</v>
      </c>
      <c r="AK28" s="128">
        <f t="shared" si="16"/>
        <v>-0.7875933597778677</v>
      </c>
    </row>
    <row r="29" spans="1:37" ht="13.5">
      <c r="A29" s="62" t="s">
        <v>112</v>
      </c>
      <c r="B29" s="63" t="s">
        <v>584</v>
      </c>
      <c r="C29" s="64" t="s">
        <v>585</v>
      </c>
      <c r="D29" s="85">
        <v>218885635</v>
      </c>
      <c r="E29" s="86">
        <v>11353111</v>
      </c>
      <c r="F29" s="87">
        <f t="shared" si="0"/>
        <v>230238746</v>
      </c>
      <c r="G29" s="85">
        <v>230844095</v>
      </c>
      <c r="H29" s="86">
        <v>5652000</v>
      </c>
      <c r="I29" s="87">
        <f t="shared" si="1"/>
        <v>236496095</v>
      </c>
      <c r="J29" s="85">
        <v>68069843</v>
      </c>
      <c r="K29" s="86">
        <v>751667</v>
      </c>
      <c r="L29" s="88">
        <f t="shared" si="2"/>
        <v>68821510</v>
      </c>
      <c r="M29" s="105">
        <f t="shared" si="3"/>
        <v>0.2989136763279626</v>
      </c>
      <c r="N29" s="85">
        <v>25320611</v>
      </c>
      <c r="O29" s="86">
        <v>818830</v>
      </c>
      <c r="P29" s="88">
        <f t="shared" si="4"/>
        <v>26139441</v>
      </c>
      <c r="Q29" s="105">
        <f t="shared" si="5"/>
        <v>0.11353189441016152</v>
      </c>
      <c r="R29" s="85">
        <v>53837237</v>
      </c>
      <c r="S29" s="86">
        <v>-65839</v>
      </c>
      <c r="T29" s="88">
        <f t="shared" si="6"/>
        <v>53771398</v>
      </c>
      <c r="U29" s="105">
        <f t="shared" si="7"/>
        <v>0.22736695927262562</v>
      </c>
      <c r="V29" s="85">
        <v>44031408</v>
      </c>
      <c r="W29" s="86">
        <v>1156227</v>
      </c>
      <c r="X29" s="88">
        <f t="shared" si="8"/>
        <v>45187635</v>
      </c>
      <c r="Y29" s="105">
        <f t="shared" si="9"/>
        <v>0.19107137900099366</v>
      </c>
      <c r="Z29" s="125">
        <f t="shared" si="10"/>
        <v>191259099</v>
      </c>
      <c r="AA29" s="88">
        <f t="shared" si="11"/>
        <v>2660885</v>
      </c>
      <c r="AB29" s="88">
        <f t="shared" si="12"/>
        <v>193919984</v>
      </c>
      <c r="AC29" s="105">
        <f t="shared" si="13"/>
        <v>0.8199711881077782</v>
      </c>
      <c r="AD29" s="85">
        <v>196602251</v>
      </c>
      <c r="AE29" s="86">
        <v>21093239</v>
      </c>
      <c r="AF29" s="88">
        <f t="shared" si="14"/>
        <v>217695490</v>
      </c>
      <c r="AG29" s="86">
        <v>229787374</v>
      </c>
      <c r="AH29" s="86">
        <v>229787374</v>
      </c>
      <c r="AI29" s="126">
        <v>46292119</v>
      </c>
      <c r="AJ29" s="127">
        <f t="shared" si="15"/>
        <v>0.20145632109447406</v>
      </c>
      <c r="AK29" s="128">
        <f t="shared" si="16"/>
        <v>-0.7924273258945328</v>
      </c>
    </row>
    <row r="30" spans="1:37" ht="13.5">
      <c r="A30" s="65"/>
      <c r="B30" s="66" t="s">
        <v>586</v>
      </c>
      <c r="C30" s="67"/>
      <c r="D30" s="89">
        <f>SUM(D25:D29)</f>
        <v>2558657107</v>
      </c>
      <c r="E30" s="90">
        <f>SUM(E25:E29)</f>
        <v>722329349</v>
      </c>
      <c r="F30" s="91">
        <f t="shared" si="0"/>
        <v>3280986456</v>
      </c>
      <c r="G30" s="89">
        <f>SUM(G25:G29)</f>
        <v>2761901819</v>
      </c>
      <c r="H30" s="90">
        <f>SUM(H25:H29)</f>
        <v>620003758</v>
      </c>
      <c r="I30" s="91">
        <f t="shared" si="1"/>
        <v>3381905577</v>
      </c>
      <c r="J30" s="89">
        <f>SUM(J25:J29)</f>
        <v>686810327</v>
      </c>
      <c r="K30" s="90">
        <f>SUM(K25:K29)</f>
        <v>47360426</v>
      </c>
      <c r="L30" s="90">
        <f t="shared" si="2"/>
        <v>734170753</v>
      </c>
      <c r="M30" s="106">
        <f t="shared" si="3"/>
        <v>0.22376524952043264</v>
      </c>
      <c r="N30" s="89">
        <f>SUM(N25:N29)</f>
        <v>586482484</v>
      </c>
      <c r="O30" s="90">
        <f>SUM(O25:O29)</f>
        <v>102998186</v>
      </c>
      <c r="P30" s="90">
        <f t="shared" si="4"/>
        <v>689480670</v>
      </c>
      <c r="Q30" s="106">
        <f t="shared" si="5"/>
        <v>0.21014432069328848</v>
      </c>
      <c r="R30" s="89">
        <f>SUM(R25:R29)</f>
        <v>663456684</v>
      </c>
      <c r="S30" s="90">
        <f>SUM(S25:S29)</f>
        <v>59674477</v>
      </c>
      <c r="T30" s="90">
        <f t="shared" si="6"/>
        <v>723131161</v>
      </c>
      <c r="U30" s="106">
        <f t="shared" si="7"/>
        <v>0.21382358097693277</v>
      </c>
      <c r="V30" s="89">
        <f>SUM(V25:V29)</f>
        <v>500065058</v>
      </c>
      <c r="W30" s="90">
        <f>SUM(W25:W29)</f>
        <v>93690161</v>
      </c>
      <c r="X30" s="90">
        <f t="shared" si="8"/>
        <v>593755219</v>
      </c>
      <c r="Y30" s="106">
        <f t="shared" si="9"/>
        <v>0.17556824266119953</v>
      </c>
      <c r="Z30" s="89">
        <f t="shared" si="10"/>
        <v>2436814553</v>
      </c>
      <c r="AA30" s="90">
        <f t="shared" si="11"/>
        <v>303723250</v>
      </c>
      <c r="AB30" s="90">
        <f t="shared" si="12"/>
        <v>2740537803</v>
      </c>
      <c r="AC30" s="106">
        <f t="shared" si="13"/>
        <v>0.8103531398505394</v>
      </c>
      <c r="AD30" s="89">
        <f>SUM(AD25:AD29)</f>
        <v>2180039571</v>
      </c>
      <c r="AE30" s="90">
        <f>SUM(AE25:AE29)</f>
        <v>257018988</v>
      </c>
      <c r="AF30" s="90">
        <f t="shared" si="14"/>
        <v>2437058559</v>
      </c>
      <c r="AG30" s="90">
        <f>SUM(AG25:AG29)</f>
        <v>2728359948</v>
      </c>
      <c r="AH30" s="90">
        <f>SUM(AH25:AH29)</f>
        <v>2728359948</v>
      </c>
      <c r="AI30" s="91">
        <f>SUM(AI25:AI29)</f>
        <v>639967604</v>
      </c>
      <c r="AJ30" s="129">
        <f t="shared" si="15"/>
        <v>0.23456128084167288</v>
      </c>
      <c r="AK30" s="130">
        <f t="shared" si="16"/>
        <v>-0.756363991826427</v>
      </c>
    </row>
    <row r="31" spans="1:37" ht="13.5">
      <c r="A31" s="62" t="s">
        <v>97</v>
      </c>
      <c r="B31" s="63" t="s">
        <v>587</v>
      </c>
      <c r="C31" s="64" t="s">
        <v>588</v>
      </c>
      <c r="D31" s="85">
        <v>162083490</v>
      </c>
      <c r="E31" s="86">
        <v>52626450</v>
      </c>
      <c r="F31" s="87">
        <f t="shared" si="0"/>
        <v>214709940</v>
      </c>
      <c r="G31" s="85">
        <v>171238268</v>
      </c>
      <c r="H31" s="86">
        <v>35242356</v>
      </c>
      <c r="I31" s="87">
        <f t="shared" si="1"/>
        <v>206480624</v>
      </c>
      <c r="J31" s="85">
        <v>35467295</v>
      </c>
      <c r="K31" s="86">
        <v>3551982</v>
      </c>
      <c r="L31" s="88">
        <f t="shared" si="2"/>
        <v>39019277</v>
      </c>
      <c r="M31" s="105">
        <f t="shared" si="3"/>
        <v>0.1817301844525689</v>
      </c>
      <c r="N31" s="85">
        <v>35270570</v>
      </c>
      <c r="O31" s="86">
        <v>3527897</v>
      </c>
      <c r="P31" s="88">
        <f t="shared" si="4"/>
        <v>38798467</v>
      </c>
      <c r="Q31" s="105">
        <f t="shared" si="5"/>
        <v>0.18070177375113608</v>
      </c>
      <c r="R31" s="85">
        <v>32577824</v>
      </c>
      <c r="S31" s="86">
        <v>1336581</v>
      </c>
      <c r="T31" s="88">
        <f t="shared" si="6"/>
        <v>33914405</v>
      </c>
      <c r="U31" s="105">
        <f t="shared" si="7"/>
        <v>0.16424981842364056</v>
      </c>
      <c r="V31" s="85">
        <v>22811348</v>
      </c>
      <c r="W31" s="86">
        <v>6424637</v>
      </c>
      <c r="X31" s="88">
        <f t="shared" si="8"/>
        <v>29235985</v>
      </c>
      <c r="Y31" s="105">
        <f t="shared" si="9"/>
        <v>0.14159190549521006</v>
      </c>
      <c r="Z31" s="125">
        <f t="shared" si="10"/>
        <v>126127037</v>
      </c>
      <c r="AA31" s="88">
        <f t="shared" si="11"/>
        <v>14841097</v>
      </c>
      <c r="AB31" s="88">
        <f t="shared" si="12"/>
        <v>140968134</v>
      </c>
      <c r="AC31" s="105">
        <f t="shared" si="13"/>
        <v>0.6827184617574577</v>
      </c>
      <c r="AD31" s="85">
        <v>129868645</v>
      </c>
      <c r="AE31" s="86">
        <v>17110647</v>
      </c>
      <c r="AF31" s="88">
        <f t="shared" si="14"/>
        <v>146979292</v>
      </c>
      <c r="AG31" s="86">
        <v>191444417</v>
      </c>
      <c r="AH31" s="86">
        <v>191444417</v>
      </c>
      <c r="AI31" s="126">
        <v>51499867</v>
      </c>
      <c r="AJ31" s="127">
        <f t="shared" si="15"/>
        <v>0.2690068888245511</v>
      </c>
      <c r="AK31" s="128">
        <f t="shared" si="16"/>
        <v>-0.8010877273786297</v>
      </c>
    </row>
    <row r="32" spans="1:37" ht="13.5">
      <c r="A32" s="62" t="s">
        <v>97</v>
      </c>
      <c r="B32" s="63" t="s">
        <v>589</v>
      </c>
      <c r="C32" s="64" t="s">
        <v>590</v>
      </c>
      <c r="D32" s="85">
        <v>480920781</v>
      </c>
      <c r="E32" s="86">
        <v>110408968</v>
      </c>
      <c r="F32" s="87">
        <f t="shared" si="0"/>
        <v>591329749</v>
      </c>
      <c r="G32" s="85">
        <v>499030126</v>
      </c>
      <c r="H32" s="86">
        <v>72427168</v>
      </c>
      <c r="I32" s="87">
        <f t="shared" si="1"/>
        <v>571457294</v>
      </c>
      <c r="J32" s="85">
        <v>187984145</v>
      </c>
      <c r="K32" s="86">
        <v>1300329</v>
      </c>
      <c r="L32" s="88">
        <f t="shared" si="2"/>
        <v>189284474</v>
      </c>
      <c r="M32" s="105">
        <f t="shared" si="3"/>
        <v>0.3200996978760154</v>
      </c>
      <c r="N32" s="85">
        <v>104827888</v>
      </c>
      <c r="O32" s="86">
        <v>14046420</v>
      </c>
      <c r="P32" s="88">
        <f t="shared" si="4"/>
        <v>118874308</v>
      </c>
      <c r="Q32" s="105">
        <f t="shared" si="5"/>
        <v>0.20102879687860928</v>
      </c>
      <c r="R32" s="85">
        <v>103023607</v>
      </c>
      <c r="S32" s="86">
        <v>9772708</v>
      </c>
      <c r="T32" s="88">
        <f t="shared" si="6"/>
        <v>112796315</v>
      </c>
      <c r="U32" s="105">
        <f t="shared" si="7"/>
        <v>0.19738362986053687</v>
      </c>
      <c r="V32" s="85">
        <v>70769420</v>
      </c>
      <c r="W32" s="86">
        <v>30485816</v>
      </c>
      <c r="X32" s="88">
        <f t="shared" si="8"/>
        <v>101255236</v>
      </c>
      <c r="Y32" s="105">
        <f t="shared" si="9"/>
        <v>0.17718775674600104</v>
      </c>
      <c r="Z32" s="125">
        <f t="shared" si="10"/>
        <v>466605060</v>
      </c>
      <c r="AA32" s="88">
        <f t="shared" si="11"/>
        <v>55605273</v>
      </c>
      <c r="AB32" s="88">
        <f t="shared" si="12"/>
        <v>522210333</v>
      </c>
      <c r="AC32" s="105">
        <f t="shared" si="13"/>
        <v>0.9138221499365445</v>
      </c>
      <c r="AD32" s="85">
        <v>444095085</v>
      </c>
      <c r="AE32" s="86">
        <v>58876787</v>
      </c>
      <c r="AF32" s="88">
        <f t="shared" si="14"/>
        <v>502971872</v>
      </c>
      <c r="AG32" s="86">
        <v>553054612</v>
      </c>
      <c r="AH32" s="86">
        <v>553054612</v>
      </c>
      <c r="AI32" s="126">
        <v>100187069</v>
      </c>
      <c r="AJ32" s="127">
        <f t="shared" si="15"/>
        <v>0.18115221684472635</v>
      </c>
      <c r="AK32" s="128">
        <f t="shared" si="16"/>
        <v>-0.798686086366277</v>
      </c>
    </row>
    <row r="33" spans="1:37" ht="13.5">
      <c r="A33" s="62" t="s">
        <v>97</v>
      </c>
      <c r="B33" s="63" t="s">
        <v>591</v>
      </c>
      <c r="C33" s="64" t="s">
        <v>592</v>
      </c>
      <c r="D33" s="85">
        <v>1121718752</v>
      </c>
      <c r="E33" s="86">
        <v>309391630</v>
      </c>
      <c r="F33" s="87">
        <f t="shared" si="0"/>
        <v>1431110382</v>
      </c>
      <c r="G33" s="85">
        <v>1174248828</v>
      </c>
      <c r="H33" s="86">
        <v>252322472</v>
      </c>
      <c r="I33" s="87">
        <f t="shared" si="1"/>
        <v>1426571300</v>
      </c>
      <c r="J33" s="85">
        <v>266750223</v>
      </c>
      <c r="K33" s="86">
        <v>37781833</v>
      </c>
      <c r="L33" s="88">
        <f t="shared" si="2"/>
        <v>304532056</v>
      </c>
      <c r="M33" s="105">
        <f t="shared" si="3"/>
        <v>0.2127942469220379</v>
      </c>
      <c r="N33" s="85">
        <v>289286340</v>
      </c>
      <c r="O33" s="86">
        <v>55078236</v>
      </c>
      <c r="P33" s="88">
        <f t="shared" si="4"/>
        <v>344364576</v>
      </c>
      <c r="Q33" s="105">
        <f t="shared" si="5"/>
        <v>0.24062754371102033</v>
      </c>
      <c r="R33" s="85">
        <v>284371567</v>
      </c>
      <c r="S33" s="86">
        <v>45148117</v>
      </c>
      <c r="T33" s="88">
        <f t="shared" si="6"/>
        <v>329519684</v>
      </c>
      <c r="U33" s="105">
        <f t="shared" si="7"/>
        <v>0.23098718164314674</v>
      </c>
      <c r="V33" s="85">
        <v>252028172</v>
      </c>
      <c r="W33" s="86">
        <v>56027026</v>
      </c>
      <c r="X33" s="88">
        <f t="shared" si="8"/>
        <v>308055198</v>
      </c>
      <c r="Y33" s="105">
        <f t="shared" si="9"/>
        <v>0.21594097540024812</v>
      </c>
      <c r="Z33" s="125">
        <f t="shared" si="10"/>
        <v>1092436302</v>
      </c>
      <c r="AA33" s="88">
        <f t="shared" si="11"/>
        <v>194035212</v>
      </c>
      <c r="AB33" s="88">
        <f t="shared" si="12"/>
        <v>1286471514</v>
      </c>
      <c r="AC33" s="105">
        <f t="shared" si="13"/>
        <v>0.9017926506722798</v>
      </c>
      <c r="AD33" s="85">
        <v>964083131</v>
      </c>
      <c r="AE33" s="86">
        <v>137370827</v>
      </c>
      <c r="AF33" s="88">
        <f t="shared" si="14"/>
        <v>1101453958</v>
      </c>
      <c r="AG33" s="86">
        <v>1141242318</v>
      </c>
      <c r="AH33" s="86">
        <v>1141242318</v>
      </c>
      <c r="AI33" s="126">
        <v>302441985</v>
      </c>
      <c r="AJ33" s="127">
        <f t="shared" si="15"/>
        <v>0.26501119020018676</v>
      </c>
      <c r="AK33" s="128">
        <f t="shared" si="16"/>
        <v>-0.7203194960964496</v>
      </c>
    </row>
    <row r="34" spans="1:37" ht="13.5">
      <c r="A34" s="62" t="s">
        <v>97</v>
      </c>
      <c r="B34" s="63" t="s">
        <v>93</v>
      </c>
      <c r="C34" s="64" t="s">
        <v>94</v>
      </c>
      <c r="D34" s="85">
        <v>2203433630</v>
      </c>
      <c r="E34" s="86">
        <v>344372281</v>
      </c>
      <c r="F34" s="87">
        <f t="shared" si="0"/>
        <v>2547805911</v>
      </c>
      <c r="G34" s="85">
        <v>2366367497</v>
      </c>
      <c r="H34" s="86">
        <v>292050565</v>
      </c>
      <c r="I34" s="87">
        <f t="shared" si="1"/>
        <v>2658418062</v>
      </c>
      <c r="J34" s="85">
        <v>422787257</v>
      </c>
      <c r="K34" s="86">
        <v>34550334</v>
      </c>
      <c r="L34" s="88">
        <f t="shared" si="2"/>
        <v>457337591</v>
      </c>
      <c r="M34" s="105">
        <f t="shared" si="3"/>
        <v>0.17950252373050563</v>
      </c>
      <c r="N34" s="85">
        <v>415819659</v>
      </c>
      <c r="O34" s="86">
        <v>39462228</v>
      </c>
      <c r="P34" s="88">
        <f t="shared" si="4"/>
        <v>455281887</v>
      </c>
      <c r="Q34" s="105">
        <f t="shared" si="5"/>
        <v>0.17869567106126397</v>
      </c>
      <c r="R34" s="85">
        <v>529511031</v>
      </c>
      <c r="S34" s="86">
        <v>17464999</v>
      </c>
      <c r="T34" s="88">
        <f t="shared" si="6"/>
        <v>546976030</v>
      </c>
      <c r="U34" s="105">
        <f t="shared" si="7"/>
        <v>0.20575245023293856</v>
      </c>
      <c r="V34" s="85">
        <v>338998523</v>
      </c>
      <c r="W34" s="86">
        <v>55083130</v>
      </c>
      <c r="X34" s="88">
        <f t="shared" si="8"/>
        <v>394081653</v>
      </c>
      <c r="Y34" s="105">
        <f t="shared" si="9"/>
        <v>0.14823915720145298</v>
      </c>
      <c r="Z34" s="125">
        <f t="shared" si="10"/>
        <v>1707116470</v>
      </c>
      <c r="AA34" s="88">
        <f t="shared" si="11"/>
        <v>146560691</v>
      </c>
      <c r="AB34" s="88">
        <f t="shared" si="12"/>
        <v>1853677161</v>
      </c>
      <c r="AC34" s="105">
        <f t="shared" si="13"/>
        <v>0.697285798459189</v>
      </c>
      <c r="AD34" s="85">
        <v>1596003892</v>
      </c>
      <c r="AE34" s="86">
        <v>227428268</v>
      </c>
      <c r="AF34" s="88">
        <f t="shared" si="14"/>
        <v>1823432160</v>
      </c>
      <c r="AG34" s="86">
        <v>2331599898</v>
      </c>
      <c r="AH34" s="86">
        <v>2331599898</v>
      </c>
      <c r="AI34" s="126">
        <v>457052390</v>
      </c>
      <c r="AJ34" s="127">
        <f t="shared" si="15"/>
        <v>0.19602522302048925</v>
      </c>
      <c r="AK34" s="128">
        <f t="shared" si="16"/>
        <v>-0.7838791803474607</v>
      </c>
    </row>
    <row r="35" spans="1:37" ht="13.5">
      <c r="A35" s="62" t="s">
        <v>97</v>
      </c>
      <c r="B35" s="63" t="s">
        <v>593</v>
      </c>
      <c r="C35" s="64" t="s">
        <v>594</v>
      </c>
      <c r="D35" s="85">
        <v>625754394</v>
      </c>
      <c r="E35" s="86">
        <v>89479696</v>
      </c>
      <c r="F35" s="87">
        <f t="shared" si="0"/>
        <v>715234090</v>
      </c>
      <c r="G35" s="85">
        <v>623545132</v>
      </c>
      <c r="H35" s="86">
        <v>131796629</v>
      </c>
      <c r="I35" s="87">
        <f t="shared" si="1"/>
        <v>755341761</v>
      </c>
      <c r="J35" s="85">
        <v>282793926</v>
      </c>
      <c r="K35" s="86">
        <v>1430996</v>
      </c>
      <c r="L35" s="88">
        <f t="shared" si="2"/>
        <v>284224922</v>
      </c>
      <c r="M35" s="105">
        <f t="shared" si="3"/>
        <v>0.3973872693903614</v>
      </c>
      <c r="N35" s="85">
        <v>112043416</v>
      </c>
      <c r="O35" s="86">
        <v>10961791</v>
      </c>
      <c r="P35" s="88">
        <f t="shared" si="4"/>
        <v>123005207</v>
      </c>
      <c r="Q35" s="105">
        <f t="shared" si="5"/>
        <v>0.17197894887812185</v>
      </c>
      <c r="R35" s="85">
        <v>104424641</v>
      </c>
      <c r="S35" s="86">
        <v>17062751</v>
      </c>
      <c r="T35" s="88">
        <f t="shared" si="6"/>
        <v>121487392</v>
      </c>
      <c r="U35" s="105">
        <f t="shared" si="7"/>
        <v>0.16083764763537284</v>
      </c>
      <c r="V35" s="85">
        <v>74643200</v>
      </c>
      <c r="W35" s="86">
        <v>40515929</v>
      </c>
      <c r="X35" s="88">
        <f t="shared" si="8"/>
        <v>115159129</v>
      </c>
      <c r="Y35" s="105">
        <f t="shared" si="9"/>
        <v>0.15245963475862948</v>
      </c>
      <c r="Z35" s="125">
        <f t="shared" si="10"/>
        <v>573905183</v>
      </c>
      <c r="AA35" s="88">
        <f t="shared" si="11"/>
        <v>69971467</v>
      </c>
      <c r="AB35" s="88">
        <f t="shared" si="12"/>
        <v>643876650</v>
      </c>
      <c r="AC35" s="105">
        <f t="shared" si="13"/>
        <v>0.852430890551542</v>
      </c>
      <c r="AD35" s="85">
        <v>585653543</v>
      </c>
      <c r="AE35" s="86">
        <v>51799253</v>
      </c>
      <c r="AF35" s="88">
        <f t="shared" si="14"/>
        <v>637452796</v>
      </c>
      <c r="AG35" s="86">
        <v>673288251</v>
      </c>
      <c r="AH35" s="86">
        <v>673288251</v>
      </c>
      <c r="AI35" s="126">
        <v>119795955</v>
      </c>
      <c r="AJ35" s="127">
        <f t="shared" si="15"/>
        <v>0.17792669755052654</v>
      </c>
      <c r="AK35" s="128">
        <f t="shared" si="16"/>
        <v>-0.8193448523206415</v>
      </c>
    </row>
    <row r="36" spans="1:37" ht="13.5">
      <c r="A36" s="62" t="s">
        <v>97</v>
      </c>
      <c r="B36" s="63" t="s">
        <v>595</v>
      </c>
      <c r="C36" s="64" t="s">
        <v>596</v>
      </c>
      <c r="D36" s="85">
        <v>754363468</v>
      </c>
      <c r="E36" s="86">
        <v>84765848</v>
      </c>
      <c r="F36" s="87">
        <f t="shared" si="0"/>
        <v>839129316</v>
      </c>
      <c r="G36" s="85">
        <v>665877283</v>
      </c>
      <c r="H36" s="86">
        <v>79046972</v>
      </c>
      <c r="I36" s="87">
        <f t="shared" si="1"/>
        <v>744924255</v>
      </c>
      <c r="J36" s="85">
        <v>186272928</v>
      </c>
      <c r="K36" s="86">
        <v>7077766</v>
      </c>
      <c r="L36" s="88">
        <f t="shared" si="2"/>
        <v>193350694</v>
      </c>
      <c r="M36" s="105">
        <f t="shared" si="3"/>
        <v>0.2304182327006199</v>
      </c>
      <c r="N36" s="85">
        <v>167474887</v>
      </c>
      <c r="O36" s="86">
        <v>14460604</v>
      </c>
      <c r="P36" s="88">
        <f t="shared" si="4"/>
        <v>181935491</v>
      </c>
      <c r="Q36" s="105">
        <f t="shared" si="5"/>
        <v>0.21681460477064302</v>
      </c>
      <c r="R36" s="85">
        <v>153816501</v>
      </c>
      <c r="S36" s="86">
        <v>7880572</v>
      </c>
      <c r="T36" s="88">
        <f t="shared" si="6"/>
        <v>161697073</v>
      </c>
      <c r="U36" s="105">
        <f t="shared" si="7"/>
        <v>0.21706512026514696</v>
      </c>
      <c r="V36" s="85">
        <v>141780911</v>
      </c>
      <c r="W36" s="86">
        <v>17329276</v>
      </c>
      <c r="X36" s="88">
        <f t="shared" si="8"/>
        <v>159110187</v>
      </c>
      <c r="Y36" s="105">
        <f t="shared" si="9"/>
        <v>0.21359243699213418</v>
      </c>
      <c r="Z36" s="125">
        <f t="shared" si="10"/>
        <v>649345227</v>
      </c>
      <c r="AA36" s="88">
        <f t="shared" si="11"/>
        <v>46748218</v>
      </c>
      <c r="AB36" s="88">
        <f t="shared" si="12"/>
        <v>696093445</v>
      </c>
      <c r="AC36" s="105">
        <f t="shared" si="13"/>
        <v>0.9344486239074066</v>
      </c>
      <c r="AD36" s="85">
        <v>685828974</v>
      </c>
      <c r="AE36" s="86">
        <v>113824609</v>
      </c>
      <c r="AF36" s="88">
        <f t="shared" si="14"/>
        <v>799653583</v>
      </c>
      <c r="AG36" s="86">
        <v>755085854</v>
      </c>
      <c r="AH36" s="86">
        <v>755085854</v>
      </c>
      <c r="AI36" s="126">
        <v>167000099</v>
      </c>
      <c r="AJ36" s="127">
        <f t="shared" si="15"/>
        <v>0.22116703433832308</v>
      </c>
      <c r="AK36" s="128">
        <f t="shared" si="16"/>
        <v>-0.8010261063258438</v>
      </c>
    </row>
    <row r="37" spans="1:37" ht="13.5">
      <c r="A37" s="62" t="s">
        <v>97</v>
      </c>
      <c r="B37" s="63" t="s">
        <v>597</v>
      </c>
      <c r="C37" s="64" t="s">
        <v>598</v>
      </c>
      <c r="D37" s="85">
        <v>966942043</v>
      </c>
      <c r="E37" s="86">
        <v>217575258</v>
      </c>
      <c r="F37" s="87">
        <f t="shared" si="0"/>
        <v>1184517301</v>
      </c>
      <c r="G37" s="85">
        <v>980805210</v>
      </c>
      <c r="H37" s="86">
        <v>186917086</v>
      </c>
      <c r="I37" s="87">
        <f t="shared" si="1"/>
        <v>1167722296</v>
      </c>
      <c r="J37" s="85">
        <v>431040879</v>
      </c>
      <c r="K37" s="86">
        <v>34130518</v>
      </c>
      <c r="L37" s="88">
        <f t="shared" si="2"/>
        <v>465171397</v>
      </c>
      <c r="M37" s="105">
        <f t="shared" si="3"/>
        <v>0.39270966883074676</v>
      </c>
      <c r="N37" s="85">
        <v>99289373</v>
      </c>
      <c r="O37" s="86">
        <v>46350814</v>
      </c>
      <c r="P37" s="88">
        <f t="shared" si="4"/>
        <v>145640187</v>
      </c>
      <c r="Q37" s="105">
        <f t="shared" si="5"/>
        <v>0.12295319526109649</v>
      </c>
      <c r="R37" s="85">
        <v>173143071</v>
      </c>
      <c r="S37" s="86">
        <v>16982945</v>
      </c>
      <c r="T37" s="88">
        <f t="shared" si="6"/>
        <v>190126016</v>
      </c>
      <c r="U37" s="105">
        <f t="shared" si="7"/>
        <v>0.16281783490070484</v>
      </c>
      <c r="V37" s="85">
        <v>105552742</v>
      </c>
      <c r="W37" s="86">
        <v>37892621</v>
      </c>
      <c r="X37" s="88">
        <f t="shared" si="8"/>
        <v>143445363</v>
      </c>
      <c r="Y37" s="105">
        <f t="shared" si="9"/>
        <v>0.12284201773946432</v>
      </c>
      <c r="Z37" s="125">
        <f t="shared" si="10"/>
        <v>809026065</v>
      </c>
      <c r="AA37" s="88">
        <f t="shared" si="11"/>
        <v>135356898</v>
      </c>
      <c r="AB37" s="88">
        <f t="shared" si="12"/>
        <v>944382963</v>
      </c>
      <c r="AC37" s="105">
        <f t="shared" si="13"/>
        <v>0.808739343450885</v>
      </c>
      <c r="AD37" s="85">
        <v>781141451</v>
      </c>
      <c r="AE37" s="86">
        <v>144588885</v>
      </c>
      <c r="AF37" s="88">
        <f t="shared" si="14"/>
        <v>925730336</v>
      </c>
      <c r="AG37" s="86">
        <v>1061186877</v>
      </c>
      <c r="AH37" s="86">
        <v>1061186877</v>
      </c>
      <c r="AI37" s="126">
        <v>184704787</v>
      </c>
      <c r="AJ37" s="127">
        <f t="shared" si="15"/>
        <v>0.17405491059422515</v>
      </c>
      <c r="AK37" s="128">
        <f t="shared" si="16"/>
        <v>-0.8450462759816051</v>
      </c>
    </row>
    <row r="38" spans="1:37" ht="13.5">
      <c r="A38" s="62" t="s">
        <v>112</v>
      </c>
      <c r="B38" s="63" t="s">
        <v>599</v>
      </c>
      <c r="C38" s="64" t="s">
        <v>600</v>
      </c>
      <c r="D38" s="85">
        <v>413034608</v>
      </c>
      <c r="E38" s="86">
        <v>0</v>
      </c>
      <c r="F38" s="87">
        <f t="shared" si="0"/>
        <v>413034608</v>
      </c>
      <c r="G38" s="85">
        <v>404616898</v>
      </c>
      <c r="H38" s="86">
        <v>2300000</v>
      </c>
      <c r="I38" s="87">
        <f t="shared" si="1"/>
        <v>406916898</v>
      </c>
      <c r="J38" s="85">
        <v>113493207</v>
      </c>
      <c r="K38" s="86">
        <v>0</v>
      </c>
      <c r="L38" s="88">
        <f t="shared" si="2"/>
        <v>113493207</v>
      </c>
      <c r="M38" s="105">
        <f t="shared" si="3"/>
        <v>0.2747789284524071</v>
      </c>
      <c r="N38" s="85">
        <v>100888656</v>
      </c>
      <c r="O38" s="86">
        <v>2255480</v>
      </c>
      <c r="P38" s="88">
        <f t="shared" si="4"/>
        <v>103144136</v>
      </c>
      <c r="Q38" s="105">
        <f t="shared" si="5"/>
        <v>0.24972274478268416</v>
      </c>
      <c r="R38" s="85">
        <v>93438157</v>
      </c>
      <c r="S38" s="86">
        <v>75200</v>
      </c>
      <c r="T38" s="88">
        <f t="shared" si="6"/>
        <v>93513357</v>
      </c>
      <c r="U38" s="105">
        <f t="shared" si="7"/>
        <v>0.2298094708271368</v>
      </c>
      <c r="V38" s="85">
        <v>47724824</v>
      </c>
      <c r="W38" s="86">
        <v>270480</v>
      </c>
      <c r="X38" s="88">
        <f t="shared" si="8"/>
        <v>47995304</v>
      </c>
      <c r="Y38" s="105">
        <f t="shared" si="9"/>
        <v>0.11794866282500757</v>
      </c>
      <c r="Z38" s="125">
        <f t="shared" si="10"/>
        <v>355544844</v>
      </c>
      <c r="AA38" s="88">
        <f t="shared" si="11"/>
        <v>2601160</v>
      </c>
      <c r="AB38" s="88">
        <f t="shared" si="12"/>
        <v>358146004</v>
      </c>
      <c r="AC38" s="105">
        <f t="shared" si="13"/>
        <v>0.8801453214656129</v>
      </c>
      <c r="AD38" s="85">
        <v>221442136</v>
      </c>
      <c r="AE38" s="86">
        <v>7108</v>
      </c>
      <c r="AF38" s="88">
        <f t="shared" si="14"/>
        <v>221449244</v>
      </c>
      <c r="AG38" s="86">
        <v>387437109</v>
      </c>
      <c r="AH38" s="86">
        <v>387437109</v>
      </c>
      <c r="AI38" s="126">
        <v>10380833</v>
      </c>
      <c r="AJ38" s="127">
        <f t="shared" si="15"/>
        <v>0.02679359503480086</v>
      </c>
      <c r="AK38" s="128">
        <f t="shared" si="16"/>
        <v>-0.7832672483632412</v>
      </c>
    </row>
    <row r="39" spans="1:37" ht="13.5">
      <c r="A39" s="65"/>
      <c r="B39" s="66" t="s">
        <v>601</v>
      </c>
      <c r="C39" s="67"/>
      <c r="D39" s="89">
        <f>SUM(D31:D38)</f>
        <v>6728251166</v>
      </c>
      <c r="E39" s="90">
        <f>SUM(E31:E38)</f>
        <v>1208620131</v>
      </c>
      <c r="F39" s="91">
        <f t="shared" si="0"/>
        <v>7936871297</v>
      </c>
      <c r="G39" s="89">
        <f>SUM(G31:G38)</f>
        <v>6885729242</v>
      </c>
      <c r="H39" s="90">
        <f>SUM(H31:H38)</f>
        <v>1052103248</v>
      </c>
      <c r="I39" s="91">
        <f t="shared" si="1"/>
        <v>7937832490</v>
      </c>
      <c r="J39" s="89">
        <f>SUM(J31:J38)</f>
        <v>1926589860</v>
      </c>
      <c r="K39" s="90">
        <f>SUM(K31:K38)</f>
        <v>119823758</v>
      </c>
      <c r="L39" s="90">
        <f t="shared" si="2"/>
        <v>2046413618</v>
      </c>
      <c r="M39" s="106">
        <f t="shared" si="3"/>
        <v>0.25783631123935563</v>
      </c>
      <c r="N39" s="89">
        <f>SUM(N31:N38)</f>
        <v>1324900789</v>
      </c>
      <c r="O39" s="90">
        <f>SUM(O31:O38)</f>
        <v>186143470</v>
      </c>
      <c r="P39" s="90">
        <f t="shared" si="4"/>
        <v>1511044259</v>
      </c>
      <c r="Q39" s="106">
        <f t="shared" si="5"/>
        <v>0.19038286025516737</v>
      </c>
      <c r="R39" s="89">
        <f>SUM(R31:R38)</f>
        <v>1474306399</v>
      </c>
      <c r="S39" s="90">
        <f>SUM(S31:S38)</f>
        <v>115723873</v>
      </c>
      <c r="T39" s="90">
        <f t="shared" si="6"/>
        <v>1590030272</v>
      </c>
      <c r="U39" s="106">
        <f t="shared" si="7"/>
        <v>0.20031038372289964</v>
      </c>
      <c r="V39" s="89">
        <f>SUM(V31:V38)</f>
        <v>1054309140</v>
      </c>
      <c r="W39" s="90">
        <f>SUM(W31:W38)</f>
        <v>244028915</v>
      </c>
      <c r="X39" s="90">
        <f t="shared" si="8"/>
        <v>1298338055</v>
      </c>
      <c r="Y39" s="106">
        <f t="shared" si="9"/>
        <v>0.16356329723959695</v>
      </c>
      <c r="Z39" s="89">
        <f t="shared" si="10"/>
        <v>5780106188</v>
      </c>
      <c r="AA39" s="90">
        <f t="shared" si="11"/>
        <v>665720016</v>
      </c>
      <c r="AB39" s="90">
        <f t="shared" si="12"/>
        <v>6445826204</v>
      </c>
      <c r="AC39" s="106">
        <f t="shared" si="13"/>
        <v>0.8120385775487686</v>
      </c>
      <c r="AD39" s="89">
        <f>SUM(AD31:AD38)</f>
        <v>5408116857</v>
      </c>
      <c r="AE39" s="90">
        <f>SUM(AE31:AE38)</f>
        <v>751006384</v>
      </c>
      <c r="AF39" s="90">
        <f t="shared" si="14"/>
        <v>6159123241</v>
      </c>
      <c r="AG39" s="90">
        <f>SUM(AG31:AG38)</f>
        <v>7094339336</v>
      </c>
      <c r="AH39" s="90">
        <f>SUM(AH31:AH38)</f>
        <v>7094339336</v>
      </c>
      <c r="AI39" s="91">
        <f>SUM(AI31:AI38)</f>
        <v>1393062985</v>
      </c>
      <c r="AJ39" s="129">
        <f t="shared" si="15"/>
        <v>0.19636260954292756</v>
      </c>
      <c r="AK39" s="130">
        <f t="shared" si="16"/>
        <v>-0.789200831969519</v>
      </c>
    </row>
    <row r="40" spans="1:37" ht="13.5">
      <c r="A40" s="62" t="s">
        <v>97</v>
      </c>
      <c r="B40" s="63" t="s">
        <v>602</v>
      </c>
      <c r="C40" s="64" t="s">
        <v>603</v>
      </c>
      <c r="D40" s="85">
        <v>82575300</v>
      </c>
      <c r="E40" s="86">
        <v>12232950</v>
      </c>
      <c r="F40" s="87">
        <f t="shared" si="0"/>
        <v>94808250</v>
      </c>
      <c r="G40" s="85">
        <v>86301716</v>
      </c>
      <c r="H40" s="86">
        <v>14321254</v>
      </c>
      <c r="I40" s="87">
        <f t="shared" si="1"/>
        <v>100622970</v>
      </c>
      <c r="J40" s="85">
        <v>18301589</v>
      </c>
      <c r="K40" s="86">
        <v>1424851</v>
      </c>
      <c r="L40" s="88">
        <f t="shared" si="2"/>
        <v>19726440</v>
      </c>
      <c r="M40" s="105">
        <f t="shared" si="3"/>
        <v>0.20806670305590494</v>
      </c>
      <c r="N40" s="85">
        <v>36385610</v>
      </c>
      <c r="O40" s="86">
        <v>3068401</v>
      </c>
      <c r="P40" s="88">
        <f t="shared" si="4"/>
        <v>39454011</v>
      </c>
      <c r="Q40" s="105">
        <f t="shared" si="5"/>
        <v>0.416145335453402</v>
      </c>
      <c r="R40" s="85">
        <v>16739616</v>
      </c>
      <c r="S40" s="86">
        <v>1459796</v>
      </c>
      <c r="T40" s="88">
        <f t="shared" si="6"/>
        <v>18199412</v>
      </c>
      <c r="U40" s="105">
        <f t="shared" si="7"/>
        <v>0.18086737054173616</v>
      </c>
      <c r="V40" s="85">
        <v>17677699</v>
      </c>
      <c r="W40" s="86">
        <v>1070350</v>
      </c>
      <c r="X40" s="88">
        <f t="shared" si="8"/>
        <v>18748049</v>
      </c>
      <c r="Y40" s="105">
        <f t="shared" si="9"/>
        <v>0.18631977370574532</v>
      </c>
      <c r="Z40" s="125">
        <f t="shared" si="10"/>
        <v>89104514</v>
      </c>
      <c r="AA40" s="88">
        <f t="shared" si="11"/>
        <v>7023398</v>
      </c>
      <c r="AB40" s="88">
        <f t="shared" si="12"/>
        <v>96127912</v>
      </c>
      <c r="AC40" s="105">
        <f t="shared" si="13"/>
        <v>0.9553277149342739</v>
      </c>
      <c r="AD40" s="85">
        <v>77437200</v>
      </c>
      <c r="AE40" s="86">
        <v>13357646</v>
      </c>
      <c r="AF40" s="88">
        <f t="shared" si="14"/>
        <v>90794846</v>
      </c>
      <c r="AG40" s="86">
        <v>83507960</v>
      </c>
      <c r="AH40" s="86">
        <v>83507960</v>
      </c>
      <c r="AI40" s="126">
        <v>18764629</v>
      </c>
      <c r="AJ40" s="127">
        <f t="shared" si="15"/>
        <v>0.2247046748597379</v>
      </c>
      <c r="AK40" s="128">
        <f t="shared" si="16"/>
        <v>-0.7935119687300312</v>
      </c>
    </row>
    <row r="41" spans="1:37" ht="13.5">
      <c r="A41" s="62" t="s">
        <v>97</v>
      </c>
      <c r="B41" s="63" t="s">
        <v>604</v>
      </c>
      <c r="C41" s="64" t="s">
        <v>605</v>
      </c>
      <c r="D41" s="85">
        <v>70893030</v>
      </c>
      <c r="E41" s="86">
        <v>1100000</v>
      </c>
      <c r="F41" s="87">
        <f t="shared" si="0"/>
        <v>71993030</v>
      </c>
      <c r="G41" s="85">
        <v>71563200</v>
      </c>
      <c r="H41" s="86">
        <v>0</v>
      </c>
      <c r="I41" s="87">
        <f t="shared" si="1"/>
        <v>71563200</v>
      </c>
      <c r="J41" s="85">
        <v>19033867</v>
      </c>
      <c r="K41" s="86">
        <v>536689</v>
      </c>
      <c r="L41" s="88">
        <f t="shared" si="2"/>
        <v>19570556</v>
      </c>
      <c r="M41" s="105">
        <f t="shared" si="3"/>
        <v>0.27183959336063507</v>
      </c>
      <c r="N41" s="85">
        <v>18186501</v>
      </c>
      <c r="O41" s="86">
        <v>375501</v>
      </c>
      <c r="P41" s="88">
        <f t="shared" si="4"/>
        <v>18562002</v>
      </c>
      <c r="Q41" s="105">
        <f t="shared" si="5"/>
        <v>0.25783054276226464</v>
      </c>
      <c r="R41" s="85">
        <v>18167348</v>
      </c>
      <c r="S41" s="86">
        <v>334782</v>
      </c>
      <c r="T41" s="88">
        <f t="shared" si="6"/>
        <v>18502130</v>
      </c>
      <c r="U41" s="105">
        <f t="shared" si="7"/>
        <v>0.2585425190600756</v>
      </c>
      <c r="V41" s="85">
        <v>8936585</v>
      </c>
      <c r="W41" s="86">
        <v>4746982</v>
      </c>
      <c r="X41" s="88">
        <f t="shared" si="8"/>
        <v>13683567</v>
      </c>
      <c r="Y41" s="105">
        <f t="shared" si="9"/>
        <v>0.19120954624723321</v>
      </c>
      <c r="Z41" s="125">
        <f t="shared" si="10"/>
        <v>64324301</v>
      </c>
      <c r="AA41" s="88">
        <f t="shared" si="11"/>
        <v>5993954</v>
      </c>
      <c r="AB41" s="88">
        <f t="shared" si="12"/>
        <v>70318255</v>
      </c>
      <c r="AC41" s="105">
        <f t="shared" si="13"/>
        <v>0.9826035588123505</v>
      </c>
      <c r="AD41" s="85">
        <v>58030157</v>
      </c>
      <c r="AE41" s="86">
        <v>5049350</v>
      </c>
      <c r="AF41" s="88">
        <f t="shared" si="14"/>
        <v>63079507</v>
      </c>
      <c r="AG41" s="86">
        <v>65061822</v>
      </c>
      <c r="AH41" s="86">
        <v>65061822</v>
      </c>
      <c r="AI41" s="126">
        <v>14779177</v>
      </c>
      <c r="AJ41" s="127">
        <f t="shared" si="15"/>
        <v>0.22715590411839373</v>
      </c>
      <c r="AK41" s="128">
        <f t="shared" si="16"/>
        <v>-0.7830742875019616</v>
      </c>
    </row>
    <row r="42" spans="1:37" ht="13.5">
      <c r="A42" s="62" t="s">
        <v>97</v>
      </c>
      <c r="B42" s="63" t="s">
        <v>606</v>
      </c>
      <c r="C42" s="64" t="s">
        <v>607</v>
      </c>
      <c r="D42" s="85">
        <v>321580010</v>
      </c>
      <c r="E42" s="86">
        <v>31958400</v>
      </c>
      <c r="F42" s="87">
        <f t="shared" si="0"/>
        <v>353538410</v>
      </c>
      <c r="G42" s="85">
        <v>369155475</v>
      </c>
      <c r="H42" s="86">
        <v>39982639</v>
      </c>
      <c r="I42" s="87">
        <f t="shared" si="1"/>
        <v>409138114</v>
      </c>
      <c r="J42" s="85">
        <v>22109509</v>
      </c>
      <c r="K42" s="86">
        <v>-1205165</v>
      </c>
      <c r="L42" s="88">
        <f t="shared" si="2"/>
        <v>20904344</v>
      </c>
      <c r="M42" s="105">
        <f t="shared" si="3"/>
        <v>0.05912891897658305</v>
      </c>
      <c r="N42" s="85">
        <v>64241109</v>
      </c>
      <c r="O42" s="86">
        <v>4929820</v>
      </c>
      <c r="P42" s="88">
        <f t="shared" si="4"/>
        <v>69170929</v>
      </c>
      <c r="Q42" s="105">
        <f t="shared" si="5"/>
        <v>0.1956532219511877</v>
      </c>
      <c r="R42" s="85">
        <v>71386690</v>
      </c>
      <c r="S42" s="86">
        <v>8618776</v>
      </c>
      <c r="T42" s="88">
        <f t="shared" si="6"/>
        <v>80005466</v>
      </c>
      <c r="U42" s="105">
        <f t="shared" si="7"/>
        <v>0.19554635283868957</v>
      </c>
      <c r="V42" s="85">
        <v>12730540</v>
      </c>
      <c r="W42" s="86">
        <v>10648078</v>
      </c>
      <c r="X42" s="88">
        <f t="shared" si="8"/>
        <v>23378618</v>
      </c>
      <c r="Y42" s="105">
        <f t="shared" si="9"/>
        <v>0.057141139385513226</v>
      </c>
      <c r="Z42" s="125">
        <f t="shared" si="10"/>
        <v>170467848</v>
      </c>
      <c r="AA42" s="88">
        <f t="shared" si="11"/>
        <v>22991509</v>
      </c>
      <c r="AB42" s="88">
        <f t="shared" si="12"/>
        <v>193459357</v>
      </c>
      <c r="AC42" s="105">
        <f t="shared" si="13"/>
        <v>0.47284608883933016</v>
      </c>
      <c r="AD42" s="85">
        <v>225390990</v>
      </c>
      <c r="AE42" s="86">
        <v>13958216</v>
      </c>
      <c r="AF42" s="88">
        <f t="shared" si="14"/>
        <v>239349206</v>
      </c>
      <c r="AG42" s="86">
        <v>290744838</v>
      </c>
      <c r="AH42" s="86">
        <v>290744838</v>
      </c>
      <c r="AI42" s="126">
        <v>33998137</v>
      </c>
      <c r="AJ42" s="127">
        <f t="shared" si="15"/>
        <v>0.11693461948927189</v>
      </c>
      <c r="AK42" s="128">
        <f t="shared" si="16"/>
        <v>-0.9023242299788535</v>
      </c>
    </row>
    <row r="43" spans="1:37" ht="13.5">
      <c r="A43" s="62" t="s">
        <v>112</v>
      </c>
      <c r="B43" s="63" t="s">
        <v>608</v>
      </c>
      <c r="C43" s="64" t="s">
        <v>609</v>
      </c>
      <c r="D43" s="85">
        <v>97236664</v>
      </c>
      <c r="E43" s="86">
        <v>743800</v>
      </c>
      <c r="F43" s="87">
        <f t="shared" si="0"/>
        <v>97980464</v>
      </c>
      <c r="G43" s="85">
        <v>104426799</v>
      </c>
      <c r="H43" s="86">
        <v>1247800</v>
      </c>
      <c r="I43" s="87">
        <f t="shared" si="1"/>
        <v>105674599</v>
      </c>
      <c r="J43" s="85">
        <v>4057894</v>
      </c>
      <c r="K43" s="86">
        <v>2360</v>
      </c>
      <c r="L43" s="88">
        <f t="shared" si="2"/>
        <v>4060254</v>
      </c>
      <c r="M43" s="105">
        <f t="shared" si="3"/>
        <v>0.04143942408764261</v>
      </c>
      <c r="N43" s="85">
        <v>20269065</v>
      </c>
      <c r="O43" s="86">
        <v>10894</v>
      </c>
      <c r="P43" s="88">
        <f t="shared" si="4"/>
        <v>20279959</v>
      </c>
      <c r="Q43" s="105">
        <f t="shared" si="5"/>
        <v>0.20697961789607364</v>
      </c>
      <c r="R43" s="85">
        <v>22240938</v>
      </c>
      <c r="S43" s="86">
        <v>83513</v>
      </c>
      <c r="T43" s="88">
        <f t="shared" si="6"/>
        <v>22324451</v>
      </c>
      <c r="U43" s="105">
        <f t="shared" si="7"/>
        <v>0.21125654803762256</v>
      </c>
      <c r="V43" s="85">
        <v>18558337</v>
      </c>
      <c r="W43" s="86">
        <v>28760</v>
      </c>
      <c r="X43" s="88">
        <f t="shared" si="8"/>
        <v>18587097</v>
      </c>
      <c r="Y43" s="105">
        <f t="shared" si="9"/>
        <v>0.17588992223192634</v>
      </c>
      <c r="Z43" s="125">
        <f t="shared" si="10"/>
        <v>65126234</v>
      </c>
      <c r="AA43" s="88">
        <f t="shared" si="11"/>
        <v>125527</v>
      </c>
      <c r="AB43" s="88">
        <f t="shared" si="12"/>
        <v>65251761</v>
      </c>
      <c r="AC43" s="105">
        <f t="shared" si="13"/>
        <v>0.6174781983322217</v>
      </c>
      <c r="AD43" s="85">
        <v>93627607</v>
      </c>
      <c r="AE43" s="86">
        <v>647818</v>
      </c>
      <c r="AF43" s="88">
        <f t="shared" si="14"/>
        <v>94275425</v>
      </c>
      <c r="AG43" s="86">
        <v>82912270</v>
      </c>
      <c r="AH43" s="86">
        <v>82912270</v>
      </c>
      <c r="AI43" s="126">
        <v>20800092</v>
      </c>
      <c r="AJ43" s="127">
        <f t="shared" si="15"/>
        <v>0.250868683247968</v>
      </c>
      <c r="AK43" s="128">
        <f t="shared" si="16"/>
        <v>-0.8028426071799729</v>
      </c>
    </row>
    <row r="44" spans="1:37" ht="13.5">
      <c r="A44" s="65"/>
      <c r="B44" s="66" t="s">
        <v>610</v>
      </c>
      <c r="C44" s="67"/>
      <c r="D44" s="89">
        <f>SUM(D40:D43)</f>
        <v>572285004</v>
      </c>
      <c r="E44" s="90">
        <f>SUM(E40:E43)</f>
        <v>46035150</v>
      </c>
      <c r="F44" s="91">
        <f t="shared" si="0"/>
        <v>618320154</v>
      </c>
      <c r="G44" s="89">
        <f>SUM(G40:G43)</f>
        <v>631447190</v>
      </c>
      <c r="H44" s="90">
        <f>SUM(H40:H43)</f>
        <v>55551693</v>
      </c>
      <c r="I44" s="91">
        <f t="shared" si="1"/>
        <v>686998883</v>
      </c>
      <c r="J44" s="89">
        <f>SUM(J40:J43)</f>
        <v>63502859</v>
      </c>
      <c r="K44" s="90">
        <f>SUM(K40:K43)</f>
        <v>758735</v>
      </c>
      <c r="L44" s="90">
        <f t="shared" si="2"/>
        <v>64261594</v>
      </c>
      <c r="M44" s="106">
        <f t="shared" si="3"/>
        <v>0.10392932137871087</v>
      </c>
      <c r="N44" s="89">
        <f>SUM(N40:N43)</f>
        <v>139082285</v>
      </c>
      <c r="O44" s="90">
        <f>SUM(O40:O43)</f>
        <v>8384616</v>
      </c>
      <c r="P44" s="90">
        <f t="shared" si="4"/>
        <v>147466901</v>
      </c>
      <c r="Q44" s="106">
        <f t="shared" si="5"/>
        <v>0.23849602838596784</v>
      </c>
      <c r="R44" s="89">
        <f>SUM(R40:R43)</f>
        <v>128534592</v>
      </c>
      <c r="S44" s="90">
        <f>SUM(S40:S43)</f>
        <v>10496867</v>
      </c>
      <c r="T44" s="90">
        <f t="shared" si="6"/>
        <v>139031459</v>
      </c>
      <c r="U44" s="106">
        <f t="shared" si="7"/>
        <v>0.20237508741335172</v>
      </c>
      <c r="V44" s="89">
        <f>SUM(V40:V43)</f>
        <v>57903161</v>
      </c>
      <c r="W44" s="90">
        <f>SUM(W40:W43)</f>
        <v>16494170</v>
      </c>
      <c r="X44" s="90">
        <f t="shared" si="8"/>
        <v>74397331</v>
      </c>
      <c r="Y44" s="106">
        <f t="shared" si="9"/>
        <v>0.10829323429918881</v>
      </c>
      <c r="Z44" s="89">
        <f t="shared" si="10"/>
        <v>389022897</v>
      </c>
      <c r="AA44" s="90">
        <f t="shared" si="11"/>
        <v>36134388</v>
      </c>
      <c r="AB44" s="90">
        <f t="shared" si="12"/>
        <v>425157285</v>
      </c>
      <c r="AC44" s="106">
        <f t="shared" si="13"/>
        <v>0.6188616830691411</v>
      </c>
      <c r="AD44" s="89">
        <f>SUM(AD40:AD43)</f>
        <v>454485954</v>
      </c>
      <c r="AE44" s="90">
        <f>SUM(AE40:AE43)</f>
        <v>33013030</v>
      </c>
      <c r="AF44" s="90">
        <f t="shared" si="14"/>
        <v>487498984</v>
      </c>
      <c r="AG44" s="90">
        <f>SUM(AG40:AG43)</f>
        <v>522226890</v>
      </c>
      <c r="AH44" s="90">
        <f>SUM(AH40:AH43)</f>
        <v>522226890</v>
      </c>
      <c r="AI44" s="91">
        <f>SUM(AI40:AI43)</f>
        <v>88342035</v>
      </c>
      <c r="AJ44" s="129">
        <f t="shared" si="15"/>
        <v>0.16916408689717222</v>
      </c>
      <c r="AK44" s="130">
        <f t="shared" si="16"/>
        <v>-0.8473897722010432</v>
      </c>
    </row>
    <row r="45" spans="1:37" ht="13.5">
      <c r="A45" s="68"/>
      <c r="B45" s="69" t="s">
        <v>611</v>
      </c>
      <c r="C45" s="70"/>
      <c r="D45" s="92">
        <f>SUM(D9,D11:D16,D18:D23,D25:D29,D31:D38,D40:D43)</f>
        <v>61397521668</v>
      </c>
      <c r="E45" s="93">
        <f>SUM(E9,E11:E16,E18:E23,E25:E29,E31:E38,E40:E43)</f>
        <v>11076082113</v>
      </c>
      <c r="F45" s="94">
        <f t="shared" si="0"/>
        <v>72473603781</v>
      </c>
      <c r="G45" s="92">
        <f>SUM(G9,G11:G16,G18:G23,G25:G29,G31:G38,G40:G43)</f>
        <v>61970226290</v>
      </c>
      <c r="H45" s="93">
        <f>SUM(H9,H11:H16,H18:H23,H25:H29,H31:H38,H40:H43)</f>
        <v>9367491306</v>
      </c>
      <c r="I45" s="94">
        <f t="shared" si="1"/>
        <v>71337717596</v>
      </c>
      <c r="J45" s="92">
        <f>SUM(J9,J11:J16,J18:J23,J25:J29,J31:J38,J40:J43)</f>
        <v>16711405136</v>
      </c>
      <c r="K45" s="93">
        <f>SUM(K9,K11:K16,K18:K23,K25:K29,K31:K38,K40:K43)</f>
        <v>395306550</v>
      </c>
      <c r="L45" s="93">
        <f t="shared" si="2"/>
        <v>17106711686</v>
      </c>
      <c r="M45" s="107">
        <f t="shared" si="3"/>
        <v>0.23604058296442507</v>
      </c>
      <c r="N45" s="92">
        <f>SUM(N9,N11:N16,N18:N23,N25:N29,N31:N38,N40:N43)</f>
        <v>15343051042</v>
      </c>
      <c r="O45" s="93">
        <f>SUM(O9,O11:O16,O18:O23,O25:O29,O31:O38,O40:O43)</f>
        <v>791970107</v>
      </c>
      <c r="P45" s="93">
        <f t="shared" si="4"/>
        <v>16135021149</v>
      </c>
      <c r="Q45" s="107">
        <f t="shared" si="5"/>
        <v>0.22263307338429925</v>
      </c>
      <c r="R45" s="92">
        <f>SUM(R9,R11:R16,R18:R23,R25:R29,R31:R38,R40:R43)</f>
        <v>15776205327</v>
      </c>
      <c r="S45" s="93">
        <f>SUM(S9,S11:S16,S18:S23,S25:S29,S31:S38,S40:S43)</f>
        <v>851181489</v>
      </c>
      <c r="T45" s="93">
        <f t="shared" si="6"/>
        <v>16627386816</v>
      </c>
      <c r="U45" s="107">
        <f t="shared" si="7"/>
        <v>0.2330798822323455</v>
      </c>
      <c r="V45" s="92">
        <f>SUM(V9,V11:V16,V18:V23,V25:V29,V31:V38,V40:V43)</f>
        <v>12369077744</v>
      </c>
      <c r="W45" s="93">
        <f>SUM(W9,W11:W16,W18:W23,W25:W29,W31:W38,W40:W43)</f>
        <v>1402893669</v>
      </c>
      <c r="X45" s="93">
        <f t="shared" si="8"/>
        <v>13771971413</v>
      </c>
      <c r="Y45" s="107">
        <f t="shared" si="9"/>
        <v>0.19305315444760196</v>
      </c>
      <c r="Z45" s="92">
        <f t="shared" si="10"/>
        <v>60199739249</v>
      </c>
      <c r="AA45" s="93">
        <f t="shared" si="11"/>
        <v>3441351815</v>
      </c>
      <c r="AB45" s="93">
        <f t="shared" si="12"/>
        <v>63641091064</v>
      </c>
      <c r="AC45" s="107">
        <f t="shared" si="13"/>
        <v>0.8921099974688347</v>
      </c>
      <c r="AD45" s="92">
        <f>SUM(AD9,AD11:AD16,AD18:AD23,AD25:AD29,AD31:AD38,AD40:AD43)</f>
        <v>56784342148</v>
      </c>
      <c r="AE45" s="93">
        <f>SUM(AE9,AE11:AE16,AE18:AE23,AE25:AE29,AE31:AE38,AE40:AE43)</f>
        <v>3262800102</v>
      </c>
      <c r="AF45" s="93">
        <f t="shared" si="14"/>
        <v>60047142250</v>
      </c>
      <c r="AG45" s="93">
        <f>SUM(AG9,AG11:AG16,AG18:AG23,AG25:AG29,AG31:AG38,AG40:AG43)</f>
        <v>68611832732</v>
      </c>
      <c r="AH45" s="93">
        <f>SUM(AH9,AH11:AH16,AH18:AH23,AH25:AH29,AH31:AH38,AH40:AH43)</f>
        <v>68611832732</v>
      </c>
      <c r="AI45" s="94">
        <f>SUM(AI9,AI11:AI16,AI18:AI23,AI25:AI29,AI31:AI38,AI40:AI43)</f>
        <v>13296514642</v>
      </c>
      <c r="AJ45" s="131">
        <f t="shared" si="15"/>
        <v>0.19379331687489837</v>
      </c>
      <c r="AK45" s="132">
        <f t="shared" si="16"/>
        <v>-0.7706473464521952</v>
      </c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1" ht="15.75" customHeight="1">
      <c r="A2" s="4"/>
      <c r="B2" s="133" t="s">
        <v>615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2"/>
      <c r="AM2" s="2"/>
      <c r="AN2" s="2"/>
      <c r="AO2" s="2"/>
    </row>
    <row r="3" spans="1:37" ht="16.5" customHeight="1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s="13" customFormat="1" ht="16.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s="13" customFormat="1" ht="13.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</row>
    <row r="7" spans="1:37" s="13" customFormat="1" ht="13.5">
      <c r="A7" s="32"/>
      <c r="B7" s="33" t="s">
        <v>39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</row>
    <row r="8" spans="1:37" s="13" customFormat="1" ht="13.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</row>
    <row r="9" spans="1:37" s="13" customFormat="1" ht="13.5">
      <c r="A9" s="29"/>
      <c r="B9" s="38" t="s">
        <v>40</v>
      </c>
      <c r="C9" s="39" t="s">
        <v>41</v>
      </c>
      <c r="D9" s="72">
        <v>7143008464</v>
      </c>
      <c r="E9" s="73">
        <v>1737412866</v>
      </c>
      <c r="F9" s="74">
        <f>$D9+$E9</f>
        <v>8880421330</v>
      </c>
      <c r="G9" s="72">
        <v>7146186183</v>
      </c>
      <c r="H9" s="73">
        <v>2233352248</v>
      </c>
      <c r="I9" s="75">
        <f>$G9+$H9</f>
        <v>9379538431</v>
      </c>
      <c r="J9" s="72">
        <v>1909479607</v>
      </c>
      <c r="K9" s="73">
        <v>135350551</v>
      </c>
      <c r="L9" s="73">
        <f>$J9+$K9</f>
        <v>2044830158</v>
      </c>
      <c r="M9" s="100">
        <f>IF($F9=0,0,$L9/$F9)</f>
        <v>0.23026274114856665</v>
      </c>
      <c r="N9" s="111">
        <v>1703926238</v>
      </c>
      <c r="O9" s="112">
        <v>414897831</v>
      </c>
      <c r="P9" s="113">
        <f>$N9+$O9</f>
        <v>2118824069</v>
      </c>
      <c r="Q9" s="100">
        <f>IF($F9=0,0,$P9/$F9)</f>
        <v>0.23859499344272667</v>
      </c>
      <c r="R9" s="111">
        <v>1617484549</v>
      </c>
      <c r="S9" s="113">
        <v>278869249</v>
      </c>
      <c r="T9" s="113">
        <f>$R9+$S9</f>
        <v>1896353798</v>
      </c>
      <c r="U9" s="100">
        <f>IF($I9=0,0,$T9/$I9)</f>
        <v>0.20217986332167734</v>
      </c>
      <c r="V9" s="111">
        <v>1648056226</v>
      </c>
      <c r="W9" s="113">
        <v>383611142</v>
      </c>
      <c r="X9" s="113">
        <f>$V9+$W9</f>
        <v>2031667368</v>
      </c>
      <c r="Y9" s="100">
        <f>IF($I9=0,0,$X9/$I9)</f>
        <v>0.2166063269473052</v>
      </c>
      <c r="Z9" s="72">
        <f>$J9+$N9+$R9+$V9</f>
        <v>6878946620</v>
      </c>
      <c r="AA9" s="73">
        <f>$K9+$O9+$S9+$W9</f>
        <v>1212728773</v>
      </c>
      <c r="AB9" s="73">
        <f>$Z9+$AA9</f>
        <v>8091675393</v>
      </c>
      <c r="AC9" s="100">
        <f>IF($I9=0,0,$AB9/$I9)</f>
        <v>0.8626944121532114</v>
      </c>
      <c r="AD9" s="72">
        <v>5930620051</v>
      </c>
      <c r="AE9" s="73">
        <v>1613189475</v>
      </c>
      <c r="AF9" s="73">
        <f>$AD9+$AE9</f>
        <v>7543809526</v>
      </c>
      <c r="AG9" s="73">
        <v>7346473554</v>
      </c>
      <c r="AH9" s="73">
        <v>7346473554</v>
      </c>
      <c r="AI9" s="73">
        <v>2062412417</v>
      </c>
      <c r="AJ9" s="100">
        <f>IF($AH9=0,0,$AI9/$AH9)</f>
        <v>0.2807350222988361</v>
      </c>
      <c r="AK9" s="100">
        <f>IF($AF9=0,0,(($X9/$AF9)-1))</f>
        <v>-0.7306841641483937</v>
      </c>
    </row>
    <row r="10" spans="1:37" s="13" customFormat="1" ht="13.5">
      <c r="A10" s="29"/>
      <c r="B10" s="38" t="s">
        <v>42</v>
      </c>
      <c r="C10" s="39" t="s">
        <v>43</v>
      </c>
      <c r="D10" s="72">
        <v>41094542394</v>
      </c>
      <c r="E10" s="73">
        <v>7225059674</v>
      </c>
      <c r="F10" s="75">
        <f aca="true" t="shared" si="0" ref="F10:F17">$D10+$E10</f>
        <v>48319602068</v>
      </c>
      <c r="G10" s="72">
        <v>41348488081</v>
      </c>
      <c r="H10" s="73">
        <v>5724328984</v>
      </c>
      <c r="I10" s="75">
        <f aca="true" t="shared" si="1" ref="I10:I17">$G10+$H10</f>
        <v>47072817065</v>
      </c>
      <c r="J10" s="72">
        <v>11272618896</v>
      </c>
      <c r="K10" s="73">
        <v>33122142</v>
      </c>
      <c r="L10" s="73">
        <f aca="true" t="shared" si="2" ref="L10:L17">$J10+$K10</f>
        <v>11305741038</v>
      </c>
      <c r="M10" s="100">
        <f aca="true" t="shared" si="3" ref="M10:M17">IF($F10=0,0,$L10/$F10)</f>
        <v>0.23397835565966524</v>
      </c>
      <c r="N10" s="111">
        <v>10991930112</v>
      </c>
      <c r="O10" s="112">
        <v>132351308</v>
      </c>
      <c r="P10" s="113">
        <f aca="true" t="shared" si="4" ref="P10:P17">$N10+$O10</f>
        <v>11124281420</v>
      </c>
      <c r="Q10" s="100">
        <f aca="true" t="shared" si="5" ref="Q10:Q17">IF($F10=0,0,$P10/$F10)</f>
        <v>0.23022295184353628</v>
      </c>
      <c r="R10" s="111">
        <v>11047439299</v>
      </c>
      <c r="S10" s="113">
        <v>314013879</v>
      </c>
      <c r="T10" s="113">
        <f aca="true" t="shared" si="6" ref="T10:T17">$R10+$S10</f>
        <v>11361453178</v>
      </c>
      <c r="U10" s="100">
        <f aca="true" t="shared" si="7" ref="U10:U17">IF($I10=0,0,$T10/$I10)</f>
        <v>0.24135910885281536</v>
      </c>
      <c r="V10" s="111">
        <v>8601274853</v>
      </c>
      <c r="W10" s="113">
        <v>634479298</v>
      </c>
      <c r="X10" s="113">
        <f aca="true" t="shared" si="8" ref="X10:X17">$V10+$W10</f>
        <v>9235754151</v>
      </c>
      <c r="Y10" s="100">
        <f aca="true" t="shared" si="9" ref="Y10:Y17">IF($I10=0,0,$X10/$I10)</f>
        <v>0.19620143273445706</v>
      </c>
      <c r="Z10" s="72">
        <f aca="true" t="shared" si="10" ref="Z10:Z17">$J10+$N10+$R10+$V10</f>
        <v>41913263160</v>
      </c>
      <c r="AA10" s="73">
        <f aca="true" t="shared" si="11" ref="AA10:AA17">$K10+$O10+$S10+$W10</f>
        <v>1113966627</v>
      </c>
      <c r="AB10" s="73">
        <f aca="true" t="shared" si="12" ref="AB10:AB17">$Z10+$AA10</f>
        <v>43027229787</v>
      </c>
      <c r="AC10" s="100">
        <f aca="true" t="shared" si="13" ref="AC10:AC17">IF($I10=0,0,$AB10/$I10)</f>
        <v>0.9140568266306711</v>
      </c>
      <c r="AD10" s="72">
        <v>39900993768</v>
      </c>
      <c r="AE10" s="73">
        <v>492313848</v>
      </c>
      <c r="AF10" s="73">
        <f aca="true" t="shared" si="14" ref="AF10:AF17">$AD10+$AE10</f>
        <v>40393307616</v>
      </c>
      <c r="AG10" s="73">
        <v>46821696218</v>
      </c>
      <c r="AH10" s="73">
        <v>46821696218</v>
      </c>
      <c r="AI10" s="73">
        <v>8873159402</v>
      </c>
      <c r="AJ10" s="100">
        <f aca="true" t="shared" si="15" ref="AJ10:AJ17">IF($AH10=0,0,$AI10/$AH10)</f>
        <v>0.18950956754507386</v>
      </c>
      <c r="AK10" s="100">
        <f aca="true" t="shared" si="16" ref="AK10:AK17">IF($AF10=0,0,(($X10/$AF10)-1))</f>
        <v>-0.7713543481311328</v>
      </c>
    </row>
    <row r="11" spans="1:37" s="13" customFormat="1" ht="13.5">
      <c r="A11" s="29"/>
      <c r="B11" s="38" t="s">
        <v>44</v>
      </c>
      <c r="C11" s="39" t="s">
        <v>45</v>
      </c>
      <c r="D11" s="72">
        <v>38665061294</v>
      </c>
      <c r="E11" s="73">
        <v>7417206981</v>
      </c>
      <c r="F11" s="75">
        <f t="shared" si="0"/>
        <v>46082268275</v>
      </c>
      <c r="G11" s="72">
        <v>39148558378</v>
      </c>
      <c r="H11" s="73">
        <v>5000624398</v>
      </c>
      <c r="I11" s="75">
        <f t="shared" si="1"/>
        <v>44149182776</v>
      </c>
      <c r="J11" s="72">
        <v>10651716261</v>
      </c>
      <c r="K11" s="73">
        <v>306093040</v>
      </c>
      <c r="L11" s="73">
        <f t="shared" si="2"/>
        <v>10957809301</v>
      </c>
      <c r="M11" s="100">
        <f t="shared" si="3"/>
        <v>0.2377879759652521</v>
      </c>
      <c r="N11" s="111">
        <v>9205565933</v>
      </c>
      <c r="O11" s="112">
        <v>1454723436</v>
      </c>
      <c r="P11" s="113">
        <f t="shared" si="4"/>
        <v>10660289369</v>
      </c>
      <c r="Q11" s="100">
        <f t="shared" si="5"/>
        <v>0.2313316980271844</v>
      </c>
      <c r="R11" s="111">
        <v>7035602386</v>
      </c>
      <c r="S11" s="113">
        <v>967583033</v>
      </c>
      <c r="T11" s="113">
        <f t="shared" si="6"/>
        <v>8003185419</v>
      </c>
      <c r="U11" s="100">
        <f t="shared" si="7"/>
        <v>0.1812759583706411</v>
      </c>
      <c r="V11" s="111">
        <v>8795343418</v>
      </c>
      <c r="W11" s="113">
        <v>1240176733</v>
      </c>
      <c r="X11" s="113">
        <f t="shared" si="8"/>
        <v>10035520151</v>
      </c>
      <c r="Y11" s="100">
        <f t="shared" si="9"/>
        <v>0.22730930721679005</v>
      </c>
      <c r="Z11" s="72">
        <f t="shared" si="10"/>
        <v>35688227998</v>
      </c>
      <c r="AA11" s="73">
        <f t="shared" si="11"/>
        <v>3968576242</v>
      </c>
      <c r="AB11" s="73">
        <f t="shared" si="12"/>
        <v>39656804240</v>
      </c>
      <c r="AC11" s="100">
        <f t="shared" si="13"/>
        <v>0.898245488284732</v>
      </c>
      <c r="AD11" s="72">
        <v>33443509347</v>
      </c>
      <c r="AE11" s="73">
        <v>5322528555</v>
      </c>
      <c r="AF11" s="73">
        <f t="shared" si="14"/>
        <v>38766037902</v>
      </c>
      <c r="AG11" s="73">
        <v>41972982124</v>
      </c>
      <c r="AH11" s="73">
        <v>41972982124</v>
      </c>
      <c r="AI11" s="73">
        <v>10805524503</v>
      </c>
      <c r="AJ11" s="100">
        <f t="shared" si="15"/>
        <v>0.25743999964256625</v>
      </c>
      <c r="AK11" s="100">
        <f t="shared" si="16"/>
        <v>-0.7411259779405455</v>
      </c>
    </row>
    <row r="12" spans="1:37" s="13" customFormat="1" ht="13.5">
      <c r="A12" s="29"/>
      <c r="B12" s="38" t="s">
        <v>46</v>
      </c>
      <c r="C12" s="39" t="s">
        <v>47</v>
      </c>
      <c r="D12" s="72">
        <v>39248508482</v>
      </c>
      <c r="E12" s="73">
        <v>5149304000</v>
      </c>
      <c r="F12" s="75">
        <f t="shared" si="0"/>
        <v>44397812482</v>
      </c>
      <c r="G12" s="72">
        <v>39630767321</v>
      </c>
      <c r="H12" s="73">
        <v>2914769004</v>
      </c>
      <c r="I12" s="75">
        <f t="shared" si="1"/>
        <v>42545536325</v>
      </c>
      <c r="J12" s="72">
        <v>10917443351</v>
      </c>
      <c r="K12" s="73">
        <v>170866915</v>
      </c>
      <c r="L12" s="73">
        <f t="shared" si="2"/>
        <v>11088310266</v>
      </c>
      <c r="M12" s="100">
        <f t="shared" si="3"/>
        <v>0.24974902244329003</v>
      </c>
      <c r="N12" s="111">
        <v>6329627247</v>
      </c>
      <c r="O12" s="112">
        <v>304078616</v>
      </c>
      <c r="P12" s="113">
        <f t="shared" si="4"/>
        <v>6633705863</v>
      </c>
      <c r="Q12" s="100">
        <f t="shared" si="5"/>
        <v>0.14941515115614024</v>
      </c>
      <c r="R12" s="111">
        <v>9455578043</v>
      </c>
      <c r="S12" s="113">
        <v>339875040</v>
      </c>
      <c r="T12" s="113">
        <f t="shared" si="6"/>
        <v>9795453083</v>
      </c>
      <c r="U12" s="100">
        <f t="shared" si="7"/>
        <v>0.23023456581141125</v>
      </c>
      <c r="V12" s="111">
        <v>7491387030</v>
      </c>
      <c r="W12" s="113">
        <v>578936115</v>
      </c>
      <c r="X12" s="113">
        <f t="shared" si="8"/>
        <v>8070323145</v>
      </c>
      <c r="Y12" s="100">
        <f t="shared" si="9"/>
        <v>0.18968671785805724</v>
      </c>
      <c r="Z12" s="72">
        <f t="shared" si="10"/>
        <v>34194035671</v>
      </c>
      <c r="AA12" s="73">
        <f t="shared" si="11"/>
        <v>1393756686</v>
      </c>
      <c r="AB12" s="73">
        <f t="shared" si="12"/>
        <v>35587792357</v>
      </c>
      <c r="AC12" s="100">
        <f t="shared" si="13"/>
        <v>0.8364635971479906</v>
      </c>
      <c r="AD12" s="72">
        <v>23073559443</v>
      </c>
      <c r="AE12" s="73">
        <v>661100564</v>
      </c>
      <c r="AF12" s="73">
        <f t="shared" si="14"/>
        <v>23734660007</v>
      </c>
      <c r="AG12" s="73">
        <v>39575371810</v>
      </c>
      <c r="AH12" s="73">
        <v>39575371810</v>
      </c>
      <c r="AI12" s="73">
        <v>0</v>
      </c>
      <c r="AJ12" s="100">
        <f t="shared" si="15"/>
        <v>0</v>
      </c>
      <c r="AK12" s="100">
        <f t="shared" si="16"/>
        <v>-0.6599773014393364</v>
      </c>
    </row>
    <row r="13" spans="1:37" s="13" customFormat="1" ht="13.5">
      <c r="A13" s="29"/>
      <c r="B13" s="38" t="s">
        <v>48</v>
      </c>
      <c r="C13" s="39" t="s">
        <v>49</v>
      </c>
      <c r="D13" s="72">
        <v>57485416789</v>
      </c>
      <c r="E13" s="73">
        <v>7754429658</v>
      </c>
      <c r="F13" s="75">
        <f t="shared" si="0"/>
        <v>65239846447</v>
      </c>
      <c r="G13" s="72">
        <v>65344869833</v>
      </c>
      <c r="H13" s="73">
        <v>5210015356</v>
      </c>
      <c r="I13" s="75">
        <f t="shared" si="1"/>
        <v>70554885189</v>
      </c>
      <c r="J13" s="72">
        <v>16776531073</v>
      </c>
      <c r="K13" s="73">
        <v>1283908211</v>
      </c>
      <c r="L13" s="73">
        <f t="shared" si="2"/>
        <v>18060439284</v>
      </c>
      <c r="M13" s="100">
        <f t="shared" si="3"/>
        <v>0.2768314192565132</v>
      </c>
      <c r="N13" s="111">
        <v>16639107438</v>
      </c>
      <c r="O13" s="112">
        <v>1248946146</v>
      </c>
      <c r="P13" s="113">
        <f t="shared" si="4"/>
        <v>17888053584</v>
      </c>
      <c r="Q13" s="100">
        <f t="shared" si="5"/>
        <v>0.2741890816455557</v>
      </c>
      <c r="R13" s="111">
        <v>16326592701</v>
      </c>
      <c r="S13" s="113">
        <v>1027231524</v>
      </c>
      <c r="T13" s="113">
        <f t="shared" si="6"/>
        <v>17353824225</v>
      </c>
      <c r="U13" s="100">
        <f t="shared" si="7"/>
        <v>0.24596205037416152</v>
      </c>
      <c r="V13" s="111">
        <v>14340343232</v>
      </c>
      <c r="W13" s="113">
        <v>907396217</v>
      </c>
      <c r="X13" s="113">
        <f t="shared" si="8"/>
        <v>15247739449</v>
      </c>
      <c r="Y13" s="100">
        <f t="shared" si="9"/>
        <v>0.21611174631146915</v>
      </c>
      <c r="Z13" s="72">
        <f t="shared" si="10"/>
        <v>64082574444</v>
      </c>
      <c r="AA13" s="73">
        <f t="shared" si="11"/>
        <v>4467482098</v>
      </c>
      <c r="AB13" s="73">
        <f t="shared" si="12"/>
        <v>68550056542</v>
      </c>
      <c r="AC13" s="100">
        <f t="shared" si="13"/>
        <v>0.9715848358107375</v>
      </c>
      <c r="AD13" s="72">
        <v>55279019088</v>
      </c>
      <c r="AE13" s="73">
        <v>1467405359</v>
      </c>
      <c r="AF13" s="73">
        <f t="shared" si="14"/>
        <v>56746424447</v>
      </c>
      <c r="AG13" s="73">
        <v>60093368798</v>
      </c>
      <c r="AH13" s="73">
        <v>60093368798</v>
      </c>
      <c r="AI13" s="73">
        <v>13809748856</v>
      </c>
      <c r="AJ13" s="100">
        <f t="shared" si="15"/>
        <v>0.22980487085722526</v>
      </c>
      <c r="AK13" s="100">
        <f t="shared" si="16"/>
        <v>-0.7313004370303353</v>
      </c>
    </row>
    <row r="14" spans="1:37" s="13" customFormat="1" ht="13.5">
      <c r="A14" s="29"/>
      <c r="B14" s="38" t="s">
        <v>50</v>
      </c>
      <c r="C14" s="39" t="s">
        <v>51</v>
      </c>
      <c r="D14" s="72">
        <v>6949637528</v>
      </c>
      <c r="E14" s="73">
        <v>1266260876</v>
      </c>
      <c r="F14" s="75">
        <f t="shared" si="0"/>
        <v>8215898404</v>
      </c>
      <c r="G14" s="72">
        <v>6908606869</v>
      </c>
      <c r="H14" s="73">
        <v>725661968</v>
      </c>
      <c r="I14" s="75">
        <f t="shared" si="1"/>
        <v>7634268837</v>
      </c>
      <c r="J14" s="72">
        <v>2025412320</v>
      </c>
      <c r="K14" s="73">
        <v>48283747</v>
      </c>
      <c r="L14" s="73">
        <f t="shared" si="2"/>
        <v>2073696067</v>
      </c>
      <c r="M14" s="100">
        <f t="shared" si="3"/>
        <v>0.25240040285678295</v>
      </c>
      <c r="N14" s="111">
        <v>1512479389</v>
      </c>
      <c r="O14" s="112">
        <v>130577318</v>
      </c>
      <c r="P14" s="113">
        <f t="shared" si="4"/>
        <v>1643056707</v>
      </c>
      <c r="Q14" s="100">
        <f t="shared" si="5"/>
        <v>0.1999850322151087</v>
      </c>
      <c r="R14" s="111">
        <v>1882694908</v>
      </c>
      <c r="S14" s="113">
        <v>102776868</v>
      </c>
      <c r="T14" s="113">
        <f t="shared" si="6"/>
        <v>1985471776</v>
      </c>
      <c r="U14" s="100">
        <f t="shared" si="7"/>
        <v>0.2600735995014057</v>
      </c>
      <c r="V14" s="111">
        <v>1235775839</v>
      </c>
      <c r="W14" s="113">
        <v>147912011</v>
      </c>
      <c r="X14" s="113">
        <f t="shared" si="8"/>
        <v>1383687850</v>
      </c>
      <c r="Y14" s="100">
        <f t="shared" si="9"/>
        <v>0.18124693792467242</v>
      </c>
      <c r="Z14" s="72">
        <f t="shared" si="10"/>
        <v>6656362456</v>
      </c>
      <c r="AA14" s="73">
        <f t="shared" si="11"/>
        <v>429549944</v>
      </c>
      <c r="AB14" s="73">
        <f t="shared" si="12"/>
        <v>7085912400</v>
      </c>
      <c r="AC14" s="100">
        <f t="shared" si="13"/>
        <v>0.9281717151035666</v>
      </c>
      <c r="AD14" s="72">
        <v>6685627687</v>
      </c>
      <c r="AE14" s="73">
        <v>765084950</v>
      </c>
      <c r="AF14" s="73">
        <f t="shared" si="14"/>
        <v>7450712637</v>
      </c>
      <c r="AG14" s="73">
        <v>7316105802</v>
      </c>
      <c r="AH14" s="73">
        <v>7316105802</v>
      </c>
      <c r="AI14" s="73">
        <v>1931588838</v>
      </c>
      <c r="AJ14" s="100">
        <f t="shared" si="15"/>
        <v>0.2640187129978304</v>
      </c>
      <c r="AK14" s="100">
        <f t="shared" si="16"/>
        <v>-0.8142878517245921</v>
      </c>
    </row>
    <row r="15" spans="1:37" s="13" customFormat="1" ht="13.5">
      <c r="A15" s="29"/>
      <c r="B15" s="38" t="s">
        <v>52</v>
      </c>
      <c r="C15" s="39" t="s">
        <v>53</v>
      </c>
      <c r="D15" s="72">
        <v>20662255572</v>
      </c>
      <c r="E15" s="73">
        <v>1832627984</v>
      </c>
      <c r="F15" s="75">
        <f t="shared" si="0"/>
        <v>22494883556</v>
      </c>
      <c r="G15" s="72">
        <v>20662255572</v>
      </c>
      <c r="H15" s="73">
        <v>1832627984</v>
      </c>
      <c r="I15" s="75">
        <f t="shared" si="1"/>
        <v>22494883556</v>
      </c>
      <c r="J15" s="72">
        <v>3434253124</v>
      </c>
      <c r="K15" s="73">
        <v>2383734275</v>
      </c>
      <c r="L15" s="73">
        <f t="shared" si="2"/>
        <v>5817987399</v>
      </c>
      <c r="M15" s="100">
        <f t="shared" si="3"/>
        <v>0.2586360309230489</v>
      </c>
      <c r="N15" s="111">
        <v>0</v>
      </c>
      <c r="O15" s="112">
        <v>0</v>
      </c>
      <c r="P15" s="113">
        <f t="shared" si="4"/>
        <v>0</v>
      </c>
      <c r="Q15" s="100">
        <f t="shared" si="5"/>
        <v>0</v>
      </c>
      <c r="R15" s="111">
        <v>1303222634</v>
      </c>
      <c r="S15" s="113">
        <v>87614761</v>
      </c>
      <c r="T15" s="113">
        <f t="shared" si="6"/>
        <v>1390837395</v>
      </c>
      <c r="U15" s="100">
        <f t="shared" si="7"/>
        <v>0.06182905510657892</v>
      </c>
      <c r="V15" s="111">
        <v>1035560686</v>
      </c>
      <c r="W15" s="113">
        <v>70031871</v>
      </c>
      <c r="X15" s="113">
        <f t="shared" si="8"/>
        <v>1105592557</v>
      </c>
      <c r="Y15" s="100">
        <f t="shared" si="9"/>
        <v>0.049148623252379904</v>
      </c>
      <c r="Z15" s="72">
        <f t="shared" si="10"/>
        <v>5773036444</v>
      </c>
      <c r="AA15" s="73">
        <f t="shared" si="11"/>
        <v>2541380907</v>
      </c>
      <c r="AB15" s="73">
        <f t="shared" si="12"/>
        <v>8314417351</v>
      </c>
      <c r="AC15" s="100">
        <f t="shared" si="13"/>
        <v>0.3696137092820077</v>
      </c>
      <c r="AD15" s="72">
        <v>9199491644</v>
      </c>
      <c r="AE15" s="73">
        <v>2329097913</v>
      </c>
      <c r="AF15" s="73">
        <f t="shared" si="14"/>
        <v>11528589557</v>
      </c>
      <c r="AG15" s="73">
        <v>-2885921870</v>
      </c>
      <c r="AH15" s="73">
        <v>-2885921870</v>
      </c>
      <c r="AI15" s="73">
        <v>1613358133</v>
      </c>
      <c r="AJ15" s="100">
        <f t="shared" si="15"/>
        <v>-0.5590442866008705</v>
      </c>
      <c r="AK15" s="100">
        <f t="shared" si="16"/>
        <v>-0.9040999290040038</v>
      </c>
    </row>
    <row r="16" spans="1:37" s="13" customFormat="1" ht="13.5">
      <c r="A16" s="29"/>
      <c r="B16" s="38" t="s">
        <v>54</v>
      </c>
      <c r="C16" s="39" t="s">
        <v>55</v>
      </c>
      <c r="D16" s="72">
        <v>40842083481</v>
      </c>
      <c r="E16" s="73">
        <v>3783588251</v>
      </c>
      <c r="F16" s="75">
        <f t="shared" si="0"/>
        <v>44625671732</v>
      </c>
      <c r="G16" s="72">
        <v>41045620963</v>
      </c>
      <c r="H16" s="73">
        <v>3695117615</v>
      </c>
      <c r="I16" s="75">
        <f t="shared" si="1"/>
        <v>44740738578</v>
      </c>
      <c r="J16" s="72">
        <v>7720446550</v>
      </c>
      <c r="K16" s="73">
        <v>0</v>
      </c>
      <c r="L16" s="73">
        <f t="shared" si="2"/>
        <v>7720446550</v>
      </c>
      <c r="M16" s="100">
        <f t="shared" si="3"/>
        <v>0.17300460139547552</v>
      </c>
      <c r="N16" s="111">
        <v>7863547448</v>
      </c>
      <c r="O16" s="112">
        <v>0</v>
      </c>
      <c r="P16" s="113">
        <f t="shared" si="4"/>
        <v>7863547448</v>
      </c>
      <c r="Q16" s="100">
        <f t="shared" si="5"/>
        <v>0.17621129593801135</v>
      </c>
      <c r="R16" s="111">
        <v>9322298748</v>
      </c>
      <c r="S16" s="113">
        <v>276877953</v>
      </c>
      <c r="T16" s="113">
        <f t="shared" si="6"/>
        <v>9599176701</v>
      </c>
      <c r="U16" s="100">
        <f t="shared" si="7"/>
        <v>0.21455114524461885</v>
      </c>
      <c r="V16" s="111">
        <v>7812162571</v>
      </c>
      <c r="W16" s="113">
        <v>0</v>
      </c>
      <c r="X16" s="113">
        <f t="shared" si="8"/>
        <v>7812162571</v>
      </c>
      <c r="Y16" s="100">
        <f t="shared" si="9"/>
        <v>0.17460960232876913</v>
      </c>
      <c r="Z16" s="72">
        <f t="shared" si="10"/>
        <v>32718455317</v>
      </c>
      <c r="AA16" s="73">
        <f t="shared" si="11"/>
        <v>276877953</v>
      </c>
      <c r="AB16" s="73">
        <f t="shared" si="12"/>
        <v>32995333270</v>
      </c>
      <c r="AC16" s="100">
        <f t="shared" si="13"/>
        <v>0.7374785110549008</v>
      </c>
      <c r="AD16" s="72">
        <v>31036213290</v>
      </c>
      <c r="AE16" s="73">
        <v>0</v>
      </c>
      <c r="AF16" s="73">
        <f t="shared" si="14"/>
        <v>31036213290</v>
      </c>
      <c r="AG16" s="73">
        <v>36359314530</v>
      </c>
      <c r="AH16" s="73">
        <v>36359314530</v>
      </c>
      <c r="AI16" s="73">
        <v>6088251908</v>
      </c>
      <c r="AJ16" s="100">
        <f t="shared" si="15"/>
        <v>0.16744682859674362</v>
      </c>
      <c r="AK16" s="100">
        <f t="shared" si="16"/>
        <v>-0.748288797412115</v>
      </c>
    </row>
    <row r="17" spans="1:37" s="13" customFormat="1" ht="13.5">
      <c r="A17" s="29"/>
      <c r="B17" s="47" t="s">
        <v>96</v>
      </c>
      <c r="C17" s="39"/>
      <c r="D17" s="76">
        <f>SUM(D9:D16)</f>
        <v>252090514004</v>
      </c>
      <c r="E17" s="77">
        <f>SUM(E9:E16)</f>
        <v>36165890290</v>
      </c>
      <c r="F17" s="78">
        <f t="shared" si="0"/>
        <v>288256404294</v>
      </c>
      <c r="G17" s="76">
        <f>SUM(G9:G16)</f>
        <v>261235353200</v>
      </c>
      <c r="H17" s="77">
        <f>SUM(H9:H16)</f>
        <v>27336497557</v>
      </c>
      <c r="I17" s="78">
        <f t="shared" si="1"/>
        <v>288571850757</v>
      </c>
      <c r="J17" s="76">
        <f>SUM(J9:J16)</f>
        <v>64707901182</v>
      </c>
      <c r="K17" s="77">
        <f>SUM(K9:K16)</f>
        <v>4361358881</v>
      </c>
      <c r="L17" s="77">
        <f t="shared" si="2"/>
        <v>69069260063</v>
      </c>
      <c r="M17" s="101">
        <f t="shared" si="3"/>
        <v>0.23961049619058772</v>
      </c>
      <c r="N17" s="117">
        <f>SUM(N9:N16)</f>
        <v>54246183805</v>
      </c>
      <c r="O17" s="118">
        <f>SUM(O9:O16)</f>
        <v>3685574655</v>
      </c>
      <c r="P17" s="119">
        <f t="shared" si="4"/>
        <v>57931758460</v>
      </c>
      <c r="Q17" s="101">
        <f t="shared" si="5"/>
        <v>0.20097301429221304</v>
      </c>
      <c r="R17" s="117">
        <f>SUM(R9:R16)</f>
        <v>57990913268</v>
      </c>
      <c r="S17" s="119">
        <f>SUM(S9:S16)</f>
        <v>3394842307</v>
      </c>
      <c r="T17" s="119">
        <f t="shared" si="6"/>
        <v>61385755575</v>
      </c>
      <c r="U17" s="101">
        <f t="shared" si="7"/>
        <v>0.21272260414163402</v>
      </c>
      <c r="V17" s="117">
        <f>SUM(V9:V16)</f>
        <v>50959903855</v>
      </c>
      <c r="W17" s="119">
        <f>SUM(W9:W16)</f>
        <v>3962543387</v>
      </c>
      <c r="X17" s="119">
        <f t="shared" si="8"/>
        <v>54922447242</v>
      </c>
      <c r="Y17" s="101">
        <f t="shared" si="9"/>
        <v>0.19032503377555346</v>
      </c>
      <c r="Z17" s="76">
        <f t="shared" si="10"/>
        <v>227904902110</v>
      </c>
      <c r="AA17" s="77">
        <f t="shared" si="11"/>
        <v>15404319230</v>
      </c>
      <c r="AB17" s="77">
        <f t="shared" si="12"/>
        <v>243309221340</v>
      </c>
      <c r="AC17" s="101">
        <f t="shared" si="13"/>
        <v>0.8431495334757558</v>
      </c>
      <c r="AD17" s="76">
        <f>SUM(AD9:AD16)</f>
        <v>204549034318</v>
      </c>
      <c r="AE17" s="77">
        <f>SUM(AE9:AE16)</f>
        <v>12650720664</v>
      </c>
      <c r="AF17" s="77">
        <f t="shared" si="14"/>
        <v>217199754982</v>
      </c>
      <c r="AG17" s="77">
        <f>SUM(AG9:AG16)</f>
        <v>236599390966</v>
      </c>
      <c r="AH17" s="77">
        <f>SUM(AH9:AH16)</f>
        <v>236599390966</v>
      </c>
      <c r="AI17" s="77">
        <f>SUM(AI9:AI16)</f>
        <v>45184044057</v>
      </c>
      <c r="AJ17" s="101">
        <f t="shared" si="15"/>
        <v>0.19097278261165548</v>
      </c>
      <c r="AK17" s="101">
        <f t="shared" si="16"/>
        <v>-0.7471339355490912</v>
      </c>
    </row>
    <row r="18" spans="1:37" s="13" customFormat="1" ht="13.5">
      <c r="A18" s="43"/>
      <c r="B18" s="48"/>
      <c r="C18" s="49"/>
      <c r="D18" s="96"/>
      <c r="E18" s="97"/>
      <c r="F18" s="98"/>
      <c r="G18" s="96"/>
      <c r="H18" s="97"/>
      <c r="I18" s="98"/>
      <c r="J18" s="96"/>
      <c r="K18" s="97"/>
      <c r="L18" s="97"/>
      <c r="M18" s="109"/>
      <c r="N18" s="120"/>
      <c r="O18" s="121"/>
      <c r="P18" s="122"/>
      <c r="Q18" s="109"/>
      <c r="R18" s="120"/>
      <c r="S18" s="122"/>
      <c r="T18" s="122"/>
      <c r="U18" s="109"/>
      <c r="V18" s="120"/>
      <c r="W18" s="122"/>
      <c r="X18" s="122"/>
      <c r="Y18" s="109"/>
      <c r="Z18" s="96"/>
      <c r="AA18" s="97"/>
      <c r="AB18" s="97"/>
      <c r="AC18" s="109"/>
      <c r="AD18" s="96"/>
      <c r="AE18" s="97"/>
      <c r="AF18" s="97"/>
      <c r="AG18" s="97"/>
      <c r="AH18" s="97"/>
      <c r="AI18" s="97"/>
      <c r="AJ18" s="109"/>
      <c r="AK18" s="109"/>
    </row>
    <row r="19" spans="1:37" ht="13.5">
      <c r="A19" s="50"/>
      <c r="B19" s="51"/>
      <c r="C19" s="52"/>
      <c r="D19" s="99"/>
      <c r="E19" s="99"/>
      <c r="F19" s="99"/>
      <c r="G19" s="99"/>
      <c r="H19" s="99"/>
      <c r="I19" s="99"/>
      <c r="J19" s="99"/>
      <c r="K19" s="99"/>
      <c r="L19" s="99"/>
      <c r="M19" s="110"/>
      <c r="N19" s="123"/>
      <c r="O19" s="123"/>
      <c r="P19" s="123"/>
      <c r="Q19" s="124"/>
      <c r="R19" s="123"/>
      <c r="S19" s="123"/>
      <c r="T19" s="123"/>
      <c r="U19" s="124"/>
      <c r="V19" s="123"/>
      <c r="W19" s="123"/>
      <c r="X19" s="123"/>
      <c r="Y19" s="124"/>
      <c r="Z19" s="99"/>
      <c r="AA19" s="99"/>
      <c r="AB19" s="99"/>
      <c r="AC19" s="110"/>
      <c r="AD19" s="99"/>
      <c r="AE19" s="99"/>
      <c r="AF19" s="99"/>
      <c r="AG19" s="99"/>
      <c r="AH19" s="99"/>
      <c r="AI19" s="99"/>
      <c r="AJ19" s="110"/>
      <c r="AK19" s="110"/>
    </row>
    <row r="20" spans="1:37" ht="12.75">
      <c r="A20" s="2"/>
      <c r="B20" s="2"/>
      <c r="C20" s="2"/>
      <c r="D20" s="84"/>
      <c r="E20" s="84"/>
      <c r="F20" s="84"/>
      <c r="G20" s="84"/>
      <c r="H20" s="84"/>
      <c r="I20" s="84"/>
      <c r="J20" s="84"/>
      <c r="K20" s="84"/>
      <c r="L20" s="84"/>
      <c r="M20" s="104"/>
      <c r="N20" s="84"/>
      <c r="O20" s="84"/>
      <c r="P20" s="84"/>
      <c r="Q20" s="104"/>
      <c r="R20" s="84"/>
      <c r="S20" s="84"/>
      <c r="T20" s="84"/>
      <c r="U20" s="104"/>
      <c r="V20" s="84"/>
      <c r="W20" s="84"/>
      <c r="X20" s="84"/>
      <c r="Y20" s="104"/>
      <c r="Z20" s="84"/>
      <c r="AA20" s="84"/>
      <c r="AB20" s="84"/>
      <c r="AC20" s="104"/>
      <c r="AD20" s="84"/>
      <c r="AE20" s="84"/>
      <c r="AF20" s="84"/>
      <c r="AG20" s="84"/>
      <c r="AH20" s="84"/>
      <c r="AI20" s="84"/>
      <c r="AJ20" s="104"/>
      <c r="AK20" s="104"/>
    </row>
    <row r="21" spans="1:37" ht="12.75">
      <c r="A21" s="2"/>
      <c r="B21" s="2"/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104"/>
      <c r="N21" s="84"/>
      <c r="O21" s="84"/>
      <c r="P21" s="84"/>
      <c r="Q21" s="104"/>
      <c r="R21" s="84"/>
      <c r="S21" s="84"/>
      <c r="T21" s="84"/>
      <c r="U21" s="104"/>
      <c r="V21" s="84"/>
      <c r="W21" s="84"/>
      <c r="X21" s="84"/>
      <c r="Y21" s="104"/>
      <c r="Z21" s="84"/>
      <c r="AA21" s="84"/>
      <c r="AB21" s="84"/>
      <c r="AC21" s="104"/>
      <c r="AD21" s="84"/>
      <c r="AE21" s="84"/>
      <c r="AF21" s="84"/>
      <c r="AG21" s="84"/>
      <c r="AH21" s="84"/>
      <c r="AI21" s="84"/>
      <c r="AJ21" s="104"/>
      <c r="AK21" s="104"/>
    </row>
    <row r="22" spans="1:37" ht="12.75">
      <c r="A22" s="2"/>
      <c r="B22" s="2"/>
      <c r="C22" s="2"/>
      <c r="D22" s="84"/>
      <c r="E22" s="84"/>
      <c r="F22" s="84"/>
      <c r="G22" s="84"/>
      <c r="H22" s="84"/>
      <c r="I22" s="84"/>
      <c r="J22" s="84"/>
      <c r="K22" s="84"/>
      <c r="L22" s="84"/>
      <c r="M22" s="104"/>
      <c r="N22" s="84"/>
      <c r="O22" s="84"/>
      <c r="P22" s="84"/>
      <c r="Q22" s="104"/>
      <c r="R22" s="84"/>
      <c r="S22" s="84"/>
      <c r="T22" s="84"/>
      <c r="U22" s="104"/>
      <c r="V22" s="84"/>
      <c r="W22" s="84"/>
      <c r="X22" s="84"/>
      <c r="Y22" s="104"/>
      <c r="Z22" s="84"/>
      <c r="AA22" s="84"/>
      <c r="AB22" s="84"/>
      <c r="AC22" s="104"/>
      <c r="AD22" s="84"/>
      <c r="AE22" s="84"/>
      <c r="AF22" s="84"/>
      <c r="AG22" s="84"/>
      <c r="AH22" s="84"/>
      <c r="AI22" s="84"/>
      <c r="AJ22" s="104"/>
      <c r="AK22" s="104"/>
    </row>
    <row r="23" spans="1:37" ht="12.75">
      <c r="A23" s="2"/>
      <c r="B23" s="2"/>
      <c r="C23" s="2"/>
      <c r="D23" s="84"/>
      <c r="E23" s="84"/>
      <c r="F23" s="84"/>
      <c r="G23" s="84"/>
      <c r="H23" s="84"/>
      <c r="I23" s="84"/>
      <c r="J23" s="84"/>
      <c r="K23" s="84"/>
      <c r="L23" s="84"/>
      <c r="M23" s="104"/>
      <c r="N23" s="84"/>
      <c r="O23" s="84"/>
      <c r="P23" s="84"/>
      <c r="Q23" s="104"/>
      <c r="R23" s="84"/>
      <c r="S23" s="84"/>
      <c r="T23" s="84"/>
      <c r="U23" s="104"/>
      <c r="V23" s="84"/>
      <c r="W23" s="84"/>
      <c r="X23" s="84"/>
      <c r="Y23" s="104"/>
      <c r="Z23" s="84"/>
      <c r="AA23" s="84"/>
      <c r="AB23" s="84"/>
      <c r="AC23" s="104"/>
      <c r="AD23" s="84"/>
      <c r="AE23" s="84"/>
      <c r="AF23" s="84"/>
      <c r="AG23" s="84"/>
      <c r="AH23" s="84"/>
      <c r="AI23" s="84"/>
      <c r="AJ23" s="104"/>
      <c r="AK23" s="104"/>
    </row>
    <row r="24" spans="1:37" ht="12.75">
      <c r="A24" s="2"/>
      <c r="B24" s="2"/>
      <c r="C24" s="2"/>
      <c r="D24" s="84"/>
      <c r="E24" s="84"/>
      <c r="F24" s="84"/>
      <c r="G24" s="84"/>
      <c r="H24" s="84"/>
      <c r="I24" s="84"/>
      <c r="J24" s="84"/>
      <c r="K24" s="84"/>
      <c r="L24" s="84"/>
      <c r="M24" s="104"/>
      <c r="N24" s="84"/>
      <c r="O24" s="84"/>
      <c r="P24" s="84"/>
      <c r="Q24" s="104"/>
      <c r="R24" s="84"/>
      <c r="S24" s="84"/>
      <c r="T24" s="84"/>
      <c r="U24" s="104"/>
      <c r="V24" s="84"/>
      <c r="W24" s="84"/>
      <c r="X24" s="84"/>
      <c r="Y24" s="104"/>
      <c r="Z24" s="84"/>
      <c r="AA24" s="84"/>
      <c r="AB24" s="84"/>
      <c r="AC24" s="104"/>
      <c r="AD24" s="84"/>
      <c r="AE24" s="84"/>
      <c r="AF24" s="84"/>
      <c r="AG24" s="84"/>
      <c r="AH24" s="84"/>
      <c r="AI24" s="84"/>
      <c r="AJ24" s="104"/>
      <c r="AK24" s="104"/>
    </row>
    <row r="25" spans="1:37" ht="12.75">
      <c r="A25" s="2"/>
      <c r="B25" s="2"/>
      <c r="C25" s="2"/>
      <c r="D25" s="84"/>
      <c r="E25" s="84"/>
      <c r="F25" s="84"/>
      <c r="G25" s="84"/>
      <c r="H25" s="84"/>
      <c r="I25" s="84"/>
      <c r="J25" s="84"/>
      <c r="K25" s="84"/>
      <c r="L25" s="84"/>
      <c r="M25" s="104"/>
      <c r="N25" s="84"/>
      <c r="O25" s="84"/>
      <c r="P25" s="84"/>
      <c r="Q25" s="104"/>
      <c r="R25" s="84"/>
      <c r="S25" s="84"/>
      <c r="T25" s="84"/>
      <c r="U25" s="104"/>
      <c r="V25" s="84"/>
      <c r="W25" s="84"/>
      <c r="X25" s="84"/>
      <c r="Y25" s="104"/>
      <c r="Z25" s="84"/>
      <c r="AA25" s="84"/>
      <c r="AB25" s="84"/>
      <c r="AC25" s="104"/>
      <c r="AD25" s="84"/>
      <c r="AE25" s="84"/>
      <c r="AF25" s="84"/>
      <c r="AG25" s="84"/>
      <c r="AH25" s="84"/>
      <c r="AI25" s="84"/>
      <c r="AJ25" s="104"/>
      <c r="AK25" s="104"/>
    </row>
    <row r="26" spans="1:37" ht="12.75">
      <c r="A26" s="2"/>
      <c r="B26" s="2"/>
      <c r="C26" s="2"/>
      <c r="D26" s="84"/>
      <c r="E26" s="84"/>
      <c r="F26" s="84"/>
      <c r="G26" s="84"/>
      <c r="H26" s="84"/>
      <c r="I26" s="84"/>
      <c r="J26" s="84"/>
      <c r="K26" s="84"/>
      <c r="L26" s="84"/>
      <c r="M26" s="104"/>
      <c r="N26" s="84"/>
      <c r="O26" s="84"/>
      <c r="P26" s="84"/>
      <c r="Q26" s="104"/>
      <c r="R26" s="84"/>
      <c r="S26" s="84"/>
      <c r="T26" s="84"/>
      <c r="U26" s="104"/>
      <c r="V26" s="84"/>
      <c r="W26" s="84"/>
      <c r="X26" s="84"/>
      <c r="Y26" s="104"/>
      <c r="Z26" s="84"/>
      <c r="AA26" s="84"/>
      <c r="AB26" s="84"/>
      <c r="AC26" s="104"/>
      <c r="AD26" s="84"/>
      <c r="AE26" s="84"/>
      <c r="AF26" s="84"/>
      <c r="AG26" s="84"/>
      <c r="AH26" s="84"/>
      <c r="AI26" s="84"/>
      <c r="AJ26" s="104"/>
      <c r="AK26" s="104"/>
    </row>
    <row r="27" spans="1:37" ht="12.75">
      <c r="A27" s="2"/>
      <c r="B27" s="2"/>
      <c r="C27" s="2"/>
      <c r="D27" s="84"/>
      <c r="E27" s="84"/>
      <c r="F27" s="84"/>
      <c r="G27" s="84"/>
      <c r="H27" s="84"/>
      <c r="I27" s="84"/>
      <c r="J27" s="84"/>
      <c r="K27" s="84"/>
      <c r="L27" s="84"/>
      <c r="M27" s="104"/>
      <c r="N27" s="84"/>
      <c r="O27" s="84"/>
      <c r="P27" s="84"/>
      <c r="Q27" s="104"/>
      <c r="R27" s="84"/>
      <c r="S27" s="84"/>
      <c r="T27" s="84"/>
      <c r="U27" s="104"/>
      <c r="V27" s="84"/>
      <c r="W27" s="84"/>
      <c r="X27" s="84"/>
      <c r="Y27" s="104"/>
      <c r="Z27" s="84"/>
      <c r="AA27" s="84"/>
      <c r="AB27" s="84"/>
      <c r="AC27" s="104"/>
      <c r="AD27" s="84"/>
      <c r="AE27" s="84"/>
      <c r="AF27" s="84"/>
      <c r="AG27" s="84"/>
      <c r="AH27" s="84"/>
      <c r="AI27" s="84"/>
      <c r="AJ27" s="104"/>
      <c r="AK27" s="104"/>
    </row>
    <row r="28" spans="1:37" ht="12.75">
      <c r="A28" s="2"/>
      <c r="B28" s="2"/>
      <c r="C28" s="2"/>
      <c r="D28" s="84"/>
      <c r="E28" s="84"/>
      <c r="F28" s="84"/>
      <c r="G28" s="84"/>
      <c r="H28" s="84"/>
      <c r="I28" s="84"/>
      <c r="J28" s="84"/>
      <c r="K28" s="84"/>
      <c r="L28" s="84"/>
      <c r="M28" s="104"/>
      <c r="N28" s="84"/>
      <c r="O28" s="84"/>
      <c r="P28" s="84"/>
      <c r="Q28" s="104"/>
      <c r="R28" s="84"/>
      <c r="S28" s="84"/>
      <c r="T28" s="84"/>
      <c r="U28" s="104"/>
      <c r="V28" s="84"/>
      <c r="W28" s="84"/>
      <c r="X28" s="84"/>
      <c r="Y28" s="104"/>
      <c r="Z28" s="84"/>
      <c r="AA28" s="84"/>
      <c r="AB28" s="84"/>
      <c r="AC28" s="104"/>
      <c r="AD28" s="84"/>
      <c r="AE28" s="84"/>
      <c r="AF28" s="84"/>
      <c r="AG28" s="84"/>
      <c r="AH28" s="84"/>
      <c r="AI28" s="84"/>
      <c r="AJ28" s="104"/>
      <c r="AK28" s="104"/>
    </row>
    <row r="29" spans="1:37" ht="12.75">
      <c r="A29" s="2"/>
      <c r="B29" s="2"/>
      <c r="C29" s="2"/>
      <c r="D29" s="84"/>
      <c r="E29" s="84"/>
      <c r="F29" s="84"/>
      <c r="G29" s="84"/>
      <c r="H29" s="84"/>
      <c r="I29" s="84"/>
      <c r="J29" s="84"/>
      <c r="K29" s="84"/>
      <c r="L29" s="84"/>
      <c r="M29" s="104"/>
      <c r="N29" s="84"/>
      <c r="O29" s="84"/>
      <c r="P29" s="84"/>
      <c r="Q29" s="104"/>
      <c r="R29" s="84"/>
      <c r="S29" s="84"/>
      <c r="T29" s="84"/>
      <c r="U29" s="104"/>
      <c r="V29" s="84"/>
      <c r="W29" s="84"/>
      <c r="X29" s="84"/>
      <c r="Y29" s="104"/>
      <c r="Z29" s="84"/>
      <c r="AA29" s="84"/>
      <c r="AB29" s="84"/>
      <c r="AC29" s="104"/>
      <c r="AD29" s="84"/>
      <c r="AE29" s="84"/>
      <c r="AF29" s="84"/>
      <c r="AG29" s="84"/>
      <c r="AH29" s="84"/>
      <c r="AI29" s="84"/>
      <c r="AJ29" s="104"/>
      <c r="AK29" s="104"/>
    </row>
    <row r="30" spans="1:37" ht="12.75">
      <c r="A30" s="2"/>
      <c r="B30" s="2"/>
      <c r="C30" s="2"/>
      <c r="D30" s="84"/>
      <c r="E30" s="84"/>
      <c r="F30" s="84"/>
      <c r="G30" s="84"/>
      <c r="H30" s="84"/>
      <c r="I30" s="84"/>
      <c r="J30" s="84"/>
      <c r="K30" s="84"/>
      <c r="L30" s="84"/>
      <c r="M30" s="104"/>
      <c r="N30" s="84"/>
      <c r="O30" s="84"/>
      <c r="P30" s="84"/>
      <c r="Q30" s="104"/>
      <c r="R30" s="84"/>
      <c r="S30" s="84"/>
      <c r="T30" s="84"/>
      <c r="U30" s="104"/>
      <c r="V30" s="84"/>
      <c r="W30" s="84"/>
      <c r="X30" s="84"/>
      <c r="Y30" s="104"/>
      <c r="Z30" s="84"/>
      <c r="AA30" s="84"/>
      <c r="AB30" s="84"/>
      <c r="AC30" s="104"/>
      <c r="AD30" s="84"/>
      <c r="AE30" s="84"/>
      <c r="AF30" s="84"/>
      <c r="AG30" s="84"/>
      <c r="AH30" s="84"/>
      <c r="AI30" s="84"/>
      <c r="AJ30" s="104"/>
      <c r="AK30" s="104"/>
    </row>
    <row r="31" spans="1:37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4"/>
      <c r="N31" s="84"/>
      <c r="O31" s="84"/>
      <c r="P31" s="84"/>
      <c r="Q31" s="104"/>
      <c r="R31" s="84"/>
      <c r="S31" s="84"/>
      <c r="T31" s="84"/>
      <c r="U31" s="104"/>
      <c r="V31" s="84"/>
      <c r="W31" s="84"/>
      <c r="X31" s="84"/>
      <c r="Y31" s="104"/>
      <c r="Z31" s="84"/>
      <c r="AA31" s="84"/>
      <c r="AB31" s="84"/>
      <c r="AC31" s="104"/>
      <c r="AD31" s="84"/>
      <c r="AE31" s="84"/>
      <c r="AF31" s="84"/>
      <c r="AG31" s="84"/>
      <c r="AH31" s="84"/>
      <c r="AI31" s="84"/>
      <c r="AJ31" s="104"/>
      <c r="AK31" s="104"/>
    </row>
    <row r="32" spans="1:37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4"/>
      <c r="N32" s="84"/>
      <c r="O32" s="84"/>
      <c r="P32" s="84"/>
      <c r="Q32" s="104"/>
      <c r="R32" s="84"/>
      <c r="S32" s="84"/>
      <c r="T32" s="84"/>
      <c r="U32" s="104"/>
      <c r="V32" s="84"/>
      <c r="W32" s="84"/>
      <c r="X32" s="84"/>
      <c r="Y32" s="104"/>
      <c r="Z32" s="84"/>
      <c r="AA32" s="84"/>
      <c r="AB32" s="84"/>
      <c r="AC32" s="104"/>
      <c r="AD32" s="84"/>
      <c r="AE32" s="84"/>
      <c r="AF32" s="84"/>
      <c r="AG32" s="84"/>
      <c r="AH32" s="84"/>
      <c r="AI32" s="84"/>
      <c r="AJ32" s="104"/>
      <c r="AK32" s="104"/>
    </row>
    <row r="33" spans="1:37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4"/>
      <c r="N33" s="84"/>
      <c r="O33" s="84"/>
      <c r="P33" s="84"/>
      <c r="Q33" s="104"/>
      <c r="R33" s="84"/>
      <c r="S33" s="84"/>
      <c r="T33" s="84"/>
      <c r="U33" s="104"/>
      <c r="V33" s="84"/>
      <c r="W33" s="84"/>
      <c r="X33" s="84"/>
      <c r="Y33" s="104"/>
      <c r="Z33" s="84"/>
      <c r="AA33" s="84"/>
      <c r="AB33" s="84"/>
      <c r="AC33" s="104"/>
      <c r="AD33" s="84"/>
      <c r="AE33" s="84"/>
      <c r="AF33" s="84"/>
      <c r="AG33" s="84"/>
      <c r="AH33" s="84"/>
      <c r="AI33" s="84"/>
      <c r="AJ33" s="104"/>
      <c r="AK33" s="104"/>
    </row>
    <row r="34" spans="1:37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4"/>
      <c r="N34" s="84"/>
      <c r="O34" s="84"/>
      <c r="P34" s="84"/>
      <c r="Q34" s="104"/>
      <c r="R34" s="84"/>
      <c r="S34" s="84"/>
      <c r="T34" s="84"/>
      <c r="U34" s="104"/>
      <c r="V34" s="84"/>
      <c r="W34" s="84"/>
      <c r="X34" s="84"/>
      <c r="Y34" s="104"/>
      <c r="Z34" s="84"/>
      <c r="AA34" s="84"/>
      <c r="AB34" s="84"/>
      <c r="AC34" s="104"/>
      <c r="AD34" s="84"/>
      <c r="AE34" s="84"/>
      <c r="AF34" s="84"/>
      <c r="AG34" s="84"/>
      <c r="AH34" s="84"/>
      <c r="AI34" s="84"/>
      <c r="AJ34" s="104"/>
      <c r="AK34" s="104"/>
    </row>
    <row r="35" spans="1:37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4"/>
      <c r="N35" s="84"/>
      <c r="O35" s="84"/>
      <c r="P35" s="84"/>
      <c r="Q35" s="104"/>
      <c r="R35" s="84"/>
      <c r="S35" s="84"/>
      <c r="T35" s="84"/>
      <c r="U35" s="104"/>
      <c r="V35" s="84"/>
      <c r="W35" s="84"/>
      <c r="X35" s="84"/>
      <c r="Y35" s="104"/>
      <c r="Z35" s="84"/>
      <c r="AA35" s="84"/>
      <c r="AB35" s="84"/>
      <c r="AC35" s="104"/>
      <c r="AD35" s="84"/>
      <c r="AE35" s="84"/>
      <c r="AF35" s="84"/>
      <c r="AG35" s="84"/>
      <c r="AH35" s="84"/>
      <c r="AI35" s="84"/>
      <c r="AJ35" s="104"/>
      <c r="AK35" s="104"/>
    </row>
    <row r="36" spans="1:37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4"/>
      <c r="N36" s="84"/>
      <c r="O36" s="84"/>
      <c r="P36" s="84"/>
      <c r="Q36" s="104"/>
      <c r="R36" s="84"/>
      <c r="S36" s="84"/>
      <c r="T36" s="84"/>
      <c r="U36" s="104"/>
      <c r="V36" s="84"/>
      <c r="W36" s="84"/>
      <c r="X36" s="84"/>
      <c r="Y36" s="104"/>
      <c r="Z36" s="84"/>
      <c r="AA36" s="84"/>
      <c r="AB36" s="84"/>
      <c r="AC36" s="104"/>
      <c r="AD36" s="84"/>
      <c r="AE36" s="84"/>
      <c r="AF36" s="84"/>
      <c r="AG36" s="84"/>
      <c r="AH36" s="84"/>
      <c r="AI36" s="84"/>
      <c r="AJ36" s="104"/>
      <c r="AK36" s="104"/>
    </row>
    <row r="37" spans="1:37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4"/>
      <c r="N37" s="84"/>
      <c r="O37" s="84"/>
      <c r="P37" s="84"/>
      <c r="Q37" s="104"/>
      <c r="R37" s="84"/>
      <c r="S37" s="84"/>
      <c r="T37" s="84"/>
      <c r="U37" s="104"/>
      <c r="V37" s="84"/>
      <c r="W37" s="84"/>
      <c r="X37" s="84"/>
      <c r="Y37" s="104"/>
      <c r="Z37" s="84"/>
      <c r="AA37" s="84"/>
      <c r="AB37" s="84"/>
      <c r="AC37" s="104"/>
      <c r="AD37" s="84"/>
      <c r="AE37" s="84"/>
      <c r="AF37" s="84"/>
      <c r="AG37" s="84"/>
      <c r="AH37" s="84"/>
      <c r="AI37" s="84"/>
      <c r="AJ37" s="104"/>
      <c r="AK37" s="104"/>
    </row>
    <row r="38" spans="1:37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4"/>
      <c r="N38" s="84"/>
      <c r="O38" s="84"/>
      <c r="P38" s="84"/>
      <c r="Q38" s="104"/>
      <c r="R38" s="84"/>
      <c r="S38" s="84"/>
      <c r="T38" s="84"/>
      <c r="U38" s="104"/>
      <c r="V38" s="84"/>
      <c r="W38" s="84"/>
      <c r="X38" s="84"/>
      <c r="Y38" s="104"/>
      <c r="Z38" s="84"/>
      <c r="AA38" s="84"/>
      <c r="AB38" s="84"/>
      <c r="AC38" s="104"/>
      <c r="AD38" s="84"/>
      <c r="AE38" s="84"/>
      <c r="AF38" s="84"/>
      <c r="AG38" s="84"/>
      <c r="AH38" s="84"/>
      <c r="AI38" s="84"/>
      <c r="AJ38" s="104"/>
      <c r="AK38" s="104"/>
    </row>
    <row r="39" spans="1:37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4"/>
      <c r="N39" s="84"/>
      <c r="O39" s="84"/>
      <c r="P39" s="84"/>
      <c r="Q39" s="104"/>
      <c r="R39" s="84"/>
      <c r="S39" s="84"/>
      <c r="T39" s="84"/>
      <c r="U39" s="104"/>
      <c r="V39" s="84"/>
      <c r="W39" s="84"/>
      <c r="X39" s="84"/>
      <c r="Y39" s="104"/>
      <c r="Z39" s="84"/>
      <c r="AA39" s="84"/>
      <c r="AB39" s="84"/>
      <c r="AC39" s="104"/>
      <c r="AD39" s="84"/>
      <c r="AE39" s="84"/>
      <c r="AF39" s="84"/>
      <c r="AG39" s="84"/>
      <c r="AH39" s="84"/>
      <c r="AI39" s="84"/>
      <c r="AJ39" s="104"/>
      <c r="AK39" s="104"/>
    </row>
    <row r="40" spans="1:37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4"/>
      <c r="N40" s="84"/>
      <c r="O40" s="84"/>
      <c r="P40" s="84"/>
      <c r="Q40" s="104"/>
      <c r="R40" s="84"/>
      <c r="S40" s="84"/>
      <c r="T40" s="84"/>
      <c r="U40" s="104"/>
      <c r="V40" s="84"/>
      <c r="W40" s="84"/>
      <c r="X40" s="84"/>
      <c r="Y40" s="104"/>
      <c r="Z40" s="84"/>
      <c r="AA40" s="84"/>
      <c r="AB40" s="84"/>
      <c r="AC40" s="104"/>
      <c r="AD40" s="84"/>
      <c r="AE40" s="84"/>
      <c r="AF40" s="84"/>
      <c r="AG40" s="84"/>
      <c r="AH40" s="84"/>
      <c r="AI40" s="84"/>
      <c r="AJ40" s="104"/>
      <c r="AK40" s="104"/>
    </row>
    <row r="41" spans="1:37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4"/>
      <c r="N41" s="84"/>
      <c r="O41" s="84"/>
      <c r="P41" s="84"/>
      <c r="Q41" s="104"/>
      <c r="R41" s="84"/>
      <c r="S41" s="84"/>
      <c r="T41" s="84"/>
      <c r="U41" s="104"/>
      <c r="V41" s="84"/>
      <c r="W41" s="84"/>
      <c r="X41" s="84"/>
      <c r="Y41" s="104"/>
      <c r="Z41" s="84"/>
      <c r="AA41" s="84"/>
      <c r="AB41" s="84"/>
      <c r="AC41" s="104"/>
      <c r="AD41" s="84"/>
      <c r="AE41" s="84"/>
      <c r="AF41" s="84"/>
      <c r="AG41" s="84"/>
      <c r="AH41" s="84"/>
      <c r="AI41" s="84"/>
      <c r="AJ41" s="104"/>
      <c r="AK41" s="104"/>
    </row>
    <row r="42" spans="1:37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4"/>
      <c r="N42" s="84"/>
      <c r="O42" s="84"/>
      <c r="P42" s="84"/>
      <c r="Q42" s="104"/>
      <c r="R42" s="84"/>
      <c r="S42" s="84"/>
      <c r="T42" s="84"/>
      <c r="U42" s="104"/>
      <c r="V42" s="84"/>
      <c r="W42" s="84"/>
      <c r="X42" s="84"/>
      <c r="Y42" s="104"/>
      <c r="Z42" s="84"/>
      <c r="AA42" s="84"/>
      <c r="AB42" s="84"/>
      <c r="AC42" s="104"/>
      <c r="AD42" s="84"/>
      <c r="AE42" s="84"/>
      <c r="AF42" s="84"/>
      <c r="AG42" s="84"/>
      <c r="AH42" s="84"/>
      <c r="AI42" s="84"/>
      <c r="AJ42" s="104"/>
      <c r="AK42" s="104"/>
    </row>
    <row r="43" spans="1:37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4"/>
      <c r="N43" s="84"/>
      <c r="O43" s="84"/>
      <c r="P43" s="84"/>
      <c r="Q43" s="104"/>
      <c r="R43" s="84"/>
      <c r="S43" s="84"/>
      <c r="T43" s="84"/>
      <c r="U43" s="104"/>
      <c r="V43" s="84"/>
      <c r="W43" s="84"/>
      <c r="X43" s="84"/>
      <c r="Y43" s="104"/>
      <c r="Z43" s="84"/>
      <c r="AA43" s="84"/>
      <c r="AB43" s="84"/>
      <c r="AC43" s="104"/>
      <c r="AD43" s="84"/>
      <c r="AE43" s="84"/>
      <c r="AF43" s="84"/>
      <c r="AG43" s="84"/>
      <c r="AH43" s="84"/>
      <c r="AI43" s="84"/>
      <c r="AJ43" s="104"/>
      <c r="AK43" s="104"/>
    </row>
    <row r="44" spans="1:37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4"/>
      <c r="N44" s="84"/>
      <c r="O44" s="84"/>
      <c r="P44" s="84"/>
      <c r="Q44" s="104"/>
      <c r="R44" s="84"/>
      <c r="S44" s="84"/>
      <c r="T44" s="84"/>
      <c r="U44" s="104"/>
      <c r="V44" s="84"/>
      <c r="W44" s="84"/>
      <c r="X44" s="84"/>
      <c r="Y44" s="104"/>
      <c r="Z44" s="84"/>
      <c r="AA44" s="84"/>
      <c r="AB44" s="84"/>
      <c r="AC44" s="104"/>
      <c r="AD44" s="84"/>
      <c r="AE44" s="84"/>
      <c r="AF44" s="84"/>
      <c r="AG44" s="84"/>
      <c r="AH44" s="84"/>
      <c r="AI44" s="84"/>
      <c r="AJ44" s="104"/>
      <c r="AK44" s="104"/>
    </row>
    <row r="45" spans="1:37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4"/>
      <c r="N45" s="84"/>
      <c r="O45" s="84"/>
      <c r="P45" s="84"/>
      <c r="Q45" s="104"/>
      <c r="R45" s="84"/>
      <c r="S45" s="84"/>
      <c r="T45" s="84"/>
      <c r="U45" s="104"/>
      <c r="V45" s="84"/>
      <c r="W45" s="84"/>
      <c r="X45" s="84"/>
      <c r="Y45" s="104"/>
      <c r="Z45" s="84"/>
      <c r="AA45" s="84"/>
      <c r="AB45" s="84"/>
      <c r="AC45" s="104"/>
      <c r="AD45" s="84"/>
      <c r="AE45" s="84"/>
      <c r="AF45" s="84"/>
      <c r="AG45" s="84"/>
      <c r="AH45" s="84"/>
      <c r="AI45" s="84"/>
      <c r="AJ45" s="104"/>
      <c r="AK45" s="104"/>
    </row>
    <row r="46" spans="1:37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4"/>
      <c r="N46" s="84"/>
      <c r="O46" s="84"/>
      <c r="P46" s="84"/>
      <c r="Q46" s="104"/>
      <c r="R46" s="84"/>
      <c r="S46" s="84"/>
      <c r="T46" s="84"/>
      <c r="U46" s="104"/>
      <c r="V46" s="84"/>
      <c r="W46" s="84"/>
      <c r="X46" s="84"/>
      <c r="Y46" s="104"/>
      <c r="Z46" s="84"/>
      <c r="AA46" s="84"/>
      <c r="AB46" s="84"/>
      <c r="AC46" s="104"/>
      <c r="AD46" s="84"/>
      <c r="AE46" s="84"/>
      <c r="AF46" s="84"/>
      <c r="AG46" s="84"/>
      <c r="AH46" s="84"/>
      <c r="AI46" s="84"/>
      <c r="AJ46" s="104"/>
      <c r="AK46" s="104"/>
    </row>
    <row r="47" spans="1:37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4"/>
      <c r="N47" s="84"/>
      <c r="O47" s="84"/>
      <c r="P47" s="84"/>
      <c r="Q47" s="104"/>
      <c r="R47" s="84"/>
      <c r="S47" s="84"/>
      <c r="T47" s="84"/>
      <c r="U47" s="104"/>
      <c r="V47" s="84"/>
      <c r="W47" s="84"/>
      <c r="X47" s="84"/>
      <c r="Y47" s="104"/>
      <c r="Z47" s="84"/>
      <c r="AA47" s="84"/>
      <c r="AB47" s="84"/>
      <c r="AC47" s="104"/>
      <c r="AD47" s="84"/>
      <c r="AE47" s="84"/>
      <c r="AF47" s="84"/>
      <c r="AG47" s="84"/>
      <c r="AH47" s="84"/>
      <c r="AI47" s="84"/>
      <c r="AJ47" s="104"/>
      <c r="AK47" s="104"/>
    </row>
    <row r="48" spans="1:37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4"/>
      <c r="N48" s="84"/>
      <c r="O48" s="84"/>
      <c r="P48" s="84"/>
      <c r="Q48" s="104"/>
      <c r="R48" s="84"/>
      <c r="S48" s="84"/>
      <c r="T48" s="84"/>
      <c r="U48" s="104"/>
      <c r="V48" s="84"/>
      <c r="W48" s="84"/>
      <c r="X48" s="84"/>
      <c r="Y48" s="104"/>
      <c r="Z48" s="84"/>
      <c r="AA48" s="84"/>
      <c r="AB48" s="84"/>
      <c r="AC48" s="104"/>
      <c r="AD48" s="84"/>
      <c r="AE48" s="84"/>
      <c r="AF48" s="84"/>
      <c r="AG48" s="84"/>
      <c r="AH48" s="84"/>
      <c r="AI48" s="84"/>
      <c r="AJ48" s="104"/>
      <c r="AK48" s="104"/>
    </row>
    <row r="49" spans="1:37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4"/>
      <c r="N49" s="84"/>
      <c r="O49" s="84"/>
      <c r="P49" s="84"/>
      <c r="Q49" s="104"/>
      <c r="R49" s="84"/>
      <c r="S49" s="84"/>
      <c r="T49" s="84"/>
      <c r="U49" s="104"/>
      <c r="V49" s="84"/>
      <c r="W49" s="84"/>
      <c r="X49" s="84"/>
      <c r="Y49" s="104"/>
      <c r="Z49" s="84"/>
      <c r="AA49" s="84"/>
      <c r="AB49" s="84"/>
      <c r="AC49" s="104"/>
      <c r="AD49" s="84"/>
      <c r="AE49" s="84"/>
      <c r="AF49" s="84"/>
      <c r="AG49" s="84"/>
      <c r="AH49" s="84"/>
      <c r="AI49" s="84"/>
      <c r="AJ49" s="104"/>
      <c r="AK49" s="104"/>
    </row>
    <row r="50" spans="1:37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4"/>
      <c r="N50" s="84"/>
      <c r="O50" s="84"/>
      <c r="P50" s="84"/>
      <c r="Q50" s="104"/>
      <c r="R50" s="84"/>
      <c r="S50" s="84"/>
      <c r="T50" s="84"/>
      <c r="U50" s="104"/>
      <c r="V50" s="84"/>
      <c r="W50" s="84"/>
      <c r="X50" s="84"/>
      <c r="Y50" s="104"/>
      <c r="Z50" s="84"/>
      <c r="AA50" s="84"/>
      <c r="AB50" s="84"/>
      <c r="AC50" s="104"/>
      <c r="AD50" s="84"/>
      <c r="AE50" s="84"/>
      <c r="AF50" s="84"/>
      <c r="AG50" s="84"/>
      <c r="AH50" s="84"/>
      <c r="AI50" s="84"/>
      <c r="AJ50" s="104"/>
      <c r="AK50" s="104"/>
    </row>
    <row r="51" spans="1:37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4"/>
      <c r="N51" s="84"/>
      <c r="O51" s="84"/>
      <c r="P51" s="84"/>
      <c r="Q51" s="104"/>
      <c r="R51" s="84"/>
      <c r="S51" s="84"/>
      <c r="T51" s="84"/>
      <c r="U51" s="104"/>
      <c r="V51" s="84"/>
      <c r="W51" s="84"/>
      <c r="X51" s="84"/>
      <c r="Y51" s="104"/>
      <c r="Z51" s="84"/>
      <c r="AA51" s="84"/>
      <c r="AB51" s="84"/>
      <c r="AC51" s="104"/>
      <c r="AD51" s="84"/>
      <c r="AE51" s="84"/>
      <c r="AF51" s="84"/>
      <c r="AG51" s="84"/>
      <c r="AH51" s="84"/>
      <c r="AI51" s="84"/>
      <c r="AJ51" s="104"/>
      <c r="AK51" s="104"/>
    </row>
    <row r="52" spans="1:37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4"/>
      <c r="N52" s="84"/>
      <c r="O52" s="84"/>
      <c r="P52" s="84"/>
      <c r="Q52" s="104"/>
      <c r="R52" s="84"/>
      <c r="S52" s="84"/>
      <c r="T52" s="84"/>
      <c r="U52" s="104"/>
      <c r="V52" s="84"/>
      <c r="W52" s="84"/>
      <c r="X52" s="84"/>
      <c r="Y52" s="104"/>
      <c r="Z52" s="84"/>
      <c r="AA52" s="84"/>
      <c r="AB52" s="84"/>
      <c r="AC52" s="104"/>
      <c r="AD52" s="84"/>
      <c r="AE52" s="84"/>
      <c r="AF52" s="84"/>
      <c r="AG52" s="84"/>
      <c r="AH52" s="84"/>
      <c r="AI52" s="84"/>
      <c r="AJ52" s="104"/>
      <c r="AK52" s="104"/>
    </row>
    <row r="53" spans="1:37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4"/>
      <c r="N53" s="84"/>
      <c r="O53" s="84"/>
      <c r="P53" s="84"/>
      <c r="Q53" s="104"/>
      <c r="R53" s="84"/>
      <c r="S53" s="84"/>
      <c r="T53" s="84"/>
      <c r="U53" s="104"/>
      <c r="V53" s="84"/>
      <c r="W53" s="84"/>
      <c r="X53" s="84"/>
      <c r="Y53" s="104"/>
      <c r="Z53" s="84"/>
      <c r="AA53" s="84"/>
      <c r="AB53" s="84"/>
      <c r="AC53" s="104"/>
      <c r="AD53" s="84"/>
      <c r="AE53" s="84"/>
      <c r="AF53" s="84"/>
      <c r="AG53" s="84"/>
      <c r="AH53" s="84"/>
      <c r="AI53" s="84"/>
      <c r="AJ53" s="104"/>
      <c r="AK53" s="104"/>
    </row>
    <row r="54" spans="1:37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4"/>
      <c r="N54" s="84"/>
      <c r="O54" s="84"/>
      <c r="P54" s="84"/>
      <c r="Q54" s="104"/>
      <c r="R54" s="84"/>
      <c r="S54" s="84"/>
      <c r="T54" s="84"/>
      <c r="U54" s="104"/>
      <c r="V54" s="84"/>
      <c r="W54" s="84"/>
      <c r="X54" s="84"/>
      <c r="Y54" s="104"/>
      <c r="Z54" s="84"/>
      <c r="AA54" s="84"/>
      <c r="AB54" s="84"/>
      <c r="AC54" s="104"/>
      <c r="AD54" s="84"/>
      <c r="AE54" s="84"/>
      <c r="AF54" s="84"/>
      <c r="AG54" s="84"/>
      <c r="AH54" s="84"/>
      <c r="AI54" s="84"/>
      <c r="AJ54" s="104"/>
      <c r="AK54" s="104"/>
    </row>
    <row r="55" spans="1:37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4"/>
      <c r="N55" s="84"/>
      <c r="O55" s="84"/>
      <c r="P55" s="84"/>
      <c r="Q55" s="104"/>
      <c r="R55" s="84"/>
      <c r="S55" s="84"/>
      <c r="T55" s="84"/>
      <c r="U55" s="104"/>
      <c r="V55" s="84"/>
      <c r="W55" s="84"/>
      <c r="X55" s="84"/>
      <c r="Y55" s="104"/>
      <c r="Z55" s="84"/>
      <c r="AA55" s="84"/>
      <c r="AB55" s="84"/>
      <c r="AC55" s="104"/>
      <c r="AD55" s="84"/>
      <c r="AE55" s="84"/>
      <c r="AF55" s="84"/>
      <c r="AG55" s="84"/>
      <c r="AH55" s="84"/>
      <c r="AI55" s="84"/>
      <c r="AJ55" s="104"/>
      <c r="AK55" s="104"/>
    </row>
    <row r="56" spans="1:37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4"/>
      <c r="N56" s="84"/>
      <c r="O56" s="84"/>
      <c r="P56" s="84"/>
      <c r="Q56" s="104"/>
      <c r="R56" s="84"/>
      <c r="S56" s="84"/>
      <c r="T56" s="84"/>
      <c r="U56" s="104"/>
      <c r="V56" s="84"/>
      <c r="W56" s="84"/>
      <c r="X56" s="84"/>
      <c r="Y56" s="104"/>
      <c r="Z56" s="84"/>
      <c r="AA56" s="84"/>
      <c r="AB56" s="84"/>
      <c r="AC56" s="104"/>
      <c r="AD56" s="84"/>
      <c r="AE56" s="84"/>
      <c r="AF56" s="84"/>
      <c r="AG56" s="84"/>
      <c r="AH56" s="84"/>
      <c r="AI56" s="84"/>
      <c r="AJ56" s="104"/>
      <c r="AK56" s="104"/>
    </row>
    <row r="57" spans="1:37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4"/>
      <c r="N57" s="84"/>
      <c r="O57" s="84"/>
      <c r="P57" s="84"/>
      <c r="Q57" s="104"/>
      <c r="R57" s="84"/>
      <c r="S57" s="84"/>
      <c r="T57" s="84"/>
      <c r="U57" s="104"/>
      <c r="V57" s="84"/>
      <c r="W57" s="84"/>
      <c r="X57" s="84"/>
      <c r="Y57" s="104"/>
      <c r="Z57" s="84"/>
      <c r="AA57" s="84"/>
      <c r="AB57" s="84"/>
      <c r="AC57" s="104"/>
      <c r="AD57" s="84"/>
      <c r="AE57" s="84"/>
      <c r="AF57" s="84"/>
      <c r="AG57" s="84"/>
      <c r="AH57" s="84"/>
      <c r="AI57" s="84"/>
      <c r="AJ57" s="104"/>
      <c r="AK57" s="104"/>
    </row>
    <row r="58" spans="1:37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4"/>
      <c r="N58" s="84"/>
      <c r="O58" s="84"/>
      <c r="P58" s="84"/>
      <c r="Q58" s="104"/>
      <c r="R58" s="84"/>
      <c r="S58" s="84"/>
      <c r="T58" s="84"/>
      <c r="U58" s="104"/>
      <c r="V58" s="84"/>
      <c r="W58" s="84"/>
      <c r="X58" s="84"/>
      <c r="Y58" s="104"/>
      <c r="Z58" s="84"/>
      <c r="AA58" s="84"/>
      <c r="AB58" s="84"/>
      <c r="AC58" s="104"/>
      <c r="AD58" s="84"/>
      <c r="AE58" s="84"/>
      <c r="AF58" s="84"/>
      <c r="AG58" s="84"/>
      <c r="AH58" s="84"/>
      <c r="AI58" s="84"/>
      <c r="AJ58" s="104"/>
      <c r="AK58" s="104"/>
    </row>
    <row r="59" spans="1:37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4"/>
      <c r="N59" s="84"/>
      <c r="O59" s="84"/>
      <c r="P59" s="84"/>
      <c r="Q59" s="104"/>
      <c r="R59" s="84"/>
      <c r="S59" s="84"/>
      <c r="T59" s="84"/>
      <c r="U59" s="104"/>
      <c r="V59" s="84"/>
      <c r="W59" s="84"/>
      <c r="X59" s="84"/>
      <c r="Y59" s="104"/>
      <c r="Z59" s="84"/>
      <c r="AA59" s="84"/>
      <c r="AB59" s="84"/>
      <c r="AC59" s="104"/>
      <c r="AD59" s="84"/>
      <c r="AE59" s="84"/>
      <c r="AF59" s="84"/>
      <c r="AG59" s="84"/>
      <c r="AH59" s="84"/>
      <c r="AI59" s="84"/>
      <c r="AJ59" s="104"/>
      <c r="AK59" s="104"/>
    </row>
    <row r="60" spans="1:37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4"/>
      <c r="N60" s="84"/>
      <c r="O60" s="84"/>
      <c r="P60" s="84"/>
      <c r="Q60" s="104"/>
      <c r="R60" s="84"/>
      <c r="S60" s="84"/>
      <c r="T60" s="84"/>
      <c r="U60" s="104"/>
      <c r="V60" s="84"/>
      <c r="W60" s="84"/>
      <c r="X60" s="84"/>
      <c r="Y60" s="104"/>
      <c r="Z60" s="84"/>
      <c r="AA60" s="84"/>
      <c r="AB60" s="84"/>
      <c r="AC60" s="104"/>
      <c r="AD60" s="84"/>
      <c r="AE60" s="84"/>
      <c r="AF60" s="84"/>
      <c r="AG60" s="84"/>
      <c r="AH60" s="84"/>
      <c r="AI60" s="84"/>
      <c r="AJ60" s="104"/>
      <c r="AK60" s="104"/>
    </row>
    <row r="61" spans="1:37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4"/>
      <c r="N61" s="84"/>
      <c r="O61" s="84"/>
      <c r="P61" s="84"/>
      <c r="Q61" s="104"/>
      <c r="R61" s="84"/>
      <c r="S61" s="84"/>
      <c r="T61" s="84"/>
      <c r="U61" s="104"/>
      <c r="V61" s="84"/>
      <c r="W61" s="84"/>
      <c r="X61" s="84"/>
      <c r="Y61" s="104"/>
      <c r="Z61" s="84"/>
      <c r="AA61" s="84"/>
      <c r="AB61" s="84"/>
      <c r="AC61" s="104"/>
      <c r="AD61" s="84"/>
      <c r="AE61" s="84"/>
      <c r="AF61" s="84"/>
      <c r="AG61" s="84"/>
      <c r="AH61" s="84"/>
      <c r="AI61" s="84"/>
      <c r="AJ61" s="104"/>
      <c r="AK61" s="104"/>
    </row>
    <row r="62" spans="1:37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4"/>
      <c r="N62" s="84"/>
      <c r="O62" s="84"/>
      <c r="P62" s="84"/>
      <c r="Q62" s="104"/>
      <c r="R62" s="84"/>
      <c r="S62" s="84"/>
      <c r="T62" s="84"/>
      <c r="U62" s="104"/>
      <c r="V62" s="84"/>
      <c r="W62" s="84"/>
      <c r="X62" s="84"/>
      <c r="Y62" s="104"/>
      <c r="Z62" s="84"/>
      <c r="AA62" s="84"/>
      <c r="AB62" s="84"/>
      <c r="AC62" s="104"/>
      <c r="AD62" s="84"/>
      <c r="AE62" s="84"/>
      <c r="AF62" s="84"/>
      <c r="AG62" s="84"/>
      <c r="AH62" s="84"/>
      <c r="AI62" s="84"/>
      <c r="AJ62" s="104"/>
      <c r="AK62" s="104"/>
    </row>
    <row r="63" spans="1:37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4"/>
      <c r="N63" s="84"/>
      <c r="O63" s="84"/>
      <c r="P63" s="84"/>
      <c r="Q63" s="104"/>
      <c r="R63" s="84"/>
      <c r="S63" s="84"/>
      <c r="T63" s="84"/>
      <c r="U63" s="104"/>
      <c r="V63" s="84"/>
      <c r="W63" s="84"/>
      <c r="X63" s="84"/>
      <c r="Y63" s="104"/>
      <c r="Z63" s="84"/>
      <c r="AA63" s="84"/>
      <c r="AB63" s="84"/>
      <c r="AC63" s="104"/>
      <c r="AD63" s="84"/>
      <c r="AE63" s="84"/>
      <c r="AF63" s="84"/>
      <c r="AG63" s="84"/>
      <c r="AH63" s="84"/>
      <c r="AI63" s="84"/>
      <c r="AJ63" s="104"/>
      <c r="AK63" s="104"/>
    </row>
    <row r="64" spans="1:37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4"/>
      <c r="N64" s="84"/>
      <c r="O64" s="84"/>
      <c r="P64" s="84"/>
      <c r="Q64" s="104"/>
      <c r="R64" s="84"/>
      <c r="S64" s="84"/>
      <c r="T64" s="84"/>
      <c r="U64" s="104"/>
      <c r="V64" s="84"/>
      <c r="W64" s="84"/>
      <c r="X64" s="84"/>
      <c r="Y64" s="104"/>
      <c r="Z64" s="84"/>
      <c r="AA64" s="84"/>
      <c r="AB64" s="84"/>
      <c r="AC64" s="104"/>
      <c r="AD64" s="84"/>
      <c r="AE64" s="84"/>
      <c r="AF64" s="84"/>
      <c r="AG64" s="84"/>
      <c r="AH64" s="84"/>
      <c r="AI64" s="84"/>
      <c r="AJ64" s="104"/>
      <c r="AK64" s="104"/>
    </row>
    <row r="65" spans="1:37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4"/>
      <c r="N65" s="84"/>
      <c r="O65" s="84"/>
      <c r="P65" s="84"/>
      <c r="Q65" s="104"/>
      <c r="R65" s="84"/>
      <c r="S65" s="84"/>
      <c r="T65" s="84"/>
      <c r="U65" s="104"/>
      <c r="V65" s="84"/>
      <c r="W65" s="84"/>
      <c r="X65" s="84"/>
      <c r="Y65" s="104"/>
      <c r="Z65" s="84"/>
      <c r="AA65" s="84"/>
      <c r="AB65" s="84"/>
      <c r="AC65" s="104"/>
      <c r="AD65" s="84"/>
      <c r="AE65" s="84"/>
      <c r="AF65" s="84"/>
      <c r="AG65" s="84"/>
      <c r="AH65" s="84"/>
      <c r="AI65" s="84"/>
      <c r="AJ65" s="104"/>
      <c r="AK65" s="104"/>
    </row>
    <row r="66" spans="1:37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4"/>
      <c r="N66" s="84"/>
      <c r="O66" s="84"/>
      <c r="P66" s="84"/>
      <c r="Q66" s="104"/>
      <c r="R66" s="84"/>
      <c r="S66" s="84"/>
      <c r="T66" s="84"/>
      <c r="U66" s="104"/>
      <c r="V66" s="84"/>
      <c r="W66" s="84"/>
      <c r="X66" s="84"/>
      <c r="Y66" s="104"/>
      <c r="Z66" s="84"/>
      <c r="AA66" s="84"/>
      <c r="AB66" s="84"/>
      <c r="AC66" s="104"/>
      <c r="AD66" s="84"/>
      <c r="AE66" s="84"/>
      <c r="AF66" s="84"/>
      <c r="AG66" s="84"/>
      <c r="AH66" s="84"/>
      <c r="AI66" s="84"/>
      <c r="AJ66" s="104"/>
      <c r="AK66" s="104"/>
    </row>
    <row r="67" spans="1:37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4"/>
      <c r="N67" s="84"/>
      <c r="O67" s="84"/>
      <c r="P67" s="84"/>
      <c r="Q67" s="104"/>
      <c r="R67" s="84"/>
      <c r="S67" s="84"/>
      <c r="T67" s="84"/>
      <c r="U67" s="104"/>
      <c r="V67" s="84"/>
      <c r="W67" s="84"/>
      <c r="X67" s="84"/>
      <c r="Y67" s="104"/>
      <c r="Z67" s="84"/>
      <c r="AA67" s="84"/>
      <c r="AB67" s="84"/>
      <c r="AC67" s="104"/>
      <c r="AD67" s="84"/>
      <c r="AE67" s="84"/>
      <c r="AF67" s="84"/>
      <c r="AG67" s="84"/>
      <c r="AH67" s="84"/>
      <c r="AI67" s="84"/>
      <c r="AJ67" s="104"/>
      <c r="AK67" s="104"/>
    </row>
    <row r="68" spans="1:37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4"/>
      <c r="N68" s="84"/>
      <c r="O68" s="84"/>
      <c r="P68" s="84"/>
      <c r="Q68" s="104"/>
      <c r="R68" s="84"/>
      <c r="S68" s="84"/>
      <c r="T68" s="84"/>
      <c r="U68" s="104"/>
      <c r="V68" s="84"/>
      <c r="W68" s="84"/>
      <c r="X68" s="84"/>
      <c r="Y68" s="104"/>
      <c r="Z68" s="84"/>
      <c r="AA68" s="84"/>
      <c r="AB68" s="84"/>
      <c r="AC68" s="104"/>
      <c r="AD68" s="84"/>
      <c r="AE68" s="84"/>
      <c r="AF68" s="84"/>
      <c r="AG68" s="84"/>
      <c r="AH68" s="84"/>
      <c r="AI68" s="84"/>
      <c r="AJ68" s="104"/>
      <c r="AK68" s="104"/>
    </row>
    <row r="69" spans="1:37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4"/>
      <c r="N69" s="84"/>
      <c r="O69" s="84"/>
      <c r="P69" s="84"/>
      <c r="Q69" s="104"/>
      <c r="R69" s="84"/>
      <c r="S69" s="84"/>
      <c r="T69" s="84"/>
      <c r="U69" s="104"/>
      <c r="V69" s="84"/>
      <c r="W69" s="84"/>
      <c r="X69" s="84"/>
      <c r="Y69" s="104"/>
      <c r="Z69" s="84"/>
      <c r="AA69" s="84"/>
      <c r="AB69" s="84"/>
      <c r="AC69" s="104"/>
      <c r="AD69" s="84"/>
      <c r="AE69" s="84"/>
      <c r="AF69" s="84"/>
      <c r="AG69" s="84"/>
      <c r="AH69" s="84"/>
      <c r="AI69" s="84"/>
      <c r="AJ69" s="104"/>
      <c r="AK69" s="104"/>
    </row>
    <row r="70" spans="1:37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4"/>
      <c r="N70" s="84"/>
      <c r="O70" s="84"/>
      <c r="P70" s="84"/>
      <c r="Q70" s="104"/>
      <c r="R70" s="84"/>
      <c r="S70" s="84"/>
      <c r="T70" s="84"/>
      <c r="U70" s="104"/>
      <c r="V70" s="84"/>
      <c r="W70" s="84"/>
      <c r="X70" s="84"/>
      <c r="Y70" s="104"/>
      <c r="Z70" s="84"/>
      <c r="AA70" s="84"/>
      <c r="AB70" s="84"/>
      <c r="AC70" s="104"/>
      <c r="AD70" s="84"/>
      <c r="AE70" s="84"/>
      <c r="AF70" s="84"/>
      <c r="AG70" s="84"/>
      <c r="AH70" s="84"/>
      <c r="AI70" s="84"/>
      <c r="AJ70" s="104"/>
      <c r="AK70" s="104"/>
    </row>
    <row r="71" spans="1:37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4"/>
      <c r="N71" s="84"/>
      <c r="O71" s="84"/>
      <c r="P71" s="84"/>
      <c r="Q71" s="104"/>
      <c r="R71" s="84"/>
      <c r="S71" s="84"/>
      <c r="T71" s="84"/>
      <c r="U71" s="104"/>
      <c r="V71" s="84"/>
      <c r="W71" s="84"/>
      <c r="X71" s="84"/>
      <c r="Y71" s="104"/>
      <c r="Z71" s="84"/>
      <c r="AA71" s="84"/>
      <c r="AB71" s="84"/>
      <c r="AC71" s="104"/>
      <c r="AD71" s="84"/>
      <c r="AE71" s="84"/>
      <c r="AF71" s="84"/>
      <c r="AG71" s="84"/>
      <c r="AH71" s="84"/>
      <c r="AI71" s="84"/>
      <c r="AJ71" s="104"/>
      <c r="AK71" s="104"/>
    </row>
    <row r="72" spans="1:37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4"/>
      <c r="N72" s="84"/>
      <c r="O72" s="84"/>
      <c r="P72" s="84"/>
      <c r="Q72" s="104"/>
      <c r="R72" s="84"/>
      <c r="S72" s="84"/>
      <c r="T72" s="84"/>
      <c r="U72" s="104"/>
      <c r="V72" s="84"/>
      <c r="W72" s="84"/>
      <c r="X72" s="84"/>
      <c r="Y72" s="104"/>
      <c r="Z72" s="84"/>
      <c r="AA72" s="84"/>
      <c r="AB72" s="84"/>
      <c r="AC72" s="104"/>
      <c r="AD72" s="84"/>
      <c r="AE72" s="84"/>
      <c r="AF72" s="84"/>
      <c r="AG72" s="84"/>
      <c r="AH72" s="84"/>
      <c r="AI72" s="84"/>
      <c r="AJ72" s="104"/>
      <c r="AK72" s="104"/>
    </row>
    <row r="73" spans="1:37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4"/>
      <c r="N73" s="84"/>
      <c r="O73" s="84"/>
      <c r="P73" s="84"/>
      <c r="Q73" s="104"/>
      <c r="R73" s="84"/>
      <c r="S73" s="84"/>
      <c r="T73" s="84"/>
      <c r="U73" s="104"/>
      <c r="V73" s="84"/>
      <c r="W73" s="84"/>
      <c r="X73" s="84"/>
      <c r="Y73" s="104"/>
      <c r="Z73" s="84"/>
      <c r="AA73" s="84"/>
      <c r="AB73" s="84"/>
      <c r="AC73" s="104"/>
      <c r="AD73" s="84"/>
      <c r="AE73" s="84"/>
      <c r="AF73" s="84"/>
      <c r="AG73" s="84"/>
      <c r="AH73" s="84"/>
      <c r="AI73" s="84"/>
      <c r="AJ73" s="104"/>
      <c r="AK73" s="104"/>
    </row>
    <row r="74" spans="1:37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4"/>
      <c r="N74" s="84"/>
      <c r="O74" s="84"/>
      <c r="P74" s="84"/>
      <c r="Q74" s="104"/>
      <c r="R74" s="84"/>
      <c r="S74" s="84"/>
      <c r="T74" s="84"/>
      <c r="U74" s="104"/>
      <c r="V74" s="84"/>
      <c r="W74" s="84"/>
      <c r="X74" s="84"/>
      <c r="Y74" s="104"/>
      <c r="Z74" s="84"/>
      <c r="AA74" s="84"/>
      <c r="AB74" s="84"/>
      <c r="AC74" s="104"/>
      <c r="AD74" s="84"/>
      <c r="AE74" s="84"/>
      <c r="AF74" s="84"/>
      <c r="AG74" s="84"/>
      <c r="AH74" s="84"/>
      <c r="AI74" s="84"/>
      <c r="AJ74" s="104"/>
      <c r="AK74" s="104"/>
    </row>
    <row r="75" spans="1:37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4"/>
      <c r="N75" s="84"/>
      <c r="O75" s="84"/>
      <c r="P75" s="84"/>
      <c r="Q75" s="104"/>
      <c r="R75" s="84"/>
      <c r="S75" s="84"/>
      <c r="T75" s="84"/>
      <c r="U75" s="104"/>
      <c r="V75" s="84"/>
      <c r="W75" s="84"/>
      <c r="X75" s="84"/>
      <c r="Y75" s="104"/>
      <c r="Z75" s="84"/>
      <c r="AA75" s="84"/>
      <c r="AB75" s="84"/>
      <c r="AC75" s="104"/>
      <c r="AD75" s="84"/>
      <c r="AE75" s="84"/>
      <c r="AF75" s="84"/>
      <c r="AG75" s="84"/>
      <c r="AH75" s="84"/>
      <c r="AI75" s="84"/>
      <c r="AJ75" s="104"/>
      <c r="AK75" s="104"/>
    </row>
    <row r="76" spans="1:37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4"/>
      <c r="N76" s="84"/>
      <c r="O76" s="84"/>
      <c r="P76" s="84"/>
      <c r="Q76" s="104"/>
      <c r="R76" s="84"/>
      <c r="S76" s="84"/>
      <c r="T76" s="84"/>
      <c r="U76" s="104"/>
      <c r="V76" s="84"/>
      <c r="W76" s="84"/>
      <c r="X76" s="84"/>
      <c r="Y76" s="104"/>
      <c r="Z76" s="84"/>
      <c r="AA76" s="84"/>
      <c r="AB76" s="84"/>
      <c r="AC76" s="104"/>
      <c r="AD76" s="84"/>
      <c r="AE76" s="84"/>
      <c r="AF76" s="84"/>
      <c r="AG76" s="84"/>
      <c r="AH76" s="84"/>
      <c r="AI76" s="84"/>
      <c r="AJ76" s="104"/>
      <c r="AK76" s="104"/>
    </row>
    <row r="77" spans="1:37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4"/>
      <c r="N77" s="84"/>
      <c r="O77" s="84"/>
      <c r="P77" s="84"/>
      <c r="Q77" s="104"/>
      <c r="R77" s="84"/>
      <c r="S77" s="84"/>
      <c r="T77" s="84"/>
      <c r="U77" s="104"/>
      <c r="V77" s="84"/>
      <c r="W77" s="84"/>
      <c r="X77" s="84"/>
      <c r="Y77" s="104"/>
      <c r="Z77" s="84"/>
      <c r="AA77" s="84"/>
      <c r="AB77" s="84"/>
      <c r="AC77" s="104"/>
      <c r="AD77" s="84"/>
      <c r="AE77" s="84"/>
      <c r="AF77" s="84"/>
      <c r="AG77" s="84"/>
      <c r="AH77" s="84"/>
      <c r="AI77" s="84"/>
      <c r="AJ77" s="104"/>
      <c r="AK77" s="104"/>
    </row>
    <row r="78" spans="1:37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4"/>
      <c r="N78" s="84"/>
      <c r="O78" s="84"/>
      <c r="P78" s="84"/>
      <c r="Q78" s="104"/>
      <c r="R78" s="84"/>
      <c r="S78" s="84"/>
      <c r="T78" s="84"/>
      <c r="U78" s="104"/>
      <c r="V78" s="84"/>
      <c r="W78" s="84"/>
      <c r="X78" s="84"/>
      <c r="Y78" s="104"/>
      <c r="Z78" s="84"/>
      <c r="AA78" s="84"/>
      <c r="AB78" s="84"/>
      <c r="AC78" s="104"/>
      <c r="AD78" s="84"/>
      <c r="AE78" s="84"/>
      <c r="AF78" s="84"/>
      <c r="AG78" s="84"/>
      <c r="AH78" s="84"/>
      <c r="AI78" s="84"/>
      <c r="AJ78" s="104"/>
      <c r="AK78" s="104"/>
    </row>
    <row r="79" spans="1:37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4"/>
      <c r="N79" s="84"/>
      <c r="O79" s="84"/>
      <c r="P79" s="84"/>
      <c r="Q79" s="104"/>
      <c r="R79" s="84"/>
      <c r="S79" s="84"/>
      <c r="T79" s="84"/>
      <c r="U79" s="104"/>
      <c r="V79" s="84"/>
      <c r="W79" s="84"/>
      <c r="X79" s="84"/>
      <c r="Y79" s="104"/>
      <c r="Z79" s="84"/>
      <c r="AA79" s="84"/>
      <c r="AB79" s="84"/>
      <c r="AC79" s="104"/>
      <c r="AD79" s="84"/>
      <c r="AE79" s="84"/>
      <c r="AF79" s="84"/>
      <c r="AG79" s="84"/>
      <c r="AH79" s="84"/>
      <c r="AI79" s="84"/>
      <c r="AJ79" s="104"/>
      <c r="AK79" s="104"/>
    </row>
    <row r="80" spans="1:37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4"/>
      <c r="N80" s="84"/>
      <c r="O80" s="84"/>
      <c r="P80" s="84"/>
      <c r="Q80" s="104"/>
      <c r="R80" s="84"/>
      <c r="S80" s="84"/>
      <c r="T80" s="84"/>
      <c r="U80" s="104"/>
      <c r="V80" s="84"/>
      <c r="W80" s="84"/>
      <c r="X80" s="84"/>
      <c r="Y80" s="104"/>
      <c r="Z80" s="84"/>
      <c r="AA80" s="84"/>
      <c r="AB80" s="84"/>
      <c r="AC80" s="104"/>
      <c r="AD80" s="84"/>
      <c r="AE80" s="84"/>
      <c r="AF80" s="84"/>
      <c r="AG80" s="84"/>
      <c r="AH80" s="84"/>
      <c r="AI80" s="84"/>
      <c r="AJ80" s="104"/>
      <c r="AK80" s="104"/>
    </row>
    <row r="81" spans="1:37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4"/>
      <c r="N81" s="84"/>
      <c r="O81" s="84"/>
      <c r="P81" s="84"/>
      <c r="Q81" s="104"/>
      <c r="R81" s="84"/>
      <c r="S81" s="84"/>
      <c r="T81" s="84"/>
      <c r="U81" s="104"/>
      <c r="V81" s="84"/>
      <c r="W81" s="84"/>
      <c r="X81" s="84"/>
      <c r="Y81" s="104"/>
      <c r="Z81" s="84"/>
      <c r="AA81" s="84"/>
      <c r="AB81" s="84"/>
      <c r="AC81" s="104"/>
      <c r="AD81" s="84"/>
      <c r="AE81" s="84"/>
      <c r="AF81" s="84"/>
      <c r="AG81" s="84"/>
      <c r="AH81" s="84"/>
      <c r="AI81" s="84"/>
      <c r="AJ81" s="104"/>
      <c r="AK81" s="104"/>
    </row>
    <row r="82" spans="1:3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9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41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4"/>
      <c r="B2" s="133" t="s">
        <v>615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2"/>
      <c r="AM2" s="2"/>
      <c r="AN2" s="2"/>
      <c r="AO2" s="2"/>
    </row>
    <row r="3" spans="1:41" s="7" customFormat="1" ht="13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6"/>
      <c r="AM3" s="6"/>
      <c r="AN3" s="6"/>
      <c r="AO3" s="6"/>
    </row>
    <row r="4" spans="1:41" s="13" customFormat="1" ht="16.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  <c r="AL4" s="12"/>
      <c r="AM4" s="12"/>
      <c r="AN4" s="12"/>
      <c r="AO4" s="12"/>
    </row>
    <row r="5" spans="1:41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  <c r="AL5" s="12"/>
      <c r="AM5" s="12"/>
      <c r="AN5" s="12"/>
      <c r="AO5" s="12"/>
    </row>
    <row r="6" spans="1:41" s="13" customFormat="1" ht="13.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  <c r="AL6" s="12"/>
      <c r="AM6" s="12"/>
      <c r="AN6" s="12"/>
      <c r="AO6" s="12"/>
    </row>
    <row r="7" spans="1:41" s="13" customFormat="1" ht="13.5">
      <c r="A7" s="32"/>
      <c r="B7" s="33" t="s">
        <v>56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  <c r="AL7" s="12"/>
      <c r="AM7" s="12"/>
      <c r="AN7" s="12"/>
      <c r="AO7" s="12"/>
    </row>
    <row r="8" spans="1:41" s="13" customFormat="1" ht="13.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  <c r="AL8" s="12"/>
      <c r="AM8" s="12"/>
      <c r="AN8" s="12"/>
      <c r="AO8" s="12"/>
    </row>
    <row r="9" spans="1:41" s="13" customFormat="1" ht="13.5">
      <c r="A9" s="29"/>
      <c r="B9" s="38" t="s">
        <v>57</v>
      </c>
      <c r="C9" s="39" t="s">
        <v>58</v>
      </c>
      <c r="D9" s="72">
        <v>2671803385</v>
      </c>
      <c r="E9" s="73">
        <v>220615001</v>
      </c>
      <c r="F9" s="74">
        <f>$D9+$E9</f>
        <v>2892418386</v>
      </c>
      <c r="G9" s="72">
        <v>2783803385</v>
      </c>
      <c r="H9" s="73">
        <v>220615001</v>
      </c>
      <c r="I9" s="75">
        <f>$G9+$H9</f>
        <v>3004418386</v>
      </c>
      <c r="J9" s="72">
        <v>723618500</v>
      </c>
      <c r="K9" s="73">
        <v>20350697</v>
      </c>
      <c r="L9" s="73">
        <f>$J9+$K9</f>
        <v>743969197</v>
      </c>
      <c r="M9" s="100">
        <f>IF($F9=0,0,$L9/$F9)</f>
        <v>0.25721354856579176</v>
      </c>
      <c r="N9" s="111">
        <v>621772139</v>
      </c>
      <c r="O9" s="112">
        <v>37025316</v>
      </c>
      <c r="P9" s="113">
        <f>$N9+$O9</f>
        <v>658797455</v>
      </c>
      <c r="Q9" s="100">
        <f>IF($F9=0,0,$P9/$F9)</f>
        <v>0.22776699878162093</v>
      </c>
      <c r="R9" s="111">
        <v>594973320</v>
      </c>
      <c r="S9" s="113">
        <v>36379269</v>
      </c>
      <c r="T9" s="113">
        <f>$R9+$S9</f>
        <v>631352589</v>
      </c>
      <c r="U9" s="100">
        <f>IF($I9=0,0,$T9/$I9)</f>
        <v>0.21014136777420186</v>
      </c>
      <c r="V9" s="111">
        <v>545088997</v>
      </c>
      <c r="W9" s="113">
        <v>17045444</v>
      </c>
      <c r="X9" s="113">
        <f>$V9+$W9</f>
        <v>562134441</v>
      </c>
      <c r="Y9" s="100">
        <f>IF($I9=0,0,$X9/$I9)</f>
        <v>0.1871025831886252</v>
      </c>
      <c r="Z9" s="72">
        <f>$J9+$N9+$R9+$V9</f>
        <v>2485452956</v>
      </c>
      <c r="AA9" s="73">
        <f>$K9+$O9+$S9+$W9</f>
        <v>110800726</v>
      </c>
      <c r="AB9" s="73">
        <f>$Z9+$AA9</f>
        <v>2596253682</v>
      </c>
      <c r="AC9" s="100">
        <f>IF($I9=0,0,$AB9/$I9)</f>
        <v>0.8641451850042033</v>
      </c>
      <c r="AD9" s="72">
        <v>2162226866</v>
      </c>
      <c r="AE9" s="73">
        <v>91905347</v>
      </c>
      <c r="AF9" s="73">
        <f>$AD9+$AE9</f>
        <v>2254132213</v>
      </c>
      <c r="AG9" s="73">
        <v>2632547693</v>
      </c>
      <c r="AH9" s="73">
        <v>2632547693</v>
      </c>
      <c r="AI9" s="73">
        <v>532127360</v>
      </c>
      <c r="AJ9" s="100">
        <f>IF($AH9=0,0,$AI9/$AH9)</f>
        <v>0.20213398656173936</v>
      </c>
      <c r="AK9" s="100">
        <f>IF($AF9=0,0,(($X9/$AF9)-1))</f>
        <v>-0.7506204659344886</v>
      </c>
      <c r="AL9" s="12"/>
      <c r="AM9" s="12"/>
      <c r="AN9" s="12"/>
      <c r="AO9" s="12"/>
    </row>
    <row r="10" spans="1:41" s="13" customFormat="1" ht="13.5">
      <c r="A10" s="29"/>
      <c r="B10" s="38" t="s">
        <v>59</v>
      </c>
      <c r="C10" s="39" t="s">
        <v>60</v>
      </c>
      <c r="D10" s="72">
        <v>5773597662</v>
      </c>
      <c r="E10" s="73">
        <v>471566000</v>
      </c>
      <c r="F10" s="75">
        <f aca="true" t="shared" si="0" ref="F10:F28">$D10+$E10</f>
        <v>6245163662</v>
      </c>
      <c r="G10" s="72">
        <v>5925607130</v>
      </c>
      <c r="H10" s="73">
        <v>335448181</v>
      </c>
      <c r="I10" s="75">
        <f aca="true" t="shared" si="1" ref="I10:I28">$G10+$H10</f>
        <v>6261055311</v>
      </c>
      <c r="J10" s="72">
        <v>1764881052</v>
      </c>
      <c r="K10" s="73">
        <v>-19702</v>
      </c>
      <c r="L10" s="73">
        <f aca="true" t="shared" si="2" ref="L10:L28">$J10+$K10</f>
        <v>1764861350</v>
      </c>
      <c r="M10" s="100">
        <f aca="true" t="shared" si="3" ref="M10:M28">IF($F10=0,0,$L10/$F10)</f>
        <v>0.2825964931453545</v>
      </c>
      <c r="N10" s="111">
        <v>1489028144</v>
      </c>
      <c r="O10" s="112">
        <v>22822087</v>
      </c>
      <c r="P10" s="113">
        <f aca="true" t="shared" si="4" ref="P10:P28">$N10+$O10</f>
        <v>1511850231</v>
      </c>
      <c r="Q10" s="100">
        <f aca="true" t="shared" si="5" ref="Q10:Q28">IF($F10=0,0,$P10/$F10)</f>
        <v>0.24208336447596526</v>
      </c>
      <c r="R10" s="111">
        <v>1428887687</v>
      </c>
      <c r="S10" s="113">
        <v>3082043</v>
      </c>
      <c r="T10" s="113">
        <f aca="true" t="shared" si="6" ref="T10:T28">$R10+$S10</f>
        <v>1431969730</v>
      </c>
      <c r="U10" s="100">
        <f aca="true" t="shared" si="7" ref="U10:U28">IF($I10=0,0,$T10/$I10)</f>
        <v>0.22871060210635472</v>
      </c>
      <c r="V10" s="111">
        <v>1182557672</v>
      </c>
      <c r="W10" s="113">
        <v>74371416</v>
      </c>
      <c r="X10" s="113">
        <f aca="true" t="shared" si="8" ref="X10:X28">$V10+$W10</f>
        <v>1256929088</v>
      </c>
      <c r="Y10" s="100">
        <f aca="true" t="shared" si="9" ref="Y10:Y28">IF($I10=0,0,$X10/$I10)</f>
        <v>0.20075355120912458</v>
      </c>
      <c r="Z10" s="72">
        <f aca="true" t="shared" si="10" ref="Z10:Z28">$J10+$N10+$R10+$V10</f>
        <v>5865354555</v>
      </c>
      <c r="AA10" s="73">
        <f aca="true" t="shared" si="11" ref="AA10:AA28">$K10+$O10+$S10+$W10</f>
        <v>100255844</v>
      </c>
      <c r="AB10" s="73">
        <f aca="true" t="shared" si="12" ref="AB10:AB28">$Z10+$AA10</f>
        <v>5965610399</v>
      </c>
      <c r="AC10" s="100">
        <f aca="true" t="shared" si="13" ref="AC10:AC28">IF($I10=0,0,$AB10/$I10)</f>
        <v>0.9528122820635468</v>
      </c>
      <c r="AD10" s="72">
        <v>5382176786</v>
      </c>
      <c r="AE10" s="73">
        <v>147293398</v>
      </c>
      <c r="AF10" s="73">
        <f aca="true" t="shared" si="14" ref="AF10:AF28">$AD10+$AE10</f>
        <v>5529470184</v>
      </c>
      <c r="AG10" s="73">
        <v>5780190096</v>
      </c>
      <c r="AH10" s="73">
        <v>5780190096</v>
      </c>
      <c r="AI10" s="73">
        <v>1231730050</v>
      </c>
      <c r="AJ10" s="100">
        <f aca="true" t="shared" si="15" ref="AJ10:AJ28">IF($AH10=0,0,$AI10/$AH10)</f>
        <v>0.21309507638033917</v>
      </c>
      <c r="AK10" s="100">
        <f aca="true" t="shared" si="16" ref="AK10:AK28">IF($AF10=0,0,(($X10/$AF10)-1))</f>
        <v>-0.7726854388984621</v>
      </c>
      <c r="AL10" s="12"/>
      <c r="AM10" s="12"/>
      <c r="AN10" s="12"/>
      <c r="AO10" s="12"/>
    </row>
    <row r="11" spans="1:41" s="13" customFormat="1" ht="13.5">
      <c r="A11" s="29"/>
      <c r="B11" s="38" t="s">
        <v>61</v>
      </c>
      <c r="C11" s="39" t="s">
        <v>62</v>
      </c>
      <c r="D11" s="72">
        <v>3056921435</v>
      </c>
      <c r="E11" s="73">
        <v>191488542</v>
      </c>
      <c r="F11" s="75">
        <f t="shared" si="0"/>
        <v>3248409977</v>
      </c>
      <c r="G11" s="72">
        <v>3116791428</v>
      </c>
      <c r="H11" s="73">
        <v>220527386</v>
      </c>
      <c r="I11" s="75">
        <f t="shared" si="1"/>
        <v>3337318814</v>
      </c>
      <c r="J11" s="72">
        <v>208118054</v>
      </c>
      <c r="K11" s="73">
        <v>-58665348</v>
      </c>
      <c r="L11" s="73">
        <f t="shared" si="2"/>
        <v>149452706</v>
      </c>
      <c r="M11" s="100">
        <f t="shared" si="3"/>
        <v>0.04600795683370726</v>
      </c>
      <c r="N11" s="111">
        <v>757379034</v>
      </c>
      <c r="O11" s="112">
        <v>-9234836</v>
      </c>
      <c r="P11" s="113">
        <f t="shared" si="4"/>
        <v>748144198</v>
      </c>
      <c r="Q11" s="100">
        <f t="shared" si="5"/>
        <v>0.2303108915737701</v>
      </c>
      <c r="R11" s="111">
        <v>679678817</v>
      </c>
      <c r="S11" s="113">
        <v>78993162</v>
      </c>
      <c r="T11" s="113">
        <f t="shared" si="6"/>
        <v>758671979</v>
      </c>
      <c r="U11" s="100">
        <f t="shared" si="7"/>
        <v>0.22732978815730248</v>
      </c>
      <c r="V11" s="111">
        <v>545162205</v>
      </c>
      <c r="W11" s="113">
        <v>71218937</v>
      </c>
      <c r="X11" s="113">
        <f t="shared" si="8"/>
        <v>616381142</v>
      </c>
      <c r="Y11" s="100">
        <f t="shared" si="9"/>
        <v>0.18469351487016786</v>
      </c>
      <c r="Z11" s="72">
        <f t="shared" si="10"/>
        <v>2190338110</v>
      </c>
      <c r="AA11" s="73">
        <f t="shared" si="11"/>
        <v>82311915</v>
      </c>
      <c r="AB11" s="73">
        <f t="shared" si="12"/>
        <v>2272650025</v>
      </c>
      <c r="AC11" s="100">
        <f t="shared" si="13"/>
        <v>0.6809807967600425</v>
      </c>
      <c r="AD11" s="72">
        <v>2406237716</v>
      </c>
      <c r="AE11" s="73">
        <v>0</v>
      </c>
      <c r="AF11" s="73">
        <f t="shared" si="14"/>
        <v>2406237716</v>
      </c>
      <c r="AG11" s="73">
        <v>3150962216</v>
      </c>
      <c r="AH11" s="73">
        <v>3150962216</v>
      </c>
      <c r="AI11" s="73">
        <v>671114093</v>
      </c>
      <c r="AJ11" s="100">
        <f t="shared" si="15"/>
        <v>0.21298703284736564</v>
      </c>
      <c r="AK11" s="100">
        <f t="shared" si="16"/>
        <v>-0.7438402956194042</v>
      </c>
      <c r="AL11" s="12"/>
      <c r="AM11" s="12"/>
      <c r="AN11" s="12"/>
      <c r="AO11" s="12"/>
    </row>
    <row r="12" spans="1:41" s="13" customFormat="1" ht="13.5">
      <c r="A12" s="29"/>
      <c r="B12" s="38" t="s">
        <v>63</v>
      </c>
      <c r="C12" s="39" t="s">
        <v>64</v>
      </c>
      <c r="D12" s="72">
        <v>5604622345</v>
      </c>
      <c r="E12" s="73">
        <v>434982444</v>
      </c>
      <c r="F12" s="75">
        <f t="shared" si="0"/>
        <v>6039604789</v>
      </c>
      <c r="G12" s="72">
        <v>5604622345</v>
      </c>
      <c r="H12" s="73">
        <v>434982444</v>
      </c>
      <c r="I12" s="75">
        <f t="shared" si="1"/>
        <v>6039604789</v>
      </c>
      <c r="J12" s="72">
        <v>1314701634</v>
      </c>
      <c r="K12" s="73">
        <v>550501466</v>
      </c>
      <c r="L12" s="73">
        <f t="shared" si="2"/>
        <v>1865203100</v>
      </c>
      <c r="M12" s="100">
        <f t="shared" si="3"/>
        <v>0.30882866763022565</v>
      </c>
      <c r="N12" s="111">
        <v>3406618</v>
      </c>
      <c r="O12" s="112">
        <v>11394276</v>
      </c>
      <c r="P12" s="113">
        <f t="shared" si="4"/>
        <v>14800894</v>
      </c>
      <c r="Q12" s="100">
        <f t="shared" si="5"/>
        <v>0.0024506394900138226</v>
      </c>
      <c r="R12" s="111">
        <v>0</v>
      </c>
      <c r="S12" s="113">
        <v>0</v>
      </c>
      <c r="T12" s="113">
        <f t="shared" si="6"/>
        <v>0</v>
      </c>
      <c r="U12" s="100">
        <f t="shared" si="7"/>
        <v>0</v>
      </c>
      <c r="V12" s="111">
        <v>1268746395</v>
      </c>
      <c r="W12" s="113">
        <v>98469158</v>
      </c>
      <c r="X12" s="113">
        <f t="shared" si="8"/>
        <v>1367215553</v>
      </c>
      <c r="Y12" s="100">
        <f t="shared" si="9"/>
        <v>0.22637500312770878</v>
      </c>
      <c r="Z12" s="72">
        <f t="shared" si="10"/>
        <v>2586854647</v>
      </c>
      <c r="AA12" s="73">
        <f t="shared" si="11"/>
        <v>660364900</v>
      </c>
      <c r="AB12" s="73">
        <f t="shared" si="12"/>
        <v>3247219547</v>
      </c>
      <c r="AC12" s="100">
        <f t="shared" si="13"/>
        <v>0.5376543102479483</v>
      </c>
      <c r="AD12" s="72">
        <v>6211993538</v>
      </c>
      <c r="AE12" s="73">
        <v>470449399</v>
      </c>
      <c r="AF12" s="73">
        <f t="shared" si="14"/>
        <v>6682442937</v>
      </c>
      <c r="AG12" s="73">
        <v>5480329673</v>
      </c>
      <c r="AH12" s="73">
        <v>5480329673</v>
      </c>
      <c r="AI12" s="73">
        <v>2526240248</v>
      </c>
      <c r="AJ12" s="100">
        <f t="shared" si="15"/>
        <v>0.4609650146497674</v>
      </c>
      <c r="AK12" s="100">
        <f t="shared" si="16"/>
        <v>-0.7954018364407023</v>
      </c>
      <c r="AL12" s="12"/>
      <c r="AM12" s="12"/>
      <c r="AN12" s="12"/>
      <c r="AO12" s="12"/>
    </row>
    <row r="13" spans="1:41" s="13" customFormat="1" ht="13.5">
      <c r="A13" s="29"/>
      <c r="B13" s="38" t="s">
        <v>65</v>
      </c>
      <c r="C13" s="39" t="s">
        <v>66</v>
      </c>
      <c r="D13" s="72">
        <v>1978515125</v>
      </c>
      <c r="E13" s="73">
        <v>10543000</v>
      </c>
      <c r="F13" s="75">
        <f t="shared" si="0"/>
        <v>1989058125</v>
      </c>
      <c r="G13" s="72">
        <v>1913465938</v>
      </c>
      <c r="H13" s="73">
        <v>151271978</v>
      </c>
      <c r="I13" s="75">
        <f t="shared" si="1"/>
        <v>2064737916</v>
      </c>
      <c r="J13" s="72">
        <v>540133009</v>
      </c>
      <c r="K13" s="73">
        <v>22652032</v>
      </c>
      <c r="L13" s="73">
        <f t="shared" si="2"/>
        <v>562785041</v>
      </c>
      <c r="M13" s="100">
        <f t="shared" si="3"/>
        <v>0.2829404701282925</v>
      </c>
      <c r="N13" s="111">
        <v>357070324</v>
      </c>
      <c r="O13" s="112">
        <v>23764097</v>
      </c>
      <c r="P13" s="113">
        <f t="shared" si="4"/>
        <v>380834421</v>
      </c>
      <c r="Q13" s="100">
        <f t="shared" si="5"/>
        <v>0.19146470191764758</v>
      </c>
      <c r="R13" s="111">
        <v>617612842</v>
      </c>
      <c r="S13" s="113">
        <v>13656750</v>
      </c>
      <c r="T13" s="113">
        <f t="shared" si="6"/>
        <v>631269592</v>
      </c>
      <c r="U13" s="100">
        <f t="shared" si="7"/>
        <v>0.30573836374495095</v>
      </c>
      <c r="V13" s="111">
        <v>351954171</v>
      </c>
      <c r="W13" s="113">
        <v>33738381</v>
      </c>
      <c r="X13" s="113">
        <f t="shared" si="8"/>
        <v>385692552</v>
      </c>
      <c r="Y13" s="100">
        <f t="shared" si="9"/>
        <v>0.18679976233845652</v>
      </c>
      <c r="Z13" s="72">
        <f t="shared" si="10"/>
        <v>1866770346</v>
      </c>
      <c r="AA13" s="73">
        <f t="shared" si="11"/>
        <v>93811260</v>
      </c>
      <c r="AB13" s="73">
        <f t="shared" si="12"/>
        <v>1960581606</v>
      </c>
      <c r="AC13" s="100">
        <f t="shared" si="13"/>
        <v>0.949554706583884</v>
      </c>
      <c r="AD13" s="72">
        <v>1767824413</v>
      </c>
      <c r="AE13" s="73">
        <v>0</v>
      </c>
      <c r="AF13" s="73">
        <f t="shared" si="14"/>
        <v>1767824413</v>
      </c>
      <c r="AG13" s="73">
        <v>1769823398</v>
      </c>
      <c r="AH13" s="73">
        <v>1769823398</v>
      </c>
      <c r="AI13" s="73">
        <v>377283294</v>
      </c>
      <c r="AJ13" s="100">
        <f t="shared" si="15"/>
        <v>0.2131756730227159</v>
      </c>
      <c r="AK13" s="100">
        <f t="shared" si="16"/>
        <v>-0.78182643640186</v>
      </c>
      <c r="AL13" s="12"/>
      <c r="AM13" s="12"/>
      <c r="AN13" s="12"/>
      <c r="AO13" s="12"/>
    </row>
    <row r="14" spans="1:41" s="13" customFormat="1" ht="13.5">
      <c r="A14" s="29"/>
      <c r="B14" s="38" t="s">
        <v>67</v>
      </c>
      <c r="C14" s="39" t="s">
        <v>68</v>
      </c>
      <c r="D14" s="72">
        <v>3195593600</v>
      </c>
      <c r="E14" s="73">
        <v>597533000</v>
      </c>
      <c r="F14" s="75">
        <f t="shared" si="0"/>
        <v>3793126600</v>
      </c>
      <c r="G14" s="72">
        <v>3196131900</v>
      </c>
      <c r="H14" s="73">
        <v>618084800</v>
      </c>
      <c r="I14" s="75">
        <f t="shared" si="1"/>
        <v>3814216700</v>
      </c>
      <c r="J14" s="72">
        <v>972772943</v>
      </c>
      <c r="K14" s="73">
        <v>57574296</v>
      </c>
      <c r="L14" s="73">
        <f t="shared" si="2"/>
        <v>1030347239</v>
      </c>
      <c r="M14" s="100">
        <f t="shared" si="3"/>
        <v>0.2716353414093798</v>
      </c>
      <c r="N14" s="111">
        <v>569061895</v>
      </c>
      <c r="O14" s="112">
        <v>30529333</v>
      </c>
      <c r="P14" s="113">
        <f t="shared" si="4"/>
        <v>599591228</v>
      </c>
      <c r="Q14" s="100">
        <f t="shared" si="5"/>
        <v>0.1580730861975448</v>
      </c>
      <c r="R14" s="111">
        <v>919096841</v>
      </c>
      <c r="S14" s="113">
        <v>177165080</v>
      </c>
      <c r="T14" s="113">
        <f t="shared" si="6"/>
        <v>1096261921</v>
      </c>
      <c r="U14" s="100">
        <f t="shared" si="7"/>
        <v>0.2874146927729617</v>
      </c>
      <c r="V14" s="111">
        <v>618655234</v>
      </c>
      <c r="W14" s="113">
        <v>34611693</v>
      </c>
      <c r="X14" s="113">
        <f t="shared" si="8"/>
        <v>653266927</v>
      </c>
      <c r="Y14" s="100">
        <f t="shared" si="9"/>
        <v>0.17127158165921721</v>
      </c>
      <c r="Z14" s="72">
        <f t="shared" si="10"/>
        <v>3079586913</v>
      </c>
      <c r="AA14" s="73">
        <f t="shared" si="11"/>
        <v>299880402</v>
      </c>
      <c r="AB14" s="73">
        <f t="shared" si="12"/>
        <v>3379467315</v>
      </c>
      <c r="AC14" s="100">
        <f t="shared" si="13"/>
        <v>0.8860186981510516</v>
      </c>
      <c r="AD14" s="72">
        <v>2863395542</v>
      </c>
      <c r="AE14" s="73">
        <v>345685365</v>
      </c>
      <c r="AF14" s="73">
        <f t="shared" si="14"/>
        <v>3209080907</v>
      </c>
      <c r="AG14" s="73">
        <v>3488782000</v>
      </c>
      <c r="AH14" s="73">
        <v>3488782000</v>
      </c>
      <c r="AI14" s="73">
        <v>739790885</v>
      </c>
      <c r="AJ14" s="100">
        <f t="shared" si="15"/>
        <v>0.21204846992446075</v>
      </c>
      <c r="AK14" s="100">
        <f t="shared" si="16"/>
        <v>-0.7964317678700396</v>
      </c>
      <c r="AL14" s="12"/>
      <c r="AM14" s="12"/>
      <c r="AN14" s="12"/>
      <c r="AO14" s="12"/>
    </row>
    <row r="15" spans="1:41" s="13" customFormat="1" ht="13.5">
      <c r="A15" s="29"/>
      <c r="B15" s="38" t="s">
        <v>69</v>
      </c>
      <c r="C15" s="39" t="s">
        <v>70</v>
      </c>
      <c r="D15" s="72">
        <v>3794801628</v>
      </c>
      <c r="E15" s="73">
        <v>1889186104</v>
      </c>
      <c r="F15" s="75">
        <f t="shared" si="0"/>
        <v>5683987732</v>
      </c>
      <c r="G15" s="72">
        <v>3952668736</v>
      </c>
      <c r="H15" s="73">
        <v>1556201099</v>
      </c>
      <c r="I15" s="75">
        <f t="shared" si="1"/>
        <v>5508869835</v>
      </c>
      <c r="J15" s="72">
        <v>962825262</v>
      </c>
      <c r="K15" s="73">
        <v>170032755</v>
      </c>
      <c r="L15" s="73">
        <f t="shared" si="2"/>
        <v>1132858017</v>
      </c>
      <c r="M15" s="100">
        <f t="shared" si="3"/>
        <v>0.19930690747662577</v>
      </c>
      <c r="N15" s="111">
        <v>846797787</v>
      </c>
      <c r="O15" s="112">
        <v>297036399</v>
      </c>
      <c r="P15" s="113">
        <f t="shared" si="4"/>
        <v>1143834186</v>
      </c>
      <c r="Q15" s="100">
        <f t="shared" si="5"/>
        <v>0.20123797585986766</v>
      </c>
      <c r="R15" s="111">
        <v>861788364</v>
      </c>
      <c r="S15" s="113">
        <v>176820773</v>
      </c>
      <c r="T15" s="113">
        <f t="shared" si="6"/>
        <v>1038609137</v>
      </c>
      <c r="U15" s="100">
        <f t="shared" si="7"/>
        <v>0.18853397667908411</v>
      </c>
      <c r="V15" s="111">
        <v>699716767</v>
      </c>
      <c r="W15" s="113">
        <v>348870585</v>
      </c>
      <c r="X15" s="113">
        <f t="shared" si="8"/>
        <v>1048587352</v>
      </c>
      <c r="Y15" s="100">
        <f t="shared" si="9"/>
        <v>0.19034527650987781</v>
      </c>
      <c r="Z15" s="72">
        <f t="shared" si="10"/>
        <v>3371128180</v>
      </c>
      <c r="AA15" s="73">
        <f t="shared" si="11"/>
        <v>992760512</v>
      </c>
      <c r="AB15" s="73">
        <f t="shared" si="12"/>
        <v>4363888692</v>
      </c>
      <c r="AC15" s="100">
        <f t="shared" si="13"/>
        <v>0.7921567985278055</v>
      </c>
      <c r="AD15" s="72">
        <v>4526618985</v>
      </c>
      <c r="AE15" s="73">
        <v>1488688864</v>
      </c>
      <c r="AF15" s="73">
        <f t="shared" si="14"/>
        <v>6015307849</v>
      </c>
      <c r="AG15" s="73">
        <v>5526472000</v>
      </c>
      <c r="AH15" s="73">
        <v>5526472000</v>
      </c>
      <c r="AI15" s="73">
        <v>890916902</v>
      </c>
      <c r="AJ15" s="100">
        <f t="shared" si="15"/>
        <v>0.1612089778071797</v>
      </c>
      <c r="AK15" s="100">
        <f t="shared" si="16"/>
        <v>-0.8256801849012068</v>
      </c>
      <c r="AL15" s="12"/>
      <c r="AM15" s="12"/>
      <c r="AN15" s="12"/>
      <c r="AO15" s="12"/>
    </row>
    <row r="16" spans="1:41" s="13" customFormat="1" ht="13.5">
      <c r="A16" s="29"/>
      <c r="B16" s="38" t="s">
        <v>71</v>
      </c>
      <c r="C16" s="39" t="s">
        <v>72</v>
      </c>
      <c r="D16" s="72">
        <v>2000925744</v>
      </c>
      <c r="E16" s="73">
        <v>100362850</v>
      </c>
      <c r="F16" s="75">
        <f t="shared" si="0"/>
        <v>2101288594</v>
      </c>
      <c r="G16" s="72">
        <v>2241409406</v>
      </c>
      <c r="H16" s="73">
        <v>100362850</v>
      </c>
      <c r="I16" s="75">
        <f t="shared" si="1"/>
        <v>2341772256</v>
      </c>
      <c r="J16" s="72">
        <v>540867730</v>
      </c>
      <c r="K16" s="73">
        <v>6265674</v>
      </c>
      <c r="L16" s="73">
        <f t="shared" si="2"/>
        <v>547133404</v>
      </c>
      <c r="M16" s="100">
        <f t="shared" si="3"/>
        <v>0.26037994284187316</v>
      </c>
      <c r="N16" s="111">
        <v>419124221</v>
      </c>
      <c r="O16" s="112">
        <v>17358917</v>
      </c>
      <c r="P16" s="113">
        <f t="shared" si="4"/>
        <v>436483138</v>
      </c>
      <c r="Q16" s="100">
        <f t="shared" si="5"/>
        <v>0.2077216519645754</v>
      </c>
      <c r="R16" s="111">
        <v>434676574</v>
      </c>
      <c r="S16" s="113">
        <v>13826245</v>
      </c>
      <c r="T16" s="113">
        <f t="shared" si="6"/>
        <v>448502819</v>
      </c>
      <c r="U16" s="100">
        <f t="shared" si="7"/>
        <v>0.19152281689684517</v>
      </c>
      <c r="V16" s="111">
        <v>385034778</v>
      </c>
      <c r="W16" s="113">
        <v>42039480</v>
      </c>
      <c r="X16" s="113">
        <f t="shared" si="8"/>
        <v>427074258</v>
      </c>
      <c r="Y16" s="100">
        <f t="shared" si="9"/>
        <v>0.18237224260632798</v>
      </c>
      <c r="Z16" s="72">
        <f t="shared" si="10"/>
        <v>1779703303</v>
      </c>
      <c r="AA16" s="73">
        <f t="shared" si="11"/>
        <v>79490316</v>
      </c>
      <c r="AB16" s="73">
        <f t="shared" si="12"/>
        <v>1859193619</v>
      </c>
      <c r="AC16" s="100">
        <f t="shared" si="13"/>
        <v>0.7939258884959648</v>
      </c>
      <c r="AD16" s="72">
        <v>1653770756</v>
      </c>
      <c r="AE16" s="73">
        <v>29312259</v>
      </c>
      <c r="AF16" s="73">
        <f t="shared" si="14"/>
        <v>1683083015</v>
      </c>
      <c r="AG16" s="73">
        <v>1593373580</v>
      </c>
      <c r="AH16" s="73">
        <v>1593373580</v>
      </c>
      <c r="AI16" s="73">
        <v>405851677</v>
      </c>
      <c r="AJ16" s="100">
        <f t="shared" si="15"/>
        <v>0.2547121918514552</v>
      </c>
      <c r="AK16" s="100">
        <f t="shared" si="16"/>
        <v>-0.7462547870819076</v>
      </c>
      <c r="AL16" s="12"/>
      <c r="AM16" s="12"/>
      <c r="AN16" s="12"/>
      <c r="AO16" s="12"/>
    </row>
    <row r="17" spans="1:41" s="13" customFormat="1" ht="13.5">
      <c r="A17" s="29"/>
      <c r="B17" s="38" t="s">
        <v>73</v>
      </c>
      <c r="C17" s="39" t="s">
        <v>74</v>
      </c>
      <c r="D17" s="72">
        <v>3181225158</v>
      </c>
      <c r="E17" s="73">
        <v>178986250</v>
      </c>
      <c r="F17" s="75">
        <f t="shared" si="0"/>
        <v>3360211408</v>
      </c>
      <c r="G17" s="72">
        <v>3146588666</v>
      </c>
      <c r="H17" s="73">
        <v>366887426</v>
      </c>
      <c r="I17" s="75">
        <f t="shared" si="1"/>
        <v>3513476092</v>
      </c>
      <c r="J17" s="72">
        <v>812044960</v>
      </c>
      <c r="K17" s="73">
        <v>21585345</v>
      </c>
      <c r="L17" s="73">
        <f t="shared" si="2"/>
        <v>833630305</v>
      </c>
      <c r="M17" s="100">
        <f t="shared" si="3"/>
        <v>0.24808864793902277</v>
      </c>
      <c r="N17" s="111">
        <v>768409453</v>
      </c>
      <c r="O17" s="112">
        <v>24048476</v>
      </c>
      <c r="P17" s="113">
        <f t="shared" si="4"/>
        <v>792457929</v>
      </c>
      <c r="Q17" s="100">
        <f t="shared" si="5"/>
        <v>0.2358357355472677</v>
      </c>
      <c r="R17" s="111">
        <v>733006359</v>
      </c>
      <c r="S17" s="113">
        <v>16563251</v>
      </c>
      <c r="T17" s="113">
        <f t="shared" si="6"/>
        <v>749569610</v>
      </c>
      <c r="U17" s="100">
        <f t="shared" si="7"/>
        <v>0.2133413150887039</v>
      </c>
      <c r="V17" s="111">
        <v>375337512</v>
      </c>
      <c r="W17" s="113">
        <v>11800435</v>
      </c>
      <c r="X17" s="113">
        <f t="shared" si="8"/>
        <v>387137947</v>
      </c>
      <c r="Y17" s="100">
        <f t="shared" si="9"/>
        <v>0.1101865892531595</v>
      </c>
      <c r="Z17" s="72">
        <f t="shared" si="10"/>
        <v>2688798284</v>
      </c>
      <c r="AA17" s="73">
        <f t="shared" si="11"/>
        <v>73997507</v>
      </c>
      <c r="AB17" s="73">
        <f t="shared" si="12"/>
        <v>2762795791</v>
      </c>
      <c r="AC17" s="100">
        <f t="shared" si="13"/>
        <v>0.7863425617981976</v>
      </c>
      <c r="AD17" s="72">
        <v>2720126321</v>
      </c>
      <c r="AE17" s="73">
        <v>133901246</v>
      </c>
      <c r="AF17" s="73">
        <f t="shared" si="14"/>
        <v>2854027567</v>
      </c>
      <c r="AG17" s="73">
        <v>3336733506</v>
      </c>
      <c r="AH17" s="73">
        <v>3336733506</v>
      </c>
      <c r="AI17" s="73">
        <v>622617868</v>
      </c>
      <c r="AJ17" s="100">
        <f t="shared" si="15"/>
        <v>0.18659502381009146</v>
      </c>
      <c r="AK17" s="100">
        <f t="shared" si="16"/>
        <v>-0.8643538165235949</v>
      </c>
      <c r="AL17" s="12"/>
      <c r="AM17" s="12"/>
      <c r="AN17" s="12"/>
      <c r="AO17" s="12"/>
    </row>
    <row r="18" spans="1:41" s="13" customFormat="1" ht="13.5">
      <c r="A18" s="29"/>
      <c r="B18" s="38" t="s">
        <v>75</v>
      </c>
      <c r="C18" s="39" t="s">
        <v>76</v>
      </c>
      <c r="D18" s="72">
        <v>1638859565</v>
      </c>
      <c r="E18" s="73">
        <v>115713843</v>
      </c>
      <c r="F18" s="75">
        <f t="shared" si="0"/>
        <v>1754573408</v>
      </c>
      <c r="G18" s="72">
        <v>1655844197</v>
      </c>
      <c r="H18" s="73">
        <v>472255016</v>
      </c>
      <c r="I18" s="75">
        <f t="shared" si="1"/>
        <v>2128099213</v>
      </c>
      <c r="J18" s="72">
        <v>445661419</v>
      </c>
      <c r="K18" s="73">
        <v>27455983</v>
      </c>
      <c r="L18" s="73">
        <f t="shared" si="2"/>
        <v>473117402</v>
      </c>
      <c r="M18" s="100">
        <f t="shared" si="3"/>
        <v>0.26964810924570903</v>
      </c>
      <c r="N18" s="111">
        <v>436815819</v>
      </c>
      <c r="O18" s="112">
        <v>15961595</v>
      </c>
      <c r="P18" s="113">
        <f t="shared" si="4"/>
        <v>452777414</v>
      </c>
      <c r="Q18" s="100">
        <f t="shared" si="5"/>
        <v>0.2580555546639175</v>
      </c>
      <c r="R18" s="111">
        <v>421145577</v>
      </c>
      <c r="S18" s="113">
        <v>252054935</v>
      </c>
      <c r="T18" s="113">
        <f t="shared" si="6"/>
        <v>673200512</v>
      </c>
      <c r="U18" s="100">
        <f t="shared" si="7"/>
        <v>0.3163388755033575</v>
      </c>
      <c r="V18" s="111">
        <v>393346946</v>
      </c>
      <c r="W18" s="113">
        <v>157535848</v>
      </c>
      <c r="X18" s="113">
        <f t="shared" si="8"/>
        <v>550882794</v>
      </c>
      <c r="Y18" s="100">
        <f t="shared" si="9"/>
        <v>0.258861424615357</v>
      </c>
      <c r="Z18" s="72">
        <f t="shared" si="10"/>
        <v>1696969761</v>
      </c>
      <c r="AA18" s="73">
        <f t="shared" si="11"/>
        <v>453008361</v>
      </c>
      <c r="AB18" s="73">
        <f t="shared" si="12"/>
        <v>2149978122</v>
      </c>
      <c r="AC18" s="100">
        <f t="shared" si="13"/>
        <v>1.0102809628735105</v>
      </c>
      <c r="AD18" s="72">
        <v>1080199128</v>
      </c>
      <c r="AE18" s="73">
        <v>85713060</v>
      </c>
      <c r="AF18" s="73">
        <f t="shared" si="14"/>
        <v>1165912188</v>
      </c>
      <c r="AG18" s="73">
        <v>1597876665</v>
      </c>
      <c r="AH18" s="73">
        <v>1597876665</v>
      </c>
      <c r="AI18" s="73">
        <v>383052597</v>
      </c>
      <c r="AJ18" s="100">
        <f t="shared" si="15"/>
        <v>0.23972600976684266</v>
      </c>
      <c r="AK18" s="100">
        <f t="shared" si="16"/>
        <v>-0.5275091900831901</v>
      </c>
      <c r="AL18" s="12"/>
      <c r="AM18" s="12"/>
      <c r="AN18" s="12"/>
      <c r="AO18" s="12"/>
    </row>
    <row r="19" spans="1:41" s="13" customFormat="1" ht="13.5">
      <c r="A19" s="29"/>
      <c r="B19" s="38" t="s">
        <v>77</v>
      </c>
      <c r="C19" s="39" t="s">
        <v>78</v>
      </c>
      <c r="D19" s="72">
        <v>2864566874</v>
      </c>
      <c r="E19" s="73">
        <v>682362001</v>
      </c>
      <c r="F19" s="75">
        <f t="shared" si="0"/>
        <v>3546928875</v>
      </c>
      <c r="G19" s="72">
        <v>3074803874</v>
      </c>
      <c r="H19" s="73">
        <v>798743174</v>
      </c>
      <c r="I19" s="75">
        <f t="shared" si="1"/>
        <v>3873547048</v>
      </c>
      <c r="J19" s="72">
        <v>855379963</v>
      </c>
      <c r="K19" s="73">
        <v>99905941</v>
      </c>
      <c r="L19" s="73">
        <f t="shared" si="2"/>
        <v>955285904</v>
      </c>
      <c r="M19" s="100">
        <f t="shared" si="3"/>
        <v>0.26932761768446795</v>
      </c>
      <c r="N19" s="111">
        <v>754356107</v>
      </c>
      <c r="O19" s="112">
        <v>197916972</v>
      </c>
      <c r="P19" s="113">
        <f t="shared" si="4"/>
        <v>952273079</v>
      </c>
      <c r="Q19" s="100">
        <f t="shared" si="5"/>
        <v>0.2684781997496355</v>
      </c>
      <c r="R19" s="111">
        <v>718576894</v>
      </c>
      <c r="S19" s="113">
        <v>86325859</v>
      </c>
      <c r="T19" s="113">
        <f t="shared" si="6"/>
        <v>804902753</v>
      </c>
      <c r="U19" s="100">
        <f t="shared" si="7"/>
        <v>0.20779475323930544</v>
      </c>
      <c r="V19" s="111">
        <v>525124306</v>
      </c>
      <c r="W19" s="113">
        <v>120247307</v>
      </c>
      <c r="X19" s="113">
        <f t="shared" si="8"/>
        <v>645371613</v>
      </c>
      <c r="Y19" s="100">
        <f t="shared" si="9"/>
        <v>0.1666099843380552</v>
      </c>
      <c r="Z19" s="72">
        <f t="shared" si="10"/>
        <v>2853437270</v>
      </c>
      <c r="AA19" s="73">
        <f t="shared" si="11"/>
        <v>504396079</v>
      </c>
      <c r="AB19" s="73">
        <f t="shared" si="12"/>
        <v>3357833349</v>
      </c>
      <c r="AC19" s="100">
        <f t="shared" si="13"/>
        <v>0.8668626732528588</v>
      </c>
      <c r="AD19" s="72">
        <v>2794647011</v>
      </c>
      <c r="AE19" s="73">
        <v>488111871</v>
      </c>
      <c r="AF19" s="73">
        <f t="shared" si="14"/>
        <v>3282758882</v>
      </c>
      <c r="AG19" s="73">
        <v>3431083366</v>
      </c>
      <c r="AH19" s="73">
        <v>3431083366</v>
      </c>
      <c r="AI19" s="73">
        <v>542684393</v>
      </c>
      <c r="AJ19" s="100">
        <f t="shared" si="15"/>
        <v>0.15816706710704853</v>
      </c>
      <c r="AK19" s="100">
        <f t="shared" si="16"/>
        <v>-0.8034057217730193</v>
      </c>
      <c r="AL19" s="12"/>
      <c r="AM19" s="12"/>
      <c r="AN19" s="12"/>
      <c r="AO19" s="12"/>
    </row>
    <row r="20" spans="1:41" s="13" customFormat="1" ht="13.5">
      <c r="A20" s="29"/>
      <c r="B20" s="38" t="s">
        <v>79</v>
      </c>
      <c r="C20" s="39" t="s">
        <v>80</v>
      </c>
      <c r="D20" s="72">
        <v>2203611732</v>
      </c>
      <c r="E20" s="73">
        <v>184285000</v>
      </c>
      <c r="F20" s="75">
        <f t="shared" si="0"/>
        <v>2387896732</v>
      </c>
      <c r="G20" s="72">
        <v>2104885067</v>
      </c>
      <c r="H20" s="73">
        <v>189636147</v>
      </c>
      <c r="I20" s="75">
        <f t="shared" si="1"/>
        <v>2294521214</v>
      </c>
      <c r="J20" s="72">
        <v>681678092</v>
      </c>
      <c r="K20" s="73">
        <v>25967281</v>
      </c>
      <c r="L20" s="73">
        <f t="shared" si="2"/>
        <v>707645373</v>
      </c>
      <c r="M20" s="100">
        <f t="shared" si="3"/>
        <v>0.29634672367397835</v>
      </c>
      <c r="N20" s="111">
        <v>489973618</v>
      </c>
      <c r="O20" s="112">
        <v>42420816</v>
      </c>
      <c r="P20" s="113">
        <f t="shared" si="4"/>
        <v>532394434</v>
      </c>
      <c r="Q20" s="100">
        <f t="shared" si="5"/>
        <v>0.2229553844877074</v>
      </c>
      <c r="R20" s="111">
        <v>379394763</v>
      </c>
      <c r="S20" s="113">
        <v>17860553</v>
      </c>
      <c r="T20" s="113">
        <f t="shared" si="6"/>
        <v>397255316</v>
      </c>
      <c r="U20" s="100">
        <f t="shared" si="7"/>
        <v>0.17313211731325487</v>
      </c>
      <c r="V20" s="111">
        <v>474684820</v>
      </c>
      <c r="W20" s="113">
        <v>41116408</v>
      </c>
      <c r="X20" s="113">
        <f t="shared" si="8"/>
        <v>515801228</v>
      </c>
      <c r="Y20" s="100">
        <f t="shared" si="9"/>
        <v>0.22479688784433266</v>
      </c>
      <c r="Z20" s="72">
        <f t="shared" si="10"/>
        <v>2025731293</v>
      </c>
      <c r="AA20" s="73">
        <f t="shared" si="11"/>
        <v>127365058</v>
      </c>
      <c r="AB20" s="73">
        <f t="shared" si="12"/>
        <v>2153096351</v>
      </c>
      <c r="AC20" s="100">
        <f t="shared" si="13"/>
        <v>0.9383641074499126</v>
      </c>
      <c r="AD20" s="72">
        <v>1863732131</v>
      </c>
      <c r="AE20" s="73">
        <v>181151643</v>
      </c>
      <c r="AF20" s="73">
        <f t="shared" si="14"/>
        <v>2044883774</v>
      </c>
      <c r="AG20" s="73">
        <v>2350634752</v>
      </c>
      <c r="AH20" s="73">
        <v>2350634752</v>
      </c>
      <c r="AI20" s="73">
        <v>443864498</v>
      </c>
      <c r="AJ20" s="100">
        <f t="shared" si="15"/>
        <v>0.188827506111847</v>
      </c>
      <c r="AK20" s="100">
        <f t="shared" si="16"/>
        <v>-0.7477601247766563</v>
      </c>
      <c r="AL20" s="12"/>
      <c r="AM20" s="12"/>
      <c r="AN20" s="12"/>
      <c r="AO20" s="12"/>
    </row>
    <row r="21" spans="1:41" s="13" customFormat="1" ht="13.5">
      <c r="A21" s="29"/>
      <c r="B21" s="38" t="s">
        <v>81</v>
      </c>
      <c r="C21" s="39" t="s">
        <v>82</v>
      </c>
      <c r="D21" s="72">
        <v>1829055390</v>
      </c>
      <c r="E21" s="73">
        <v>281797000</v>
      </c>
      <c r="F21" s="75">
        <f t="shared" si="0"/>
        <v>2110852390</v>
      </c>
      <c r="G21" s="72">
        <v>1920679390</v>
      </c>
      <c r="H21" s="73">
        <v>304431143</v>
      </c>
      <c r="I21" s="75">
        <f t="shared" si="1"/>
        <v>2225110533</v>
      </c>
      <c r="J21" s="72">
        <v>572422283</v>
      </c>
      <c r="K21" s="73">
        <v>4843934</v>
      </c>
      <c r="L21" s="73">
        <f t="shared" si="2"/>
        <v>577266217</v>
      </c>
      <c r="M21" s="100">
        <f t="shared" si="3"/>
        <v>0.2734754072500541</v>
      </c>
      <c r="N21" s="111">
        <v>535293137</v>
      </c>
      <c r="O21" s="112">
        <v>27333165</v>
      </c>
      <c r="P21" s="113">
        <f t="shared" si="4"/>
        <v>562626302</v>
      </c>
      <c r="Q21" s="100">
        <f t="shared" si="5"/>
        <v>0.2665398607052765</v>
      </c>
      <c r="R21" s="111">
        <v>306322624</v>
      </c>
      <c r="S21" s="113">
        <v>63463716</v>
      </c>
      <c r="T21" s="113">
        <f t="shared" si="6"/>
        <v>369786340</v>
      </c>
      <c r="U21" s="100">
        <f t="shared" si="7"/>
        <v>0.16618785202613573</v>
      </c>
      <c r="V21" s="111">
        <v>298086610</v>
      </c>
      <c r="W21" s="113">
        <v>41230148</v>
      </c>
      <c r="X21" s="113">
        <f t="shared" si="8"/>
        <v>339316758</v>
      </c>
      <c r="Y21" s="100">
        <f t="shared" si="9"/>
        <v>0.1524943381318307</v>
      </c>
      <c r="Z21" s="72">
        <f t="shared" si="10"/>
        <v>1712124654</v>
      </c>
      <c r="AA21" s="73">
        <f t="shared" si="11"/>
        <v>136870963</v>
      </c>
      <c r="AB21" s="73">
        <f t="shared" si="12"/>
        <v>1848995617</v>
      </c>
      <c r="AC21" s="100">
        <f t="shared" si="13"/>
        <v>0.8309679854452426</v>
      </c>
      <c r="AD21" s="72">
        <v>1548072242</v>
      </c>
      <c r="AE21" s="73">
        <v>211091476</v>
      </c>
      <c r="AF21" s="73">
        <f t="shared" si="14"/>
        <v>1759163718</v>
      </c>
      <c r="AG21" s="73">
        <v>2075258000</v>
      </c>
      <c r="AH21" s="73">
        <v>2075258000</v>
      </c>
      <c r="AI21" s="73">
        <v>340496481</v>
      </c>
      <c r="AJ21" s="100">
        <f t="shared" si="15"/>
        <v>0.16407428907634616</v>
      </c>
      <c r="AK21" s="100">
        <f t="shared" si="16"/>
        <v>-0.807114736094165</v>
      </c>
      <c r="AL21" s="12"/>
      <c r="AM21" s="12"/>
      <c r="AN21" s="12"/>
      <c r="AO21" s="12"/>
    </row>
    <row r="22" spans="1:41" s="13" customFormat="1" ht="13.5">
      <c r="A22" s="29"/>
      <c r="B22" s="38" t="s">
        <v>83</v>
      </c>
      <c r="C22" s="39" t="s">
        <v>84</v>
      </c>
      <c r="D22" s="72">
        <v>5198465305</v>
      </c>
      <c r="E22" s="73">
        <v>788359829</v>
      </c>
      <c r="F22" s="75">
        <f t="shared" si="0"/>
        <v>5986825134</v>
      </c>
      <c r="G22" s="72">
        <v>4939679870</v>
      </c>
      <c r="H22" s="73">
        <v>671337483</v>
      </c>
      <c r="I22" s="75">
        <f t="shared" si="1"/>
        <v>5611017353</v>
      </c>
      <c r="J22" s="72">
        <v>886836921</v>
      </c>
      <c r="K22" s="73">
        <v>98328674</v>
      </c>
      <c r="L22" s="73">
        <f t="shared" si="2"/>
        <v>985165595</v>
      </c>
      <c r="M22" s="100">
        <f t="shared" si="3"/>
        <v>0.16455559882735002</v>
      </c>
      <c r="N22" s="111">
        <v>1236808767</v>
      </c>
      <c r="O22" s="112">
        <v>89714332</v>
      </c>
      <c r="P22" s="113">
        <f t="shared" si="4"/>
        <v>1326523099</v>
      </c>
      <c r="Q22" s="100">
        <f t="shared" si="5"/>
        <v>0.22157371717214416</v>
      </c>
      <c r="R22" s="111">
        <v>1017397337</v>
      </c>
      <c r="S22" s="113">
        <v>92899369</v>
      </c>
      <c r="T22" s="113">
        <f t="shared" si="6"/>
        <v>1110296706</v>
      </c>
      <c r="U22" s="100">
        <f t="shared" si="7"/>
        <v>0.19787796689068626</v>
      </c>
      <c r="V22" s="111">
        <v>843352932</v>
      </c>
      <c r="W22" s="113">
        <v>130313738</v>
      </c>
      <c r="X22" s="113">
        <f t="shared" si="8"/>
        <v>973666670</v>
      </c>
      <c r="Y22" s="100">
        <f t="shared" si="9"/>
        <v>0.17352765260642386</v>
      </c>
      <c r="Z22" s="72">
        <f t="shared" si="10"/>
        <v>3984395957</v>
      </c>
      <c r="AA22" s="73">
        <f t="shared" si="11"/>
        <v>411256113</v>
      </c>
      <c r="AB22" s="73">
        <f t="shared" si="12"/>
        <v>4395652070</v>
      </c>
      <c r="AC22" s="100">
        <f t="shared" si="13"/>
        <v>0.783396627288955</v>
      </c>
      <c r="AD22" s="72">
        <v>3304325501</v>
      </c>
      <c r="AE22" s="73">
        <v>552959131</v>
      </c>
      <c r="AF22" s="73">
        <f t="shared" si="14"/>
        <v>3857284632</v>
      </c>
      <c r="AG22" s="73">
        <v>5744735685</v>
      </c>
      <c r="AH22" s="73">
        <v>5744735685</v>
      </c>
      <c r="AI22" s="73">
        <v>820928528</v>
      </c>
      <c r="AJ22" s="100">
        <f t="shared" si="15"/>
        <v>0.14290100937864122</v>
      </c>
      <c r="AK22" s="100">
        <f t="shared" si="16"/>
        <v>-0.7475771785357841</v>
      </c>
      <c r="AL22" s="12"/>
      <c r="AM22" s="12"/>
      <c r="AN22" s="12"/>
      <c r="AO22" s="12"/>
    </row>
    <row r="23" spans="1:41" s="13" customFormat="1" ht="13.5">
      <c r="A23" s="29"/>
      <c r="B23" s="38" t="s">
        <v>85</v>
      </c>
      <c r="C23" s="39" t="s">
        <v>86</v>
      </c>
      <c r="D23" s="72">
        <v>2722181388</v>
      </c>
      <c r="E23" s="73">
        <v>164114549</v>
      </c>
      <c r="F23" s="75">
        <f t="shared" si="0"/>
        <v>2886295937</v>
      </c>
      <c r="G23" s="72">
        <v>2975290212</v>
      </c>
      <c r="H23" s="73">
        <v>170174549</v>
      </c>
      <c r="I23" s="75">
        <f t="shared" si="1"/>
        <v>3145464761</v>
      </c>
      <c r="J23" s="72">
        <v>707411859</v>
      </c>
      <c r="K23" s="73">
        <v>12689246</v>
      </c>
      <c r="L23" s="73">
        <f t="shared" si="2"/>
        <v>720101105</v>
      </c>
      <c r="M23" s="100">
        <f t="shared" si="3"/>
        <v>0.2494896991569302</v>
      </c>
      <c r="N23" s="111">
        <v>824348667</v>
      </c>
      <c r="O23" s="112">
        <v>38891026</v>
      </c>
      <c r="P23" s="113">
        <f t="shared" si="4"/>
        <v>863239693</v>
      </c>
      <c r="Q23" s="100">
        <f t="shared" si="5"/>
        <v>0.2990821841703615</v>
      </c>
      <c r="R23" s="111">
        <v>662865968</v>
      </c>
      <c r="S23" s="113">
        <v>22796061</v>
      </c>
      <c r="T23" s="113">
        <f t="shared" si="6"/>
        <v>685662029</v>
      </c>
      <c r="U23" s="100">
        <f t="shared" si="7"/>
        <v>0.2179843301700241</v>
      </c>
      <c r="V23" s="111">
        <v>376739229</v>
      </c>
      <c r="W23" s="113">
        <v>1690666</v>
      </c>
      <c r="X23" s="113">
        <f t="shared" si="8"/>
        <v>378429895</v>
      </c>
      <c r="Y23" s="100">
        <f t="shared" si="9"/>
        <v>0.12030969149363172</v>
      </c>
      <c r="Z23" s="72">
        <f t="shared" si="10"/>
        <v>2571365723</v>
      </c>
      <c r="AA23" s="73">
        <f t="shared" si="11"/>
        <v>76066999</v>
      </c>
      <c r="AB23" s="73">
        <f t="shared" si="12"/>
        <v>2647432722</v>
      </c>
      <c r="AC23" s="100">
        <f t="shared" si="13"/>
        <v>0.8416666289907293</v>
      </c>
      <c r="AD23" s="72">
        <v>2507372842</v>
      </c>
      <c r="AE23" s="73">
        <v>174937570</v>
      </c>
      <c r="AF23" s="73">
        <f t="shared" si="14"/>
        <v>2682310412</v>
      </c>
      <c r="AG23" s="73">
        <v>2941029575</v>
      </c>
      <c r="AH23" s="73">
        <v>2941029575</v>
      </c>
      <c r="AI23" s="73">
        <v>588889748</v>
      </c>
      <c r="AJ23" s="100">
        <f t="shared" si="15"/>
        <v>0.20023251483283708</v>
      </c>
      <c r="AK23" s="100">
        <f t="shared" si="16"/>
        <v>-0.8589164425910598</v>
      </c>
      <c r="AL23" s="12"/>
      <c r="AM23" s="12"/>
      <c r="AN23" s="12"/>
      <c r="AO23" s="12"/>
    </row>
    <row r="24" spans="1:41" s="13" customFormat="1" ht="13.5">
      <c r="A24" s="29"/>
      <c r="B24" s="38" t="s">
        <v>87</v>
      </c>
      <c r="C24" s="39" t="s">
        <v>88</v>
      </c>
      <c r="D24" s="72">
        <v>1715897285</v>
      </c>
      <c r="E24" s="73">
        <v>21147827</v>
      </c>
      <c r="F24" s="75">
        <f t="shared" si="0"/>
        <v>1737045112</v>
      </c>
      <c r="G24" s="72">
        <v>1664475177</v>
      </c>
      <c r="H24" s="73">
        <v>0</v>
      </c>
      <c r="I24" s="75">
        <f t="shared" si="1"/>
        <v>1664475177</v>
      </c>
      <c r="J24" s="72">
        <v>471080913</v>
      </c>
      <c r="K24" s="73">
        <v>35268689</v>
      </c>
      <c r="L24" s="73">
        <f t="shared" si="2"/>
        <v>506349602</v>
      </c>
      <c r="M24" s="100">
        <f t="shared" si="3"/>
        <v>0.2915005479719516</v>
      </c>
      <c r="N24" s="111">
        <v>416111347</v>
      </c>
      <c r="O24" s="112">
        <v>40295808</v>
      </c>
      <c r="P24" s="113">
        <f t="shared" si="4"/>
        <v>456407155</v>
      </c>
      <c r="Q24" s="100">
        <f t="shared" si="5"/>
        <v>0.2627491662979908</v>
      </c>
      <c r="R24" s="111">
        <v>373653195</v>
      </c>
      <c r="S24" s="113">
        <v>26210004</v>
      </c>
      <c r="T24" s="113">
        <f t="shared" si="6"/>
        <v>399863199</v>
      </c>
      <c r="U24" s="100">
        <f t="shared" si="7"/>
        <v>0.24023380133592703</v>
      </c>
      <c r="V24" s="111">
        <v>181137908</v>
      </c>
      <c r="W24" s="113">
        <v>11144543</v>
      </c>
      <c r="X24" s="113">
        <f t="shared" si="8"/>
        <v>192282451</v>
      </c>
      <c r="Y24" s="100">
        <f t="shared" si="9"/>
        <v>0.1155213689317759</v>
      </c>
      <c r="Z24" s="72">
        <f t="shared" si="10"/>
        <v>1441983363</v>
      </c>
      <c r="AA24" s="73">
        <f t="shared" si="11"/>
        <v>112919044</v>
      </c>
      <c r="AB24" s="73">
        <f t="shared" si="12"/>
        <v>1554902407</v>
      </c>
      <c r="AC24" s="100">
        <f t="shared" si="13"/>
        <v>0.9341697782495677</v>
      </c>
      <c r="AD24" s="72">
        <v>1460405055</v>
      </c>
      <c r="AE24" s="73">
        <v>15603710</v>
      </c>
      <c r="AF24" s="73">
        <f t="shared" si="14"/>
        <v>1476008765</v>
      </c>
      <c r="AG24" s="73">
        <v>1528784664</v>
      </c>
      <c r="AH24" s="73">
        <v>1528784664</v>
      </c>
      <c r="AI24" s="73">
        <v>285453189</v>
      </c>
      <c r="AJ24" s="100">
        <f t="shared" si="15"/>
        <v>0.18671902964615297</v>
      </c>
      <c r="AK24" s="100">
        <f t="shared" si="16"/>
        <v>-0.8697281103205373</v>
      </c>
      <c r="AL24" s="12"/>
      <c r="AM24" s="12"/>
      <c r="AN24" s="12"/>
      <c r="AO24" s="12"/>
    </row>
    <row r="25" spans="1:41" s="13" customFormat="1" ht="13.5">
      <c r="A25" s="29"/>
      <c r="B25" s="38" t="s">
        <v>89</v>
      </c>
      <c r="C25" s="39" t="s">
        <v>90</v>
      </c>
      <c r="D25" s="72">
        <v>2331776768</v>
      </c>
      <c r="E25" s="73">
        <v>378029950</v>
      </c>
      <c r="F25" s="75">
        <f t="shared" si="0"/>
        <v>2709806718</v>
      </c>
      <c r="G25" s="72">
        <v>2317677602</v>
      </c>
      <c r="H25" s="73">
        <v>308394191</v>
      </c>
      <c r="I25" s="75">
        <f t="shared" si="1"/>
        <v>2626071793</v>
      </c>
      <c r="J25" s="72">
        <v>584609283</v>
      </c>
      <c r="K25" s="73">
        <v>26943431</v>
      </c>
      <c r="L25" s="73">
        <f t="shared" si="2"/>
        <v>611552714</v>
      </c>
      <c r="M25" s="100">
        <f t="shared" si="3"/>
        <v>0.2256813041084209</v>
      </c>
      <c r="N25" s="111">
        <v>511977428</v>
      </c>
      <c r="O25" s="112">
        <v>66565708</v>
      </c>
      <c r="P25" s="113">
        <f t="shared" si="4"/>
        <v>578543136</v>
      </c>
      <c r="Q25" s="100">
        <f t="shared" si="5"/>
        <v>0.21349977921192828</v>
      </c>
      <c r="R25" s="111">
        <v>562609225</v>
      </c>
      <c r="S25" s="113">
        <v>63895547</v>
      </c>
      <c r="T25" s="113">
        <f t="shared" si="6"/>
        <v>626504772</v>
      </c>
      <c r="U25" s="100">
        <f t="shared" si="7"/>
        <v>0.23857107550143813</v>
      </c>
      <c r="V25" s="111">
        <v>503965022</v>
      </c>
      <c r="W25" s="113">
        <v>99245123</v>
      </c>
      <c r="X25" s="113">
        <f t="shared" si="8"/>
        <v>603210145</v>
      </c>
      <c r="Y25" s="100">
        <f t="shared" si="9"/>
        <v>0.2297005537350136</v>
      </c>
      <c r="Z25" s="72">
        <f t="shared" si="10"/>
        <v>2163160958</v>
      </c>
      <c r="AA25" s="73">
        <f t="shared" si="11"/>
        <v>256649809</v>
      </c>
      <c r="AB25" s="73">
        <f t="shared" si="12"/>
        <v>2419810767</v>
      </c>
      <c r="AC25" s="100">
        <f t="shared" si="13"/>
        <v>0.921456440547511</v>
      </c>
      <c r="AD25" s="72">
        <v>1960414483</v>
      </c>
      <c r="AE25" s="73">
        <v>537227557</v>
      </c>
      <c r="AF25" s="73">
        <f t="shared" si="14"/>
        <v>2497642040</v>
      </c>
      <c r="AG25" s="73">
        <v>2704116414</v>
      </c>
      <c r="AH25" s="73">
        <v>2704116414</v>
      </c>
      <c r="AI25" s="73">
        <v>520824058</v>
      </c>
      <c r="AJ25" s="100">
        <f t="shared" si="15"/>
        <v>0.1926041553919579</v>
      </c>
      <c r="AK25" s="100">
        <f t="shared" si="16"/>
        <v>-0.7584881518890514</v>
      </c>
      <c r="AL25" s="12"/>
      <c r="AM25" s="12"/>
      <c r="AN25" s="12"/>
      <c r="AO25" s="12"/>
    </row>
    <row r="26" spans="1:41" s="13" customFormat="1" ht="13.5">
      <c r="A26" s="29"/>
      <c r="B26" s="38" t="s">
        <v>91</v>
      </c>
      <c r="C26" s="39" t="s">
        <v>92</v>
      </c>
      <c r="D26" s="72">
        <v>1778647259</v>
      </c>
      <c r="E26" s="73">
        <v>558276528</v>
      </c>
      <c r="F26" s="75">
        <f t="shared" si="0"/>
        <v>2336923787</v>
      </c>
      <c r="G26" s="72">
        <v>1686575325</v>
      </c>
      <c r="H26" s="73">
        <v>577905757</v>
      </c>
      <c r="I26" s="75">
        <f t="shared" si="1"/>
        <v>2264481082</v>
      </c>
      <c r="J26" s="72">
        <v>481268843</v>
      </c>
      <c r="K26" s="73">
        <v>94074431</v>
      </c>
      <c r="L26" s="73">
        <f t="shared" si="2"/>
        <v>575343274</v>
      </c>
      <c r="M26" s="100">
        <f t="shared" si="3"/>
        <v>0.24619684955091778</v>
      </c>
      <c r="N26" s="111">
        <v>363550167</v>
      </c>
      <c r="O26" s="112">
        <v>108904171</v>
      </c>
      <c r="P26" s="113">
        <f t="shared" si="4"/>
        <v>472454338</v>
      </c>
      <c r="Q26" s="100">
        <f t="shared" si="5"/>
        <v>0.20216933929476066</v>
      </c>
      <c r="R26" s="111">
        <v>368382734</v>
      </c>
      <c r="S26" s="113">
        <v>70659176</v>
      </c>
      <c r="T26" s="113">
        <f t="shared" si="6"/>
        <v>439041910</v>
      </c>
      <c r="U26" s="100">
        <f t="shared" si="7"/>
        <v>0.19388190675995234</v>
      </c>
      <c r="V26" s="111">
        <v>365401927</v>
      </c>
      <c r="W26" s="113">
        <v>79726381</v>
      </c>
      <c r="X26" s="113">
        <f t="shared" si="8"/>
        <v>445128308</v>
      </c>
      <c r="Y26" s="100">
        <f t="shared" si="9"/>
        <v>0.196569673970012</v>
      </c>
      <c r="Z26" s="72">
        <f t="shared" si="10"/>
        <v>1578603671</v>
      </c>
      <c r="AA26" s="73">
        <f t="shared" si="11"/>
        <v>353364159</v>
      </c>
      <c r="AB26" s="73">
        <f t="shared" si="12"/>
        <v>1931967830</v>
      </c>
      <c r="AC26" s="100">
        <f t="shared" si="13"/>
        <v>0.8531613910828865</v>
      </c>
      <c r="AD26" s="72">
        <v>1454796709</v>
      </c>
      <c r="AE26" s="73">
        <v>404957594</v>
      </c>
      <c r="AF26" s="73">
        <f t="shared" si="14"/>
        <v>1859754303</v>
      </c>
      <c r="AG26" s="73">
        <v>2104476688</v>
      </c>
      <c r="AH26" s="73">
        <v>2104476688</v>
      </c>
      <c r="AI26" s="73">
        <v>510648514</v>
      </c>
      <c r="AJ26" s="100">
        <f t="shared" si="15"/>
        <v>0.24264869119804666</v>
      </c>
      <c r="AK26" s="100">
        <f t="shared" si="16"/>
        <v>-0.7606520886753931</v>
      </c>
      <c r="AL26" s="12"/>
      <c r="AM26" s="12"/>
      <c r="AN26" s="12"/>
      <c r="AO26" s="12"/>
    </row>
    <row r="27" spans="1:41" s="13" customFormat="1" ht="13.5">
      <c r="A27" s="29"/>
      <c r="B27" s="40" t="s">
        <v>93</v>
      </c>
      <c r="C27" s="39" t="s">
        <v>94</v>
      </c>
      <c r="D27" s="72">
        <v>2203433630</v>
      </c>
      <c r="E27" s="73">
        <v>344372281</v>
      </c>
      <c r="F27" s="75">
        <f t="shared" si="0"/>
        <v>2547805911</v>
      </c>
      <c r="G27" s="72">
        <v>2366367497</v>
      </c>
      <c r="H27" s="73">
        <v>292050565</v>
      </c>
      <c r="I27" s="75">
        <f t="shared" si="1"/>
        <v>2658418062</v>
      </c>
      <c r="J27" s="72">
        <v>422787257</v>
      </c>
      <c r="K27" s="73">
        <v>34550334</v>
      </c>
      <c r="L27" s="73">
        <f t="shared" si="2"/>
        <v>457337591</v>
      </c>
      <c r="M27" s="100">
        <f t="shared" si="3"/>
        <v>0.17950252373050563</v>
      </c>
      <c r="N27" s="111">
        <v>415819659</v>
      </c>
      <c r="O27" s="112">
        <v>39462228</v>
      </c>
      <c r="P27" s="113">
        <f t="shared" si="4"/>
        <v>455281887</v>
      </c>
      <c r="Q27" s="100">
        <f t="shared" si="5"/>
        <v>0.17869567106126397</v>
      </c>
      <c r="R27" s="111">
        <v>529511031</v>
      </c>
      <c r="S27" s="113">
        <v>17464999</v>
      </c>
      <c r="T27" s="113">
        <f t="shared" si="6"/>
        <v>546976030</v>
      </c>
      <c r="U27" s="100">
        <f t="shared" si="7"/>
        <v>0.20575245023293856</v>
      </c>
      <c r="V27" s="111">
        <v>338998523</v>
      </c>
      <c r="W27" s="113">
        <v>55083130</v>
      </c>
      <c r="X27" s="113">
        <f t="shared" si="8"/>
        <v>394081653</v>
      </c>
      <c r="Y27" s="100">
        <f t="shared" si="9"/>
        <v>0.14823915720145298</v>
      </c>
      <c r="Z27" s="72">
        <f t="shared" si="10"/>
        <v>1707116470</v>
      </c>
      <c r="AA27" s="73">
        <f t="shared" si="11"/>
        <v>146560691</v>
      </c>
      <c r="AB27" s="73">
        <f t="shared" si="12"/>
        <v>1853677161</v>
      </c>
      <c r="AC27" s="100">
        <f t="shared" si="13"/>
        <v>0.697285798459189</v>
      </c>
      <c r="AD27" s="72">
        <v>1596003892</v>
      </c>
      <c r="AE27" s="73">
        <v>227428268</v>
      </c>
      <c r="AF27" s="73">
        <f t="shared" si="14"/>
        <v>1823432160</v>
      </c>
      <c r="AG27" s="73">
        <v>2331599898</v>
      </c>
      <c r="AH27" s="73">
        <v>2331599898</v>
      </c>
      <c r="AI27" s="73">
        <v>457052390</v>
      </c>
      <c r="AJ27" s="100">
        <f t="shared" si="15"/>
        <v>0.19602522302048925</v>
      </c>
      <c r="AK27" s="100">
        <f t="shared" si="16"/>
        <v>-0.7838791803474607</v>
      </c>
      <c r="AL27" s="12"/>
      <c r="AM27" s="12"/>
      <c r="AN27" s="12"/>
      <c r="AO27" s="12"/>
    </row>
    <row r="28" spans="1:41" s="13" customFormat="1" ht="13.5">
      <c r="A28" s="41"/>
      <c r="B28" s="42" t="s">
        <v>614</v>
      </c>
      <c r="C28" s="41"/>
      <c r="D28" s="76">
        <f>SUM(D9:D27)</f>
        <v>55744501278</v>
      </c>
      <c r="E28" s="77">
        <f>SUM(E9:E27)</f>
        <v>7613721999</v>
      </c>
      <c r="F28" s="78">
        <f t="shared" si="0"/>
        <v>63358223277</v>
      </c>
      <c r="G28" s="76">
        <f>SUM(G9:G27)</f>
        <v>56587367145</v>
      </c>
      <c r="H28" s="77">
        <f>SUM(H9:H27)</f>
        <v>7789309190</v>
      </c>
      <c r="I28" s="78">
        <f t="shared" si="1"/>
        <v>64376676335</v>
      </c>
      <c r="J28" s="76">
        <f>SUM(J9:J27)</f>
        <v>13949099977</v>
      </c>
      <c r="K28" s="77">
        <f>SUM(K9:K27)</f>
        <v>1250305159</v>
      </c>
      <c r="L28" s="77">
        <f t="shared" si="2"/>
        <v>15199405136</v>
      </c>
      <c r="M28" s="101">
        <f t="shared" si="3"/>
        <v>0.23989632836685962</v>
      </c>
      <c r="N28" s="114">
        <f>SUM(N9:N27)</f>
        <v>11817104331</v>
      </c>
      <c r="O28" s="115">
        <f>SUM(O9:O27)</f>
        <v>1122209886</v>
      </c>
      <c r="P28" s="116">
        <f t="shared" si="4"/>
        <v>12939314217</v>
      </c>
      <c r="Q28" s="101">
        <f t="shared" si="5"/>
        <v>0.20422470119513544</v>
      </c>
      <c r="R28" s="114">
        <f>SUM(R9:R27)</f>
        <v>11609580152</v>
      </c>
      <c r="S28" s="116">
        <f>SUM(S9:S27)</f>
        <v>1230116792</v>
      </c>
      <c r="T28" s="116">
        <f t="shared" si="6"/>
        <v>12839696944</v>
      </c>
      <c r="U28" s="101">
        <f t="shared" si="7"/>
        <v>0.19944640939810954</v>
      </c>
      <c r="V28" s="114">
        <f>SUM(V9:V27)</f>
        <v>10273091954</v>
      </c>
      <c r="W28" s="116">
        <f>SUM(W9:W27)</f>
        <v>1469498821</v>
      </c>
      <c r="X28" s="116">
        <f t="shared" si="8"/>
        <v>11742590775</v>
      </c>
      <c r="Y28" s="101">
        <f t="shared" si="9"/>
        <v>0.18240442724775843</v>
      </c>
      <c r="Z28" s="76">
        <f t="shared" si="10"/>
        <v>47648876414</v>
      </c>
      <c r="AA28" s="77">
        <f t="shared" si="11"/>
        <v>5072130658</v>
      </c>
      <c r="AB28" s="77">
        <f t="shared" si="12"/>
        <v>52721007072</v>
      </c>
      <c r="AC28" s="101">
        <f t="shared" si="13"/>
        <v>0.8189457746723855</v>
      </c>
      <c r="AD28" s="76">
        <f>SUM(AD9:AD27)</f>
        <v>49264339917</v>
      </c>
      <c r="AE28" s="77">
        <f>SUM(AE9:AE27)</f>
        <v>5586417758</v>
      </c>
      <c r="AF28" s="77">
        <f t="shared" si="14"/>
        <v>54850757675</v>
      </c>
      <c r="AG28" s="77">
        <f>SUM(AG9:AG27)</f>
        <v>59568809869</v>
      </c>
      <c r="AH28" s="77">
        <f>SUM(AH9:AH27)</f>
        <v>59568809869</v>
      </c>
      <c r="AI28" s="77">
        <f>SUM(AI9:AI27)</f>
        <v>12891566773</v>
      </c>
      <c r="AJ28" s="101">
        <f t="shared" si="15"/>
        <v>0.21641471100984436</v>
      </c>
      <c r="AK28" s="101">
        <f t="shared" si="16"/>
        <v>-0.785917437192448</v>
      </c>
      <c r="AL28" s="12"/>
      <c r="AM28" s="12"/>
      <c r="AN28" s="12"/>
      <c r="AO28" s="12"/>
    </row>
    <row r="29" spans="1:41" s="13" customFormat="1" ht="12.75" customHeight="1">
      <c r="A29" s="43"/>
      <c r="B29" s="44"/>
      <c r="C29" s="45"/>
      <c r="D29" s="79"/>
      <c r="E29" s="80"/>
      <c r="F29" s="81"/>
      <c r="G29" s="79"/>
      <c r="H29" s="80"/>
      <c r="I29" s="81"/>
      <c r="J29" s="82"/>
      <c r="K29" s="80"/>
      <c r="L29" s="81"/>
      <c r="M29" s="102"/>
      <c r="N29" s="82"/>
      <c r="O29" s="81"/>
      <c r="P29" s="80"/>
      <c r="Q29" s="102"/>
      <c r="R29" s="82"/>
      <c r="S29" s="80"/>
      <c r="T29" s="80"/>
      <c r="U29" s="102"/>
      <c r="V29" s="82"/>
      <c r="W29" s="80"/>
      <c r="X29" s="80"/>
      <c r="Y29" s="102"/>
      <c r="Z29" s="82"/>
      <c r="AA29" s="80"/>
      <c r="AB29" s="81"/>
      <c r="AC29" s="102"/>
      <c r="AD29" s="82"/>
      <c r="AE29" s="80"/>
      <c r="AF29" s="80"/>
      <c r="AG29" s="80"/>
      <c r="AH29" s="80"/>
      <c r="AI29" s="80"/>
      <c r="AJ29" s="102"/>
      <c r="AK29" s="102"/>
      <c r="AL29" s="12"/>
      <c r="AM29" s="12"/>
      <c r="AN29" s="12"/>
      <c r="AO29" s="12"/>
    </row>
    <row r="30" spans="1:41" s="13" customFormat="1" ht="13.5">
      <c r="A30" s="12"/>
      <c r="B30" s="46"/>
      <c r="C30" s="12"/>
      <c r="D30" s="83"/>
      <c r="E30" s="83"/>
      <c r="F30" s="83"/>
      <c r="G30" s="83"/>
      <c r="H30" s="83"/>
      <c r="I30" s="83"/>
      <c r="J30" s="83"/>
      <c r="K30" s="83"/>
      <c r="L30" s="83"/>
      <c r="M30" s="103"/>
      <c r="N30" s="83"/>
      <c r="O30" s="83"/>
      <c r="P30" s="83"/>
      <c r="Q30" s="103"/>
      <c r="R30" s="83"/>
      <c r="S30" s="83"/>
      <c r="T30" s="83"/>
      <c r="U30" s="103"/>
      <c r="V30" s="83"/>
      <c r="W30" s="83"/>
      <c r="X30" s="83"/>
      <c r="Y30" s="103"/>
      <c r="Z30" s="83"/>
      <c r="AA30" s="83"/>
      <c r="AB30" s="83"/>
      <c r="AC30" s="103"/>
      <c r="AD30" s="83"/>
      <c r="AE30" s="83"/>
      <c r="AF30" s="83"/>
      <c r="AG30" s="83"/>
      <c r="AH30" s="83"/>
      <c r="AI30" s="83"/>
      <c r="AJ30" s="103"/>
      <c r="AK30" s="103"/>
      <c r="AL30" s="12"/>
      <c r="AM30" s="12"/>
      <c r="AN30" s="12"/>
      <c r="AO30" s="12"/>
    </row>
    <row r="31" spans="1:41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4"/>
      <c r="N31" s="84"/>
      <c r="O31" s="84"/>
      <c r="P31" s="84"/>
      <c r="Q31" s="104"/>
      <c r="R31" s="84"/>
      <c r="S31" s="84"/>
      <c r="T31" s="84"/>
      <c r="U31" s="104"/>
      <c r="V31" s="84"/>
      <c r="W31" s="84"/>
      <c r="X31" s="84"/>
      <c r="Y31" s="104"/>
      <c r="Z31" s="84"/>
      <c r="AA31" s="84"/>
      <c r="AB31" s="84"/>
      <c r="AC31" s="104"/>
      <c r="AD31" s="84"/>
      <c r="AE31" s="84"/>
      <c r="AF31" s="84"/>
      <c r="AG31" s="84"/>
      <c r="AH31" s="84"/>
      <c r="AI31" s="84"/>
      <c r="AJ31" s="104"/>
      <c r="AK31" s="104"/>
      <c r="AL31" s="2"/>
      <c r="AM31" s="2"/>
      <c r="AN31" s="2"/>
      <c r="AO31" s="2"/>
    </row>
    <row r="32" spans="1:41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4"/>
      <c r="N32" s="84"/>
      <c r="O32" s="84"/>
      <c r="P32" s="84"/>
      <c r="Q32" s="104"/>
      <c r="R32" s="84"/>
      <c r="S32" s="84"/>
      <c r="T32" s="84"/>
      <c r="U32" s="104"/>
      <c r="V32" s="84"/>
      <c r="W32" s="84"/>
      <c r="X32" s="84"/>
      <c r="Y32" s="104"/>
      <c r="Z32" s="84"/>
      <c r="AA32" s="84"/>
      <c r="AB32" s="84"/>
      <c r="AC32" s="104"/>
      <c r="AD32" s="84"/>
      <c r="AE32" s="84"/>
      <c r="AF32" s="84"/>
      <c r="AG32" s="84"/>
      <c r="AH32" s="84"/>
      <c r="AI32" s="84"/>
      <c r="AJ32" s="104"/>
      <c r="AK32" s="104"/>
      <c r="AL32" s="2"/>
      <c r="AM32" s="2"/>
      <c r="AN32" s="2"/>
      <c r="AO32" s="2"/>
    </row>
    <row r="33" spans="1:41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4"/>
      <c r="N33" s="84"/>
      <c r="O33" s="84"/>
      <c r="P33" s="84"/>
      <c r="Q33" s="104"/>
      <c r="R33" s="84"/>
      <c r="S33" s="84"/>
      <c r="T33" s="84"/>
      <c r="U33" s="104"/>
      <c r="V33" s="84"/>
      <c r="W33" s="84"/>
      <c r="X33" s="84"/>
      <c r="Y33" s="104"/>
      <c r="Z33" s="84"/>
      <c r="AA33" s="84"/>
      <c r="AB33" s="84"/>
      <c r="AC33" s="104"/>
      <c r="AD33" s="84"/>
      <c r="AE33" s="84"/>
      <c r="AF33" s="84"/>
      <c r="AG33" s="84"/>
      <c r="AH33" s="84"/>
      <c r="AI33" s="84"/>
      <c r="AJ33" s="104"/>
      <c r="AK33" s="104"/>
      <c r="AL33" s="2"/>
      <c r="AM33" s="2"/>
      <c r="AN33" s="2"/>
      <c r="AO33" s="2"/>
    </row>
    <row r="34" spans="1:41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4"/>
      <c r="N34" s="84"/>
      <c r="O34" s="84"/>
      <c r="P34" s="84"/>
      <c r="Q34" s="104"/>
      <c r="R34" s="84"/>
      <c r="S34" s="84"/>
      <c r="T34" s="84"/>
      <c r="U34" s="104"/>
      <c r="V34" s="84"/>
      <c r="W34" s="84"/>
      <c r="X34" s="84"/>
      <c r="Y34" s="104"/>
      <c r="Z34" s="84"/>
      <c r="AA34" s="84"/>
      <c r="AB34" s="84"/>
      <c r="AC34" s="104"/>
      <c r="AD34" s="84"/>
      <c r="AE34" s="84"/>
      <c r="AF34" s="84"/>
      <c r="AG34" s="84"/>
      <c r="AH34" s="84"/>
      <c r="AI34" s="84"/>
      <c r="AJ34" s="104"/>
      <c r="AK34" s="104"/>
      <c r="AL34" s="2"/>
      <c r="AM34" s="2"/>
      <c r="AN34" s="2"/>
      <c r="AO34" s="2"/>
    </row>
    <row r="35" spans="1:41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4"/>
      <c r="N35" s="84"/>
      <c r="O35" s="84"/>
      <c r="P35" s="84"/>
      <c r="Q35" s="104"/>
      <c r="R35" s="84"/>
      <c r="S35" s="84"/>
      <c r="T35" s="84"/>
      <c r="U35" s="104"/>
      <c r="V35" s="84"/>
      <c r="W35" s="84"/>
      <c r="X35" s="84"/>
      <c r="Y35" s="104"/>
      <c r="Z35" s="84"/>
      <c r="AA35" s="84"/>
      <c r="AB35" s="84"/>
      <c r="AC35" s="104"/>
      <c r="AD35" s="84"/>
      <c r="AE35" s="84"/>
      <c r="AF35" s="84"/>
      <c r="AG35" s="84"/>
      <c r="AH35" s="84"/>
      <c r="AI35" s="84"/>
      <c r="AJ35" s="104"/>
      <c r="AK35" s="104"/>
      <c r="AL35" s="2"/>
      <c r="AM35" s="2"/>
      <c r="AN35" s="2"/>
      <c r="AO35" s="2"/>
    </row>
    <row r="36" spans="1:41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4"/>
      <c r="N36" s="84"/>
      <c r="O36" s="84"/>
      <c r="P36" s="84"/>
      <c r="Q36" s="104"/>
      <c r="R36" s="84"/>
      <c r="S36" s="84"/>
      <c r="T36" s="84"/>
      <c r="U36" s="104"/>
      <c r="V36" s="84"/>
      <c r="W36" s="84"/>
      <c r="X36" s="84"/>
      <c r="Y36" s="104"/>
      <c r="Z36" s="84"/>
      <c r="AA36" s="84"/>
      <c r="AB36" s="84"/>
      <c r="AC36" s="104"/>
      <c r="AD36" s="84"/>
      <c r="AE36" s="84"/>
      <c r="AF36" s="84"/>
      <c r="AG36" s="84"/>
      <c r="AH36" s="84"/>
      <c r="AI36" s="84"/>
      <c r="AJ36" s="104"/>
      <c r="AK36" s="104"/>
      <c r="AL36" s="2"/>
      <c r="AM36" s="2"/>
      <c r="AN36" s="2"/>
      <c r="AO36" s="2"/>
    </row>
    <row r="37" spans="1:41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4"/>
      <c r="N37" s="84"/>
      <c r="O37" s="84"/>
      <c r="P37" s="84"/>
      <c r="Q37" s="104"/>
      <c r="R37" s="84"/>
      <c r="S37" s="84"/>
      <c r="T37" s="84"/>
      <c r="U37" s="104"/>
      <c r="V37" s="84"/>
      <c r="W37" s="84"/>
      <c r="X37" s="84"/>
      <c r="Y37" s="104"/>
      <c r="Z37" s="84"/>
      <c r="AA37" s="84"/>
      <c r="AB37" s="84"/>
      <c r="AC37" s="104"/>
      <c r="AD37" s="84"/>
      <c r="AE37" s="84"/>
      <c r="AF37" s="84"/>
      <c r="AG37" s="84"/>
      <c r="AH37" s="84"/>
      <c r="AI37" s="84"/>
      <c r="AJ37" s="104"/>
      <c r="AK37" s="104"/>
      <c r="AL37" s="2"/>
      <c r="AM37" s="2"/>
      <c r="AN37" s="2"/>
      <c r="AO37" s="2"/>
    </row>
    <row r="38" spans="1:41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4"/>
      <c r="N38" s="84"/>
      <c r="O38" s="84"/>
      <c r="P38" s="84"/>
      <c r="Q38" s="104"/>
      <c r="R38" s="84"/>
      <c r="S38" s="84"/>
      <c r="T38" s="84"/>
      <c r="U38" s="104"/>
      <c r="V38" s="84"/>
      <c r="W38" s="84"/>
      <c r="X38" s="84"/>
      <c r="Y38" s="104"/>
      <c r="Z38" s="84"/>
      <c r="AA38" s="84"/>
      <c r="AB38" s="84"/>
      <c r="AC38" s="104"/>
      <c r="AD38" s="84"/>
      <c r="AE38" s="84"/>
      <c r="AF38" s="84"/>
      <c r="AG38" s="84"/>
      <c r="AH38" s="84"/>
      <c r="AI38" s="84"/>
      <c r="AJ38" s="104"/>
      <c r="AK38" s="104"/>
      <c r="AL38" s="2"/>
      <c r="AM38" s="2"/>
      <c r="AN38" s="2"/>
      <c r="AO38" s="2"/>
    </row>
    <row r="39" spans="1:41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4"/>
      <c r="N39" s="84"/>
      <c r="O39" s="84"/>
      <c r="P39" s="84"/>
      <c r="Q39" s="104"/>
      <c r="R39" s="84"/>
      <c r="S39" s="84"/>
      <c r="T39" s="84"/>
      <c r="U39" s="104"/>
      <c r="V39" s="84"/>
      <c r="W39" s="84"/>
      <c r="X39" s="84"/>
      <c r="Y39" s="104"/>
      <c r="Z39" s="84"/>
      <c r="AA39" s="84"/>
      <c r="AB39" s="84"/>
      <c r="AC39" s="104"/>
      <c r="AD39" s="84"/>
      <c r="AE39" s="84"/>
      <c r="AF39" s="84"/>
      <c r="AG39" s="84"/>
      <c r="AH39" s="84"/>
      <c r="AI39" s="84"/>
      <c r="AJ39" s="104"/>
      <c r="AK39" s="104"/>
      <c r="AL39" s="2"/>
      <c r="AM39" s="2"/>
      <c r="AN39" s="2"/>
      <c r="AO39" s="2"/>
    </row>
    <row r="40" spans="1:41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4"/>
      <c r="N40" s="84"/>
      <c r="O40" s="84"/>
      <c r="P40" s="84"/>
      <c r="Q40" s="104"/>
      <c r="R40" s="84"/>
      <c r="S40" s="84"/>
      <c r="T40" s="84"/>
      <c r="U40" s="104"/>
      <c r="V40" s="84"/>
      <c r="W40" s="84"/>
      <c r="X40" s="84"/>
      <c r="Y40" s="104"/>
      <c r="Z40" s="84"/>
      <c r="AA40" s="84"/>
      <c r="AB40" s="84"/>
      <c r="AC40" s="104"/>
      <c r="AD40" s="84"/>
      <c r="AE40" s="84"/>
      <c r="AF40" s="84"/>
      <c r="AG40" s="84"/>
      <c r="AH40" s="84"/>
      <c r="AI40" s="84"/>
      <c r="AJ40" s="104"/>
      <c r="AK40" s="104"/>
      <c r="AL40" s="2"/>
      <c r="AM40" s="2"/>
      <c r="AN40" s="2"/>
      <c r="AO40" s="2"/>
    </row>
    <row r="41" spans="1:41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4"/>
      <c r="N41" s="84"/>
      <c r="O41" s="84"/>
      <c r="P41" s="84"/>
      <c r="Q41" s="104"/>
      <c r="R41" s="84"/>
      <c r="S41" s="84"/>
      <c r="T41" s="84"/>
      <c r="U41" s="104"/>
      <c r="V41" s="84"/>
      <c r="W41" s="84"/>
      <c r="X41" s="84"/>
      <c r="Y41" s="104"/>
      <c r="Z41" s="84"/>
      <c r="AA41" s="84"/>
      <c r="AB41" s="84"/>
      <c r="AC41" s="104"/>
      <c r="AD41" s="84"/>
      <c r="AE41" s="84"/>
      <c r="AF41" s="84"/>
      <c r="AG41" s="84"/>
      <c r="AH41" s="84"/>
      <c r="AI41" s="84"/>
      <c r="AJ41" s="104"/>
      <c r="AK41" s="104"/>
      <c r="AL41" s="2"/>
      <c r="AM41" s="2"/>
      <c r="AN41" s="2"/>
      <c r="AO41" s="2"/>
    </row>
    <row r="42" spans="1:41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4"/>
      <c r="N42" s="84"/>
      <c r="O42" s="84"/>
      <c r="P42" s="84"/>
      <c r="Q42" s="104"/>
      <c r="R42" s="84"/>
      <c r="S42" s="84"/>
      <c r="T42" s="84"/>
      <c r="U42" s="104"/>
      <c r="V42" s="84"/>
      <c r="W42" s="84"/>
      <c r="X42" s="84"/>
      <c r="Y42" s="104"/>
      <c r="Z42" s="84"/>
      <c r="AA42" s="84"/>
      <c r="AB42" s="84"/>
      <c r="AC42" s="104"/>
      <c r="AD42" s="84"/>
      <c r="AE42" s="84"/>
      <c r="AF42" s="84"/>
      <c r="AG42" s="84"/>
      <c r="AH42" s="84"/>
      <c r="AI42" s="84"/>
      <c r="AJ42" s="104"/>
      <c r="AK42" s="104"/>
      <c r="AL42" s="2"/>
      <c r="AM42" s="2"/>
      <c r="AN42" s="2"/>
      <c r="AO42" s="2"/>
    </row>
    <row r="43" spans="1:41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4"/>
      <c r="N43" s="84"/>
      <c r="O43" s="84"/>
      <c r="P43" s="84"/>
      <c r="Q43" s="104"/>
      <c r="R43" s="84"/>
      <c r="S43" s="84"/>
      <c r="T43" s="84"/>
      <c r="U43" s="104"/>
      <c r="V43" s="84"/>
      <c r="W43" s="84"/>
      <c r="X43" s="84"/>
      <c r="Y43" s="104"/>
      <c r="Z43" s="84"/>
      <c r="AA43" s="84"/>
      <c r="AB43" s="84"/>
      <c r="AC43" s="104"/>
      <c r="AD43" s="84"/>
      <c r="AE43" s="84"/>
      <c r="AF43" s="84"/>
      <c r="AG43" s="84"/>
      <c r="AH43" s="84"/>
      <c r="AI43" s="84"/>
      <c r="AJ43" s="104"/>
      <c r="AK43" s="104"/>
      <c r="AL43" s="2"/>
      <c r="AM43" s="2"/>
      <c r="AN43" s="2"/>
      <c r="AO43" s="2"/>
    </row>
    <row r="44" spans="1:41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4"/>
      <c r="N44" s="84"/>
      <c r="O44" s="84"/>
      <c r="P44" s="84"/>
      <c r="Q44" s="104"/>
      <c r="R44" s="84"/>
      <c r="S44" s="84"/>
      <c r="T44" s="84"/>
      <c r="U44" s="104"/>
      <c r="V44" s="84"/>
      <c r="W44" s="84"/>
      <c r="X44" s="84"/>
      <c r="Y44" s="104"/>
      <c r="Z44" s="84"/>
      <c r="AA44" s="84"/>
      <c r="AB44" s="84"/>
      <c r="AC44" s="104"/>
      <c r="AD44" s="84"/>
      <c r="AE44" s="84"/>
      <c r="AF44" s="84"/>
      <c r="AG44" s="84"/>
      <c r="AH44" s="84"/>
      <c r="AI44" s="84"/>
      <c r="AJ44" s="104"/>
      <c r="AK44" s="104"/>
      <c r="AL44" s="2"/>
      <c r="AM44" s="2"/>
      <c r="AN44" s="2"/>
      <c r="AO44" s="2"/>
    </row>
    <row r="45" spans="1:41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4"/>
      <c r="N45" s="84"/>
      <c r="O45" s="84"/>
      <c r="P45" s="84"/>
      <c r="Q45" s="104"/>
      <c r="R45" s="84"/>
      <c r="S45" s="84"/>
      <c r="T45" s="84"/>
      <c r="U45" s="104"/>
      <c r="V45" s="84"/>
      <c r="W45" s="84"/>
      <c r="X45" s="84"/>
      <c r="Y45" s="104"/>
      <c r="Z45" s="84"/>
      <c r="AA45" s="84"/>
      <c r="AB45" s="84"/>
      <c r="AC45" s="104"/>
      <c r="AD45" s="84"/>
      <c r="AE45" s="84"/>
      <c r="AF45" s="84"/>
      <c r="AG45" s="84"/>
      <c r="AH45" s="84"/>
      <c r="AI45" s="84"/>
      <c r="AJ45" s="104"/>
      <c r="AK45" s="104"/>
      <c r="AL45" s="2"/>
      <c r="AM45" s="2"/>
      <c r="AN45" s="2"/>
      <c r="AO45" s="2"/>
    </row>
    <row r="46" spans="1:41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4"/>
      <c r="N46" s="84"/>
      <c r="O46" s="84"/>
      <c r="P46" s="84"/>
      <c r="Q46" s="104"/>
      <c r="R46" s="84"/>
      <c r="S46" s="84"/>
      <c r="T46" s="84"/>
      <c r="U46" s="104"/>
      <c r="V46" s="84"/>
      <c r="W46" s="84"/>
      <c r="X46" s="84"/>
      <c r="Y46" s="104"/>
      <c r="Z46" s="84"/>
      <c r="AA46" s="84"/>
      <c r="AB46" s="84"/>
      <c r="AC46" s="104"/>
      <c r="AD46" s="84"/>
      <c r="AE46" s="84"/>
      <c r="AF46" s="84"/>
      <c r="AG46" s="84"/>
      <c r="AH46" s="84"/>
      <c r="AI46" s="84"/>
      <c r="AJ46" s="104"/>
      <c r="AK46" s="104"/>
      <c r="AL46" s="2"/>
      <c r="AM46" s="2"/>
      <c r="AN46" s="2"/>
      <c r="AO46" s="2"/>
    </row>
    <row r="47" spans="1:41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4"/>
      <c r="N47" s="84"/>
      <c r="O47" s="84"/>
      <c r="P47" s="84"/>
      <c r="Q47" s="104"/>
      <c r="R47" s="84"/>
      <c r="S47" s="84"/>
      <c r="T47" s="84"/>
      <c r="U47" s="104"/>
      <c r="V47" s="84"/>
      <c r="W47" s="84"/>
      <c r="X47" s="84"/>
      <c r="Y47" s="104"/>
      <c r="Z47" s="84"/>
      <c r="AA47" s="84"/>
      <c r="AB47" s="84"/>
      <c r="AC47" s="104"/>
      <c r="AD47" s="84"/>
      <c r="AE47" s="84"/>
      <c r="AF47" s="84"/>
      <c r="AG47" s="84"/>
      <c r="AH47" s="84"/>
      <c r="AI47" s="84"/>
      <c r="AJ47" s="104"/>
      <c r="AK47" s="104"/>
      <c r="AL47" s="2"/>
      <c r="AM47" s="2"/>
      <c r="AN47" s="2"/>
      <c r="AO47" s="2"/>
    </row>
    <row r="48" spans="1:41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4"/>
      <c r="N48" s="84"/>
      <c r="O48" s="84"/>
      <c r="P48" s="84"/>
      <c r="Q48" s="104"/>
      <c r="R48" s="84"/>
      <c r="S48" s="84"/>
      <c r="T48" s="84"/>
      <c r="U48" s="104"/>
      <c r="V48" s="84"/>
      <c r="W48" s="84"/>
      <c r="X48" s="84"/>
      <c r="Y48" s="104"/>
      <c r="Z48" s="84"/>
      <c r="AA48" s="84"/>
      <c r="AB48" s="84"/>
      <c r="AC48" s="104"/>
      <c r="AD48" s="84"/>
      <c r="AE48" s="84"/>
      <c r="AF48" s="84"/>
      <c r="AG48" s="84"/>
      <c r="AH48" s="84"/>
      <c r="AI48" s="84"/>
      <c r="AJ48" s="104"/>
      <c r="AK48" s="104"/>
      <c r="AL48" s="2"/>
      <c r="AM48" s="2"/>
      <c r="AN48" s="2"/>
      <c r="AO48" s="2"/>
    </row>
    <row r="49" spans="1:41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4"/>
      <c r="N49" s="84"/>
      <c r="O49" s="84"/>
      <c r="P49" s="84"/>
      <c r="Q49" s="104"/>
      <c r="R49" s="84"/>
      <c r="S49" s="84"/>
      <c r="T49" s="84"/>
      <c r="U49" s="104"/>
      <c r="V49" s="84"/>
      <c r="W49" s="84"/>
      <c r="X49" s="84"/>
      <c r="Y49" s="104"/>
      <c r="Z49" s="84"/>
      <c r="AA49" s="84"/>
      <c r="AB49" s="84"/>
      <c r="AC49" s="104"/>
      <c r="AD49" s="84"/>
      <c r="AE49" s="84"/>
      <c r="AF49" s="84"/>
      <c r="AG49" s="84"/>
      <c r="AH49" s="84"/>
      <c r="AI49" s="84"/>
      <c r="AJ49" s="104"/>
      <c r="AK49" s="104"/>
      <c r="AL49" s="2"/>
      <c r="AM49" s="2"/>
      <c r="AN49" s="2"/>
      <c r="AO49" s="2"/>
    </row>
    <row r="50" spans="1:41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4"/>
      <c r="N50" s="84"/>
      <c r="O50" s="84"/>
      <c r="P50" s="84"/>
      <c r="Q50" s="104"/>
      <c r="R50" s="84"/>
      <c r="S50" s="84"/>
      <c r="T50" s="84"/>
      <c r="U50" s="104"/>
      <c r="V50" s="84"/>
      <c r="W50" s="84"/>
      <c r="X50" s="84"/>
      <c r="Y50" s="104"/>
      <c r="Z50" s="84"/>
      <c r="AA50" s="84"/>
      <c r="AB50" s="84"/>
      <c r="AC50" s="104"/>
      <c r="AD50" s="84"/>
      <c r="AE50" s="84"/>
      <c r="AF50" s="84"/>
      <c r="AG50" s="84"/>
      <c r="AH50" s="84"/>
      <c r="AI50" s="84"/>
      <c r="AJ50" s="104"/>
      <c r="AK50" s="104"/>
      <c r="AL50" s="2"/>
      <c r="AM50" s="2"/>
      <c r="AN50" s="2"/>
      <c r="AO50" s="2"/>
    </row>
    <row r="51" spans="1:41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4"/>
      <c r="N51" s="84"/>
      <c r="O51" s="84"/>
      <c r="P51" s="84"/>
      <c r="Q51" s="104"/>
      <c r="R51" s="84"/>
      <c r="S51" s="84"/>
      <c r="T51" s="84"/>
      <c r="U51" s="104"/>
      <c r="V51" s="84"/>
      <c r="W51" s="84"/>
      <c r="X51" s="84"/>
      <c r="Y51" s="104"/>
      <c r="Z51" s="84"/>
      <c r="AA51" s="84"/>
      <c r="AB51" s="84"/>
      <c r="AC51" s="104"/>
      <c r="AD51" s="84"/>
      <c r="AE51" s="84"/>
      <c r="AF51" s="84"/>
      <c r="AG51" s="84"/>
      <c r="AH51" s="84"/>
      <c r="AI51" s="84"/>
      <c r="AJ51" s="104"/>
      <c r="AK51" s="104"/>
      <c r="AL51" s="2"/>
      <c r="AM51" s="2"/>
      <c r="AN51" s="2"/>
      <c r="AO51" s="2"/>
    </row>
    <row r="52" spans="1:41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4"/>
      <c r="N52" s="84"/>
      <c r="O52" s="84"/>
      <c r="P52" s="84"/>
      <c r="Q52" s="104"/>
      <c r="R52" s="84"/>
      <c r="S52" s="84"/>
      <c r="T52" s="84"/>
      <c r="U52" s="104"/>
      <c r="V52" s="84"/>
      <c r="W52" s="84"/>
      <c r="X52" s="84"/>
      <c r="Y52" s="104"/>
      <c r="Z52" s="84"/>
      <c r="AA52" s="84"/>
      <c r="AB52" s="84"/>
      <c r="AC52" s="104"/>
      <c r="AD52" s="84"/>
      <c r="AE52" s="84"/>
      <c r="AF52" s="84"/>
      <c r="AG52" s="84"/>
      <c r="AH52" s="84"/>
      <c r="AI52" s="84"/>
      <c r="AJ52" s="104"/>
      <c r="AK52" s="104"/>
      <c r="AL52" s="2"/>
      <c r="AM52" s="2"/>
      <c r="AN52" s="2"/>
      <c r="AO52" s="2"/>
    </row>
    <row r="53" spans="1:41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4"/>
      <c r="N53" s="84"/>
      <c r="O53" s="84"/>
      <c r="P53" s="84"/>
      <c r="Q53" s="104"/>
      <c r="R53" s="84"/>
      <c r="S53" s="84"/>
      <c r="T53" s="84"/>
      <c r="U53" s="104"/>
      <c r="V53" s="84"/>
      <c r="W53" s="84"/>
      <c r="X53" s="84"/>
      <c r="Y53" s="104"/>
      <c r="Z53" s="84"/>
      <c r="AA53" s="84"/>
      <c r="AB53" s="84"/>
      <c r="AC53" s="104"/>
      <c r="AD53" s="84"/>
      <c r="AE53" s="84"/>
      <c r="AF53" s="84"/>
      <c r="AG53" s="84"/>
      <c r="AH53" s="84"/>
      <c r="AI53" s="84"/>
      <c r="AJ53" s="104"/>
      <c r="AK53" s="104"/>
      <c r="AL53" s="2"/>
      <c r="AM53" s="2"/>
      <c r="AN53" s="2"/>
      <c r="AO53" s="2"/>
    </row>
    <row r="54" spans="1:41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4"/>
      <c r="N54" s="84"/>
      <c r="O54" s="84"/>
      <c r="P54" s="84"/>
      <c r="Q54" s="104"/>
      <c r="R54" s="84"/>
      <c r="S54" s="84"/>
      <c r="T54" s="84"/>
      <c r="U54" s="104"/>
      <c r="V54" s="84"/>
      <c r="W54" s="84"/>
      <c r="X54" s="84"/>
      <c r="Y54" s="104"/>
      <c r="Z54" s="84"/>
      <c r="AA54" s="84"/>
      <c r="AB54" s="84"/>
      <c r="AC54" s="104"/>
      <c r="AD54" s="84"/>
      <c r="AE54" s="84"/>
      <c r="AF54" s="84"/>
      <c r="AG54" s="84"/>
      <c r="AH54" s="84"/>
      <c r="AI54" s="84"/>
      <c r="AJ54" s="104"/>
      <c r="AK54" s="104"/>
      <c r="AL54" s="2"/>
      <c r="AM54" s="2"/>
      <c r="AN54" s="2"/>
      <c r="AO54" s="2"/>
    </row>
    <row r="55" spans="1:41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4"/>
      <c r="N55" s="84"/>
      <c r="O55" s="84"/>
      <c r="P55" s="84"/>
      <c r="Q55" s="104"/>
      <c r="R55" s="84"/>
      <c r="S55" s="84"/>
      <c r="T55" s="84"/>
      <c r="U55" s="104"/>
      <c r="V55" s="84"/>
      <c r="W55" s="84"/>
      <c r="X55" s="84"/>
      <c r="Y55" s="104"/>
      <c r="Z55" s="84"/>
      <c r="AA55" s="84"/>
      <c r="AB55" s="84"/>
      <c r="AC55" s="104"/>
      <c r="AD55" s="84"/>
      <c r="AE55" s="84"/>
      <c r="AF55" s="84"/>
      <c r="AG55" s="84"/>
      <c r="AH55" s="84"/>
      <c r="AI55" s="84"/>
      <c r="AJ55" s="104"/>
      <c r="AK55" s="104"/>
      <c r="AL55" s="2"/>
      <c r="AM55" s="2"/>
      <c r="AN55" s="2"/>
      <c r="AO55" s="2"/>
    </row>
    <row r="56" spans="1:41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4"/>
      <c r="N56" s="84"/>
      <c r="O56" s="84"/>
      <c r="P56" s="84"/>
      <c r="Q56" s="104"/>
      <c r="R56" s="84"/>
      <c r="S56" s="84"/>
      <c r="T56" s="84"/>
      <c r="U56" s="104"/>
      <c r="V56" s="84"/>
      <c r="W56" s="84"/>
      <c r="X56" s="84"/>
      <c r="Y56" s="104"/>
      <c r="Z56" s="84"/>
      <c r="AA56" s="84"/>
      <c r="AB56" s="84"/>
      <c r="AC56" s="104"/>
      <c r="AD56" s="84"/>
      <c r="AE56" s="84"/>
      <c r="AF56" s="84"/>
      <c r="AG56" s="84"/>
      <c r="AH56" s="84"/>
      <c r="AI56" s="84"/>
      <c r="AJ56" s="104"/>
      <c r="AK56" s="104"/>
      <c r="AL56" s="2"/>
      <c r="AM56" s="2"/>
      <c r="AN56" s="2"/>
      <c r="AO56" s="2"/>
    </row>
    <row r="57" spans="1:41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4"/>
      <c r="N57" s="84"/>
      <c r="O57" s="84"/>
      <c r="P57" s="84"/>
      <c r="Q57" s="104"/>
      <c r="R57" s="84"/>
      <c r="S57" s="84"/>
      <c r="T57" s="84"/>
      <c r="U57" s="104"/>
      <c r="V57" s="84"/>
      <c r="W57" s="84"/>
      <c r="X57" s="84"/>
      <c r="Y57" s="104"/>
      <c r="Z57" s="84"/>
      <c r="AA57" s="84"/>
      <c r="AB57" s="84"/>
      <c r="AC57" s="104"/>
      <c r="AD57" s="84"/>
      <c r="AE57" s="84"/>
      <c r="AF57" s="84"/>
      <c r="AG57" s="84"/>
      <c r="AH57" s="84"/>
      <c r="AI57" s="84"/>
      <c r="AJ57" s="104"/>
      <c r="AK57" s="104"/>
      <c r="AL57" s="2"/>
      <c r="AM57" s="2"/>
      <c r="AN57" s="2"/>
      <c r="AO57" s="2"/>
    </row>
    <row r="58" spans="1:41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4"/>
      <c r="N58" s="84"/>
      <c r="O58" s="84"/>
      <c r="P58" s="84"/>
      <c r="Q58" s="104"/>
      <c r="R58" s="84"/>
      <c r="S58" s="84"/>
      <c r="T58" s="84"/>
      <c r="U58" s="104"/>
      <c r="V58" s="84"/>
      <c r="W58" s="84"/>
      <c r="X58" s="84"/>
      <c r="Y58" s="104"/>
      <c r="Z58" s="84"/>
      <c r="AA58" s="84"/>
      <c r="AB58" s="84"/>
      <c r="AC58" s="104"/>
      <c r="AD58" s="84"/>
      <c r="AE58" s="84"/>
      <c r="AF58" s="84"/>
      <c r="AG58" s="84"/>
      <c r="AH58" s="84"/>
      <c r="AI58" s="84"/>
      <c r="AJ58" s="104"/>
      <c r="AK58" s="104"/>
      <c r="AL58" s="2"/>
      <c r="AM58" s="2"/>
      <c r="AN58" s="2"/>
      <c r="AO58" s="2"/>
    </row>
    <row r="59" spans="1:41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4"/>
      <c r="N59" s="84"/>
      <c r="O59" s="84"/>
      <c r="P59" s="84"/>
      <c r="Q59" s="104"/>
      <c r="R59" s="84"/>
      <c r="S59" s="84"/>
      <c r="T59" s="84"/>
      <c r="U59" s="104"/>
      <c r="V59" s="84"/>
      <c r="W59" s="84"/>
      <c r="X59" s="84"/>
      <c r="Y59" s="104"/>
      <c r="Z59" s="84"/>
      <c r="AA59" s="84"/>
      <c r="AB59" s="84"/>
      <c r="AC59" s="104"/>
      <c r="AD59" s="84"/>
      <c r="AE59" s="84"/>
      <c r="AF59" s="84"/>
      <c r="AG59" s="84"/>
      <c r="AH59" s="84"/>
      <c r="AI59" s="84"/>
      <c r="AJ59" s="104"/>
      <c r="AK59" s="104"/>
      <c r="AL59" s="2"/>
      <c r="AM59" s="2"/>
      <c r="AN59" s="2"/>
      <c r="AO59" s="2"/>
    </row>
    <row r="60" spans="1:41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4"/>
      <c r="N60" s="84"/>
      <c r="O60" s="84"/>
      <c r="P60" s="84"/>
      <c r="Q60" s="104"/>
      <c r="R60" s="84"/>
      <c r="S60" s="84"/>
      <c r="T60" s="84"/>
      <c r="U60" s="104"/>
      <c r="V60" s="84"/>
      <c r="W60" s="84"/>
      <c r="X60" s="84"/>
      <c r="Y60" s="104"/>
      <c r="Z60" s="84"/>
      <c r="AA60" s="84"/>
      <c r="AB60" s="84"/>
      <c r="AC60" s="104"/>
      <c r="AD60" s="84"/>
      <c r="AE60" s="84"/>
      <c r="AF60" s="84"/>
      <c r="AG60" s="84"/>
      <c r="AH60" s="84"/>
      <c r="AI60" s="84"/>
      <c r="AJ60" s="104"/>
      <c r="AK60" s="104"/>
      <c r="AL60" s="2"/>
      <c r="AM60" s="2"/>
      <c r="AN60" s="2"/>
      <c r="AO60" s="2"/>
    </row>
    <row r="61" spans="1:41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4"/>
      <c r="N61" s="84"/>
      <c r="O61" s="84"/>
      <c r="P61" s="84"/>
      <c r="Q61" s="104"/>
      <c r="R61" s="84"/>
      <c r="S61" s="84"/>
      <c r="T61" s="84"/>
      <c r="U61" s="104"/>
      <c r="V61" s="84"/>
      <c r="W61" s="84"/>
      <c r="X61" s="84"/>
      <c r="Y61" s="104"/>
      <c r="Z61" s="84"/>
      <c r="AA61" s="84"/>
      <c r="AB61" s="84"/>
      <c r="AC61" s="104"/>
      <c r="AD61" s="84"/>
      <c r="AE61" s="84"/>
      <c r="AF61" s="84"/>
      <c r="AG61" s="84"/>
      <c r="AH61" s="84"/>
      <c r="AI61" s="84"/>
      <c r="AJ61" s="104"/>
      <c r="AK61" s="104"/>
      <c r="AL61" s="2"/>
      <c r="AM61" s="2"/>
      <c r="AN61" s="2"/>
      <c r="AO61" s="2"/>
    </row>
    <row r="62" spans="1:41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4"/>
      <c r="N62" s="84"/>
      <c r="O62" s="84"/>
      <c r="P62" s="84"/>
      <c r="Q62" s="104"/>
      <c r="R62" s="84"/>
      <c r="S62" s="84"/>
      <c r="T62" s="84"/>
      <c r="U62" s="104"/>
      <c r="V62" s="84"/>
      <c r="W62" s="84"/>
      <c r="X62" s="84"/>
      <c r="Y62" s="104"/>
      <c r="Z62" s="84"/>
      <c r="AA62" s="84"/>
      <c r="AB62" s="84"/>
      <c r="AC62" s="104"/>
      <c r="AD62" s="84"/>
      <c r="AE62" s="84"/>
      <c r="AF62" s="84"/>
      <c r="AG62" s="84"/>
      <c r="AH62" s="84"/>
      <c r="AI62" s="84"/>
      <c r="AJ62" s="104"/>
      <c r="AK62" s="104"/>
      <c r="AL62" s="2"/>
      <c r="AM62" s="2"/>
      <c r="AN62" s="2"/>
      <c r="AO62" s="2"/>
    </row>
    <row r="63" spans="1:41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4"/>
      <c r="N63" s="84"/>
      <c r="O63" s="84"/>
      <c r="P63" s="84"/>
      <c r="Q63" s="104"/>
      <c r="R63" s="84"/>
      <c r="S63" s="84"/>
      <c r="T63" s="84"/>
      <c r="U63" s="104"/>
      <c r="V63" s="84"/>
      <c r="W63" s="84"/>
      <c r="X63" s="84"/>
      <c r="Y63" s="104"/>
      <c r="Z63" s="84"/>
      <c r="AA63" s="84"/>
      <c r="AB63" s="84"/>
      <c r="AC63" s="104"/>
      <c r="AD63" s="84"/>
      <c r="AE63" s="84"/>
      <c r="AF63" s="84"/>
      <c r="AG63" s="84"/>
      <c r="AH63" s="84"/>
      <c r="AI63" s="84"/>
      <c r="AJ63" s="104"/>
      <c r="AK63" s="104"/>
      <c r="AL63" s="2"/>
      <c r="AM63" s="2"/>
      <c r="AN63" s="2"/>
      <c r="AO63" s="2"/>
    </row>
    <row r="64" spans="1:41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4"/>
      <c r="N64" s="84"/>
      <c r="O64" s="84"/>
      <c r="P64" s="84"/>
      <c r="Q64" s="104"/>
      <c r="R64" s="84"/>
      <c r="S64" s="84"/>
      <c r="T64" s="84"/>
      <c r="U64" s="104"/>
      <c r="V64" s="84"/>
      <c r="W64" s="84"/>
      <c r="X64" s="84"/>
      <c r="Y64" s="104"/>
      <c r="Z64" s="84"/>
      <c r="AA64" s="84"/>
      <c r="AB64" s="84"/>
      <c r="AC64" s="104"/>
      <c r="AD64" s="84"/>
      <c r="AE64" s="84"/>
      <c r="AF64" s="84"/>
      <c r="AG64" s="84"/>
      <c r="AH64" s="84"/>
      <c r="AI64" s="84"/>
      <c r="AJ64" s="104"/>
      <c r="AK64" s="104"/>
      <c r="AL64" s="2"/>
      <c r="AM64" s="2"/>
      <c r="AN64" s="2"/>
      <c r="AO64" s="2"/>
    </row>
    <row r="65" spans="1:41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4"/>
      <c r="N65" s="84"/>
      <c r="O65" s="84"/>
      <c r="P65" s="84"/>
      <c r="Q65" s="104"/>
      <c r="R65" s="84"/>
      <c r="S65" s="84"/>
      <c r="T65" s="84"/>
      <c r="U65" s="104"/>
      <c r="V65" s="84"/>
      <c r="W65" s="84"/>
      <c r="X65" s="84"/>
      <c r="Y65" s="104"/>
      <c r="Z65" s="84"/>
      <c r="AA65" s="84"/>
      <c r="AB65" s="84"/>
      <c r="AC65" s="104"/>
      <c r="AD65" s="84"/>
      <c r="AE65" s="84"/>
      <c r="AF65" s="84"/>
      <c r="AG65" s="84"/>
      <c r="AH65" s="84"/>
      <c r="AI65" s="84"/>
      <c r="AJ65" s="104"/>
      <c r="AK65" s="104"/>
      <c r="AL65" s="2"/>
      <c r="AM65" s="2"/>
      <c r="AN65" s="2"/>
      <c r="AO65" s="2"/>
    </row>
    <row r="66" spans="1:41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4"/>
      <c r="N66" s="84"/>
      <c r="O66" s="84"/>
      <c r="P66" s="84"/>
      <c r="Q66" s="104"/>
      <c r="R66" s="84"/>
      <c r="S66" s="84"/>
      <c r="T66" s="84"/>
      <c r="U66" s="104"/>
      <c r="V66" s="84"/>
      <c r="W66" s="84"/>
      <c r="X66" s="84"/>
      <c r="Y66" s="104"/>
      <c r="Z66" s="84"/>
      <c r="AA66" s="84"/>
      <c r="AB66" s="84"/>
      <c r="AC66" s="104"/>
      <c r="AD66" s="84"/>
      <c r="AE66" s="84"/>
      <c r="AF66" s="84"/>
      <c r="AG66" s="84"/>
      <c r="AH66" s="84"/>
      <c r="AI66" s="84"/>
      <c r="AJ66" s="104"/>
      <c r="AK66" s="104"/>
      <c r="AL66" s="2"/>
      <c r="AM66" s="2"/>
      <c r="AN66" s="2"/>
      <c r="AO66" s="2"/>
    </row>
    <row r="67" spans="1:41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4"/>
      <c r="N67" s="84"/>
      <c r="O67" s="84"/>
      <c r="P67" s="84"/>
      <c r="Q67" s="104"/>
      <c r="R67" s="84"/>
      <c r="S67" s="84"/>
      <c r="T67" s="84"/>
      <c r="U67" s="104"/>
      <c r="V67" s="84"/>
      <c r="W67" s="84"/>
      <c r="X67" s="84"/>
      <c r="Y67" s="104"/>
      <c r="Z67" s="84"/>
      <c r="AA67" s="84"/>
      <c r="AB67" s="84"/>
      <c r="AC67" s="104"/>
      <c r="AD67" s="84"/>
      <c r="AE67" s="84"/>
      <c r="AF67" s="84"/>
      <c r="AG67" s="84"/>
      <c r="AH67" s="84"/>
      <c r="AI67" s="84"/>
      <c r="AJ67" s="104"/>
      <c r="AK67" s="104"/>
      <c r="AL67" s="2"/>
      <c r="AM67" s="2"/>
      <c r="AN67" s="2"/>
      <c r="AO67" s="2"/>
    </row>
    <row r="68" spans="1:41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4"/>
      <c r="N68" s="84"/>
      <c r="O68" s="84"/>
      <c r="P68" s="84"/>
      <c r="Q68" s="104"/>
      <c r="R68" s="84"/>
      <c r="S68" s="84"/>
      <c r="T68" s="84"/>
      <c r="U68" s="104"/>
      <c r="V68" s="84"/>
      <c r="W68" s="84"/>
      <c r="X68" s="84"/>
      <c r="Y68" s="104"/>
      <c r="Z68" s="84"/>
      <c r="AA68" s="84"/>
      <c r="AB68" s="84"/>
      <c r="AC68" s="104"/>
      <c r="AD68" s="84"/>
      <c r="AE68" s="84"/>
      <c r="AF68" s="84"/>
      <c r="AG68" s="84"/>
      <c r="AH68" s="84"/>
      <c r="AI68" s="84"/>
      <c r="AJ68" s="104"/>
      <c r="AK68" s="104"/>
      <c r="AL68" s="2"/>
      <c r="AM68" s="2"/>
      <c r="AN68" s="2"/>
      <c r="AO68" s="2"/>
    </row>
    <row r="69" spans="1:41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4"/>
      <c r="N69" s="84"/>
      <c r="O69" s="84"/>
      <c r="P69" s="84"/>
      <c r="Q69" s="104"/>
      <c r="R69" s="84"/>
      <c r="S69" s="84"/>
      <c r="T69" s="84"/>
      <c r="U69" s="104"/>
      <c r="V69" s="84"/>
      <c r="W69" s="84"/>
      <c r="X69" s="84"/>
      <c r="Y69" s="104"/>
      <c r="Z69" s="84"/>
      <c r="AA69" s="84"/>
      <c r="AB69" s="84"/>
      <c r="AC69" s="104"/>
      <c r="AD69" s="84"/>
      <c r="AE69" s="84"/>
      <c r="AF69" s="84"/>
      <c r="AG69" s="84"/>
      <c r="AH69" s="84"/>
      <c r="AI69" s="84"/>
      <c r="AJ69" s="104"/>
      <c r="AK69" s="104"/>
      <c r="AL69" s="2"/>
      <c r="AM69" s="2"/>
      <c r="AN69" s="2"/>
      <c r="AO69" s="2"/>
    </row>
    <row r="70" spans="1:41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4"/>
      <c r="N70" s="84"/>
      <c r="O70" s="84"/>
      <c r="P70" s="84"/>
      <c r="Q70" s="104"/>
      <c r="R70" s="84"/>
      <c r="S70" s="84"/>
      <c r="T70" s="84"/>
      <c r="U70" s="104"/>
      <c r="V70" s="84"/>
      <c r="W70" s="84"/>
      <c r="X70" s="84"/>
      <c r="Y70" s="104"/>
      <c r="Z70" s="84"/>
      <c r="AA70" s="84"/>
      <c r="AB70" s="84"/>
      <c r="AC70" s="104"/>
      <c r="AD70" s="84"/>
      <c r="AE70" s="84"/>
      <c r="AF70" s="84"/>
      <c r="AG70" s="84"/>
      <c r="AH70" s="84"/>
      <c r="AI70" s="84"/>
      <c r="AJ70" s="104"/>
      <c r="AK70" s="104"/>
      <c r="AL70" s="2"/>
      <c r="AM70" s="2"/>
      <c r="AN70" s="2"/>
      <c r="AO70" s="2"/>
    </row>
    <row r="71" spans="1:41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4"/>
      <c r="N71" s="84"/>
      <c r="O71" s="84"/>
      <c r="P71" s="84"/>
      <c r="Q71" s="104"/>
      <c r="R71" s="84"/>
      <c r="S71" s="84"/>
      <c r="T71" s="84"/>
      <c r="U71" s="104"/>
      <c r="V71" s="84"/>
      <c r="W71" s="84"/>
      <c r="X71" s="84"/>
      <c r="Y71" s="104"/>
      <c r="Z71" s="84"/>
      <c r="AA71" s="84"/>
      <c r="AB71" s="84"/>
      <c r="AC71" s="104"/>
      <c r="AD71" s="84"/>
      <c r="AE71" s="84"/>
      <c r="AF71" s="84"/>
      <c r="AG71" s="84"/>
      <c r="AH71" s="84"/>
      <c r="AI71" s="84"/>
      <c r="AJ71" s="104"/>
      <c r="AK71" s="104"/>
      <c r="AL71" s="2"/>
      <c r="AM71" s="2"/>
      <c r="AN71" s="2"/>
      <c r="AO71" s="2"/>
    </row>
    <row r="72" spans="1:41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4"/>
      <c r="N72" s="84"/>
      <c r="O72" s="84"/>
      <c r="P72" s="84"/>
      <c r="Q72" s="104"/>
      <c r="R72" s="84"/>
      <c r="S72" s="84"/>
      <c r="T72" s="84"/>
      <c r="U72" s="104"/>
      <c r="V72" s="84"/>
      <c r="W72" s="84"/>
      <c r="X72" s="84"/>
      <c r="Y72" s="104"/>
      <c r="Z72" s="84"/>
      <c r="AA72" s="84"/>
      <c r="AB72" s="84"/>
      <c r="AC72" s="104"/>
      <c r="AD72" s="84"/>
      <c r="AE72" s="84"/>
      <c r="AF72" s="84"/>
      <c r="AG72" s="84"/>
      <c r="AH72" s="84"/>
      <c r="AI72" s="84"/>
      <c r="AJ72" s="104"/>
      <c r="AK72" s="104"/>
      <c r="AL72" s="2"/>
      <c r="AM72" s="2"/>
      <c r="AN72" s="2"/>
      <c r="AO72" s="2"/>
    </row>
    <row r="73" spans="1:41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4"/>
      <c r="N73" s="84"/>
      <c r="O73" s="84"/>
      <c r="P73" s="84"/>
      <c r="Q73" s="104"/>
      <c r="R73" s="84"/>
      <c r="S73" s="84"/>
      <c r="T73" s="84"/>
      <c r="U73" s="104"/>
      <c r="V73" s="84"/>
      <c r="W73" s="84"/>
      <c r="X73" s="84"/>
      <c r="Y73" s="104"/>
      <c r="Z73" s="84"/>
      <c r="AA73" s="84"/>
      <c r="AB73" s="84"/>
      <c r="AC73" s="104"/>
      <c r="AD73" s="84"/>
      <c r="AE73" s="84"/>
      <c r="AF73" s="84"/>
      <c r="AG73" s="84"/>
      <c r="AH73" s="84"/>
      <c r="AI73" s="84"/>
      <c r="AJ73" s="104"/>
      <c r="AK73" s="104"/>
      <c r="AL73" s="2"/>
      <c r="AM73" s="2"/>
      <c r="AN73" s="2"/>
      <c r="AO73" s="2"/>
    </row>
    <row r="74" spans="1:41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4"/>
      <c r="N74" s="84"/>
      <c r="O74" s="84"/>
      <c r="P74" s="84"/>
      <c r="Q74" s="104"/>
      <c r="R74" s="84"/>
      <c r="S74" s="84"/>
      <c r="T74" s="84"/>
      <c r="U74" s="104"/>
      <c r="V74" s="84"/>
      <c r="W74" s="84"/>
      <c r="X74" s="84"/>
      <c r="Y74" s="104"/>
      <c r="Z74" s="84"/>
      <c r="AA74" s="84"/>
      <c r="AB74" s="84"/>
      <c r="AC74" s="104"/>
      <c r="AD74" s="84"/>
      <c r="AE74" s="84"/>
      <c r="AF74" s="84"/>
      <c r="AG74" s="84"/>
      <c r="AH74" s="84"/>
      <c r="AI74" s="84"/>
      <c r="AJ74" s="104"/>
      <c r="AK74" s="104"/>
      <c r="AL74" s="2"/>
      <c r="AM74" s="2"/>
      <c r="AN74" s="2"/>
      <c r="AO74" s="2"/>
    </row>
    <row r="75" spans="1:41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4"/>
      <c r="N75" s="84"/>
      <c r="O75" s="84"/>
      <c r="P75" s="84"/>
      <c r="Q75" s="104"/>
      <c r="R75" s="84"/>
      <c r="S75" s="84"/>
      <c r="T75" s="84"/>
      <c r="U75" s="104"/>
      <c r="V75" s="84"/>
      <c r="W75" s="84"/>
      <c r="X75" s="84"/>
      <c r="Y75" s="104"/>
      <c r="Z75" s="84"/>
      <c r="AA75" s="84"/>
      <c r="AB75" s="84"/>
      <c r="AC75" s="104"/>
      <c r="AD75" s="84"/>
      <c r="AE75" s="84"/>
      <c r="AF75" s="84"/>
      <c r="AG75" s="84"/>
      <c r="AH75" s="84"/>
      <c r="AI75" s="84"/>
      <c r="AJ75" s="104"/>
      <c r="AK75" s="104"/>
      <c r="AL75" s="2"/>
      <c r="AM75" s="2"/>
      <c r="AN75" s="2"/>
      <c r="AO75" s="2"/>
    </row>
    <row r="76" spans="1:41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4"/>
      <c r="N76" s="84"/>
      <c r="O76" s="84"/>
      <c r="P76" s="84"/>
      <c r="Q76" s="104"/>
      <c r="R76" s="84"/>
      <c r="S76" s="84"/>
      <c r="T76" s="84"/>
      <c r="U76" s="104"/>
      <c r="V76" s="84"/>
      <c r="W76" s="84"/>
      <c r="X76" s="84"/>
      <c r="Y76" s="104"/>
      <c r="Z76" s="84"/>
      <c r="AA76" s="84"/>
      <c r="AB76" s="84"/>
      <c r="AC76" s="104"/>
      <c r="AD76" s="84"/>
      <c r="AE76" s="84"/>
      <c r="AF76" s="84"/>
      <c r="AG76" s="84"/>
      <c r="AH76" s="84"/>
      <c r="AI76" s="84"/>
      <c r="AJ76" s="104"/>
      <c r="AK76" s="104"/>
      <c r="AL76" s="2"/>
      <c r="AM76" s="2"/>
      <c r="AN76" s="2"/>
      <c r="AO76" s="2"/>
    </row>
    <row r="77" spans="1:41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4"/>
      <c r="N77" s="84"/>
      <c r="O77" s="84"/>
      <c r="P77" s="84"/>
      <c r="Q77" s="104"/>
      <c r="R77" s="84"/>
      <c r="S77" s="84"/>
      <c r="T77" s="84"/>
      <c r="U77" s="104"/>
      <c r="V77" s="84"/>
      <c r="W77" s="84"/>
      <c r="X77" s="84"/>
      <c r="Y77" s="104"/>
      <c r="Z77" s="84"/>
      <c r="AA77" s="84"/>
      <c r="AB77" s="84"/>
      <c r="AC77" s="104"/>
      <c r="AD77" s="84"/>
      <c r="AE77" s="84"/>
      <c r="AF77" s="84"/>
      <c r="AG77" s="84"/>
      <c r="AH77" s="84"/>
      <c r="AI77" s="84"/>
      <c r="AJ77" s="104"/>
      <c r="AK77" s="104"/>
      <c r="AL77" s="2"/>
      <c r="AM77" s="2"/>
      <c r="AN77" s="2"/>
      <c r="AO77" s="2"/>
    </row>
    <row r="78" spans="1:41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4"/>
      <c r="N78" s="84"/>
      <c r="O78" s="84"/>
      <c r="P78" s="84"/>
      <c r="Q78" s="104"/>
      <c r="R78" s="84"/>
      <c r="S78" s="84"/>
      <c r="T78" s="84"/>
      <c r="U78" s="104"/>
      <c r="V78" s="84"/>
      <c r="W78" s="84"/>
      <c r="X78" s="84"/>
      <c r="Y78" s="104"/>
      <c r="Z78" s="84"/>
      <c r="AA78" s="84"/>
      <c r="AB78" s="84"/>
      <c r="AC78" s="104"/>
      <c r="AD78" s="84"/>
      <c r="AE78" s="84"/>
      <c r="AF78" s="84"/>
      <c r="AG78" s="84"/>
      <c r="AH78" s="84"/>
      <c r="AI78" s="84"/>
      <c r="AJ78" s="104"/>
      <c r="AK78" s="104"/>
      <c r="AL78" s="2"/>
      <c r="AM78" s="2"/>
      <c r="AN78" s="2"/>
      <c r="AO78" s="2"/>
    </row>
    <row r="79" spans="1:41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4"/>
      <c r="N79" s="84"/>
      <c r="O79" s="84"/>
      <c r="P79" s="84"/>
      <c r="Q79" s="104"/>
      <c r="R79" s="84"/>
      <c r="S79" s="84"/>
      <c r="T79" s="84"/>
      <c r="U79" s="104"/>
      <c r="V79" s="84"/>
      <c r="W79" s="84"/>
      <c r="X79" s="84"/>
      <c r="Y79" s="104"/>
      <c r="Z79" s="84"/>
      <c r="AA79" s="84"/>
      <c r="AB79" s="84"/>
      <c r="AC79" s="104"/>
      <c r="AD79" s="84"/>
      <c r="AE79" s="84"/>
      <c r="AF79" s="84"/>
      <c r="AG79" s="84"/>
      <c r="AH79" s="84"/>
      <c r="AI79" s="84"/>
      <c r="AJ79" s="104"/>
      <c r="AK79" s="104"/>
      <c r="AL79" s="2"/>
      <c r="AM79" s="2"/>
      <c r="AN79" s="2"/>
      <c r="AO79" s="2"/>
    </row>
    <row r="80" spans="1:41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4"/>
      <c r="N80" s="84"/>
      <c r="O80" s="84"/>
      <c r="P80" s="84"/>
      <c r="Q80" s="104"/>
      <c r="R80" s="84"/>
      <c r="S80" s="84"/>
      <c r="T80" s="84"/>
      <c r="U80" s="104"/>
      <c r="V80" s="84"/>
      <c r="W80" s="84"/>
      <c r="X80" s="84"/>
      <c r="Y80" s="104"/>
      <c r="Z80" s="84"/>
      <c r="AA80" s="84"/>
      <c r="AB80" s="84"/>
      <c r="AC80" s="104"/>
      <c r="AD80" s="84"/>
      <c r="AE80" s="84"/>
      <c r="AF80" s="84"/>
      <c r="AG80" s="84"/>
      <c r="AH80" s="84"/>
      <c r="AI80" s="84"/>
      <c r="AJ80" s="104"/>
      <c r="AK80" s="104"/>
      <c r="AL80" s="2"/>
      <c r="AM80" s="2"/>
      <c r="AN80" s="2"/>
      <c r="AO80" s="2"/>
    </row>
    <row r="81" spans="1:41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4"/>
      <c r="N81" s="84"/>
      <c r="O81" s="84"/>
      <c r="P81" s="84"/>
      <c r="Q81" s="104"/>
      <c r="R81" s="84"/>
      <c r="S81" s="84"/>
      <c r="T81" s="84"/>
      <c r="U81" s="104"/>
      <c r="V81" s="84"/>
      <c r="W81" s="84"/>
      <c r="X81" s="84"/>
      <c r="Y81" s="104"/>
      <c r="Z81" s="84"/>
      <c r="AA81" s="84"/>
      <c r="AB81" s="84"/>
      <c r="AC81" s="104"/>
      <c r="AD81" s="84"/>
      <c r="AE81" s="84"/>
      <c r="AF81" s="84"/>
      <c r="AG81" s="84"/>
      <c r="AH81" s="84"/>
      <c r="AI81" s="84"/>
      <c r="AJ81" s="104"/>
      <c r="AK81" s="104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615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3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21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95</v>
      </c>
      <c r="B9" s="63" t="s">
        <v>40</v>
      </c>
      <c r="C9" s="64" t="s">
        <v>41</v>
      </c>
      <c r="D9" s="85">
        <v>7143008464</v>
      </c>
      <c r="E9" s="86">
        <v>1737412866</v>
      </c>
      <c r="F9" s="87">
        <f>$D9+$E9</f>
        <v>8880421330</v>
      </c>
      <c r="G9" s="85">
        <v>7146186183</v>
      </c>
      <c r="H9" s="86">
        <v>2233352248</v>
      </c>
      <c r="I9" s="87">
        <f>$G9+$H9</f>
        <v>9379538431</v>
      </c>
      <c r="J9" s="85">
        <v>1909479607</v>
      </c>
      <c r="K9" s="86">
        <v>135350551</v>
      </c>
      <c r="L9" s="88">
        <f>$J9+$K9</f>
        <v>2044830158</v>
      </c>
      <c r="M9" s="105">
        <f>IF($F9=0,0,$L9/$F9)</f>
        <v>0.23026274114856665</v>
      </c>
      <c r="N9" s="85">
        <v>1703926238</v>
      </c>
      <c r="O9" s="86">
        <v>414897831</v>
      </c>
      <c r="P9" s="88">
        <f>$N9+$O9</f>
        <v>2118824069</v>
      </c>
      <c r="Q9" s="105">
        <f>IF($F9=0,0,$P9/$F9)</f>
        <v>0.23859499344272667</v>
      </c>
      <c r="R9" s="85">
        <v>1617484549</v>
      </c>
      <c r="S9" s="86">
        <v>278869249</v>
      </c>
      <c r="T9" s="88">
        <f>$R9+$S9</f>
        <v>1896353798</v>
      </c>
      <c r="U9" s="105">
        <f>IF($I9=0,0,$T9/$I9)</f>
        <v>0.20217986332167734</v>
      </c>
      <c r="V9" s="85">
        <v>1648056226</v>
      </c>
      <c r="W9" s="86">
        <v>383611142</v>
      </c>
      <c r="X9" s="88">
        <f>$V9+$W9</f>
        <v>2031667368</v>
      </c>
      <c r="Y9" s="105">
        <f>IF($I9=0,0,$X9/$I9)</f>
        <v>0.2166063269473052</v>
      </c>
      <c r="Z9" s="125">
        <f>$J9+$N9+$R9+$V9</f>
        <v>6878946620</v>
      </c>
      <c r="AA9" s="88">
        <f>$K9+$O9+$S9+$W9</f>
        <v>1212728773</v>
      </c>
      <c r="AB9" s="88">
        <f>$Z9+$AA9</f>
        <v>8091675393</v>
      </c>
      <c r="AC9" s="105">
        <f>IF($I9=0,0,$AB9/$I9)</f>
        <v>0.8626944121532114</v>
      </c>
      <c r="AD9" s="85">
        <v>5930620051</v>
      </c>
      <c r="AE9" s="86">
        <v>1613189475</v>
      </c>
      <c r="AF9" s="88">
        <f>$AD9+$AE9</f>
        <v>7543809526</v>
      </c>
      <c r="AG9" s="86">
        <v>7346473554</v>
      </c>
      <c r="AH9" s="86">
        <v>7346473554</v>
      </c>
      <c r="AI9" s="126">
        <v>2062412417</v>
      </c>
      <c r="AJ9" s="127">
        <f>IF($AH9=0,0,$AI9/$AH9)</f>
        <v>0.2807350222988361</v>
      </c>
      <c r="AK9" s="128">
        <f>IF($AF9=0,0,(($X9/$AF9)-1))</f>
        <v>-0.7306841641483937</v>
      </c>
    </row>
    <row r="10" spans="1:37" ht="13.5">
      <c r="A10" s="62" t="s">
        <v>95</v>
      </c>
      <c r="B10" s="63" t="s">
        <v>52</v>
      </c>
      <c r="C10" s="64" t="s">
        <v>53</v>
      </c>
      <c r="D10" s="85">
        <v>20662255572</v>
      </c>
      <c r="E10" s="86">
        <v>1832627984</v>
      </c>
      <c r="F10" s="87">
        <f aca="true" t="shared" si="0" ref="F10:F55">$D10+$E10</f>
        <v>22494883556</v>
      </c>
      <c r="G10" s="85">
        <v>20662255572</v>
      </c>
      <c r="H10" s="86">
        <v>1832627984</v>
      </c>
      <c r="I10" s="87">
        <f aca="true" t="shared" si="1" ref="I10:I55">$G10+$H10</f>
        <v>22494883556</v>
      </c>
      <c r="J10" s="85">
        <v>3434253124</v>
      </c>
      <c r="K10" s="86">
        <v>2383734275</v>
      </c>
      <c r="L10" s="88">
        <f aca="true" t="shared" si="2" ref="L10:L55">$J10+$K10</f>
        <v>5817987399</v>
      </c>
      <c r="M10" s="105">
        <f aca="true" t="shared" si="3" ref="M10:M55">IF($F10=0,0,$L10/$F10)</f>
        <v>0.2586360309230489</v>
      </c>
      <c r="N10" s="85">
        <v>0</v>
      </c>
      <c r="O10" s="86">
        <v>0</v>
      </c>
      <c r="P10" s="88">
        <f aca="true" t="shared" si="4" ref="P10:P55">$N10+$O10</f>
        <v>0</v>
      </c>
      <c r="Q10" s="105">
        <f aca="true" t="shared" si="5" ref="Q10:Q55">IF($F10=0,0,$P10/$F10)</f>
        <v>0</v>
      </c>
      <c r="R10" s="85">
        <v>1303222634</v>
      </c>
      <c r="S10" s="86">
        <v>87614761</v>
      </c>
      <c r="T10" s="88">
        <f aca="true" t="shared" si="6" ref="T10:T55">$R10+$S10</f>
        <v>1390837395</v>
      </c>
      <c r="U10" s="105">
        <f aca="true" t="shared" si="7" ref="U10:U55">IF($I10=0,0,$T10/$I10)</f>
        <v>0.06182905510657892</v>
      </c>
      <c r="V10" s="85">
        <v>1035560686</v>
      </c>
      <c r="W10" s="86">
        <v>70031871</v>
      </c>
      <c r="X10" s="88">
        <f aca="true" t="shared" si="8" ref="X10:X55">$V10+$W10</f>
        <v>1105592557</v>
      </c>
      <c r="Y10" s="105">
        <f aca="true" t="shared" si="9" ref="Y10:Y55">IF($I10=0,0,$X10/$I10)</f>
        <v>0.049148623252379904</v>
      </c>
      <c r="Z10" s="125">
        <f aca="true" t="shared" si="10" ref="Z10:Z55">$J10+$N10+$R10+$V10</f>
        <v>5773036444</v>
      </c>
      <c r="AA10" s="88">
        <f aca="true" t="shared" si="11" ref="AA10:AA55">$K10+$O10+$S10+$W10</f>
        <v>2541380907</v>
      </c>
      <c r="AB10" s="88">
        <f aca="true" t="shared" si="12" ref="AB10:AB55">$Z10+$AA10</f>
        <v>8314417351</v>
      </c>
      <c r="AC10" s="105">
        <f aca="true" t="shared" si="13" ref="AC10:AC55">IF($I10=0,0,$AB10/$I10)</f>
        <v>0.3696137092820077</v>
      </c>
      <c r="AD10" s="85">
        <v>9199491644</v>
      </c>
      <c r="AE10" s="86">
        <v>2329097913</v>
      </c>
      <c r="AF10" s="88">
        <f aca="true" t="shared" si="14" ref="AF10:AF55">$AD10+$AE10</f>
        <v>11528589557</v>
      </c>
      <c r="AG10" s="86">
        <v>-2885921870</v>
      </c>
      <c r="AH10" s="86">
        <v>-2885921870</v>
      </c>
      <c r="AI10" s="126">
        <v>1613358133</v>
      </c>
      <c r="AJ10" s="127">
        <f aca="true" t="shared" si="15" ref="AJ10:AJ55">IF($AH10=0,0,$AI10/$AH10)</f>
        <v>-0.5590442866008705</v>
      </c>
      <c r="AK10" s="128">
        <f aca="true" t="shared" si="16" ref="AK10:AK55">IF($AF10=0,0,(($X10/$AF10)-1))</f>
        <v>-0.9040999290040038</v>
      </c>
    </row>
    <row r="11" spans="1:37" ht="13.5">
      <c r="A11" s="65"/>
      <c r="B11" s="66" t="s">
        <v>96</v>
      </c>
      <c r="C11" s="67"/>
      <c r="D11" s="89">
        <f>SUM(D9:D10)</f>
        <v>27805264036</v>
      </c>
      <c r="E11" s="90">
        <f>SUM(E9:E10)</f>
        <v>3570040850</v>
      </c>
      <c r="F11" s="91">
        <f t="shared" si="0"/>
        <v>31375304886</v>
      </c>
      <c r="G11" s="89">
        <f>SUM(G9:G10)</f>
        <v>27808441755</v>
      </c>
      <c r="H11" s="90">
        <f>SUM(H9:H10)</f>
        <v>4065980232</v>
      </c>
      <c r="I11" s="91">
        <f t="shared" si="1"/>
        <v>31874421987</v>
      </c>
      <c r="J11" s="89">
        <f>SUM(J9:J10)</f>
        <v>5343732731</v>
      </c>
      <c r="K11" s="90">
        <f>SUM(K9:K10)</f>
        <v>2519084826</v>
      </c>
      <c r="L11" s="90">
        <f t="shared" si="2"/>
        <v>7862817557</v>
      </c>
      <c r="M11" s="106">
        <f t="shared" si="3"/>
        <v>0.2506052956479309</v>
      </c>
      <c r="N11" s="89">
        <f>SUM(N9:N10)</f>
        <v>1703926238</v>
      </c>
      <c r="O11" s="90">
        <f>SUM(O9:O10)</f>
        <v>414897831</v>
      </c>
      <c r="P11" s="90">
        <f t="shared" si="4"/>
        <v>2118824069</v>
      </c>
      <c r="Q11" s="106">
        <f t="shared" si="5"/>
        <v>0.06753158500606132</v>
      </c>
      <c r="R11" s="89">
        <f>SUM(R9:R10)</f>
        <v>2920707183</v>
      </c>
      <c r="S11" s="90">
        <f>SUM(S9:S10)</f>
        <v>366484010</v>
      </c>
      <c r="T11" s="90">
        <f t="shared" si="6"/>
        <v>3287191193</v>
      </c>
      <c r="U11" s="106">
        <f t="shared" si="7"/>
        <v>0.10312943696173323</v>
      </c>
      <c r="V11" s="89">
        <f>SUM(V9:V10)</f>
        <v>2683616912</v>
      </c>
      <c r="W11" s="90">
        <f>SUM(W9:W10)</f>
        <v>453643013</v>
      </c>
      <c r="X11" s="90">
        <f t="shared" si="8"/>
        <v>3137259925</v>
      </c>
      <c r="Y11" s="106">
        <f t="shared" si="9"/>
        <v>0.09842562560913365</v>
      </c>
      <c r="Z11" s="89">
        <f t="shared" si="10"/>
        <v>12651983064</v>
      </c>
      <c r="AA11" s="90">
        <f t="shared" si="11"/>
        <v>3754109680</v>
      </c>
      <c r="AB11" s="90">
        <f t="shared" si="12"/>
        <v>16406092744</v>
      </c>
      <c r="AC11" s="106">
        <f t="shared" si="13"/>
        <v>0.5147102824544154</v>
      </c>
      <c r="AD11" s="89">
        <f>SUM(AD9:AD10)</f>
        <v>15130111695</v>
      </c>
      <c r="AE11" s="90">
        <f>SUM(AE9:AE10)</f>
        <v>3942287388</v>
      </c>
      <c r="AF11" s="90">
        <f t="shared" si="14"/>
        <v>19072399083</v>
      </c>
      <c r="AG11" s="90">
        <f>SUM(AG9:AG10)</f>
        <v>4460551684</v>
      </c>
      <c r="AH11" s="90">
        <f>SUM(AH9:AH10)</f>
        <v>4460551684</v>
      </c>
      <c r="AI11" s="91">
        <f>SUM(AI9:AI10)</f>
        <v>3675770550</v>
      </c>
      <c r="AJ11" s="129">
        <f t="shared" si="15"/>
        <v>0.8240618673212531</v>
      </c>
      <c r="AK11" s="130">
        <f t="shared" si="16"/>
        <v>-0.8355078503051896</v>
      </c>
    </row>
    <row r="12" spans="1:37" ht="13.5">
      <c r="A12" s="62" t="s">
        <v>97</v>
      </c>
      <c r="B12" s="63" t="s">
        <v>98</v>
      </c>
      <c r="C12" s="64" t="s">
        <v>99</v>
      </c>
      <c r="D12" s="85">
        <v>359393329</v>
      </c>
      <c r="E12" s="86">
        <v>32447438</v>
      </c>
      <c r="F12" s="87">
        <f t="shared" si="0"/>
        <v>391840767</v>
      </c>
      <c r="G12" s="85">
        <v>390739432</v>
      </c>
      <c r="H12" s="86">
        <v>63349710</v>
      </c>
      <c r="I12" s="87">
        <f t="shared" si="1"/>
        <v>454089142</v>
      </c>
      <c r="J12" s="85">
        <v>143242702</v>
      </c>
      <c r="K12" s="86">
        <v>5172350</v>
      </c>
      <c r="L12" s="88">
        <f t="shared" si="2"/>
        <v>148415052</v>
      </c>
      <c r="M12" s="105">
        <f t="shared" si="3"/>
        <v>0.3787636828507943</v>
      </c>
      <c r="N12" s="85">
        <v>78566543</v>
      </c>
      <c r="O12" s="86">
        <v>16110753</v>
      </c>
      <c r="P12" s="88">
        <f t="shared" si="4"/>
        <v>94677296</v>
      </c>
      <c r="Q12" s="105">
        <f t="shared" si="5"/>
        <v>0.24162186268893251</v>
      </c>
      <c r="R12" s="85">
        <v>76165048</v>
      </c>
      <c r="S12" s="86">
        <v>6218183</v>
      </c>
      <c r="T12" s="88">
        <f t="shared" si="6"/>
        <v>82383231</v>
      </c>
      <c r="U12" s="105">
        <f t="shared" si="7"/>
        <v>0.18142523874750566</v>
      </c>
      <c r="V12" s="85">
        <v>27071848</v>
      </c>
      <c r="W12" s="86">
        <v>9549862</v>
      </c>
      <c r="X12" s="88">
        <f t="shared" si="8"/>
        <v>36621710</v>
      </c>
      <c r="Y12" s="105">
        <f t="shared" si="9"/>
        <v>0.08064872425423465</v>
      </c>
      <c r="Z12" s="125">
        <f t="shared" si="10"/>
        <v>325046141</v>
      </c>
      <c r="AA12" s="88">
        <f t="shared" si="11"/>
        <v>37051148</v>
      </c>
      <c r="AB12" s="88">
        <f t="shared" si="12"/>
        <v>362097289</v>
      </c>
      <c r="AC12" s="105">
        <f t="shared" si="13"/>
        <v>0.7974145503791853</v>
      </c>
      <c r="AD12" s="85">
        <v>310924754</v>
      </c>
      <c r="AE12" s="86">
        <v>24970283</v>
      </c>
      <c r="AF12" s="88">
        <f t="shared" si="14"/>
        <v>335895037</v>
      </c>
      <c r="AG12" s="86">
        <v>341902721</v>
      </c>
      <c r="AH12" s="86">
        <v>341902721</v>
      </c>
      <c r="AI12" s="126">
        <v>54733870</v>
      </c>
      <c r="AJ12" s="127">
        <f t="shared" si="15"/>
        <v>0.1600860906865962</v>
      </c>
      <c r="AK12" s="128">
        <f t="shared" si="16"/>
        <v>-0.8909727564685631</v>
      </c>
    </row>
    <row r="13" spans="1:37" ht="13.5">
      <c r="A13" s="62" t="s">
        <v>97</v>
      </c>
      <c r="B13" s="63" t="s">
        <v>100</v>
      </c>
      <c r="C13" s="64" t="s">
        <v>101</v>
      </c>
      <c r="D13" s="85">
        <v>235869252</v>
      </c>
      <c r="E13" s="86">
        <v>27674000</v>
      </c>
      <c r="F13" s="87">
        <f t="shared" si="0"/>
        <v>263543252</v>
      </c>
      <c r="G13" s="85">
        <v>246768700</v>
      </c>
      <c r="H13" s="86">
        <v>54652313</v>
      </c>
      <c r="I13" s="87">
        <f t="shared" si="1"/>
        <v>301421013</v>
      </c>
      <c r="J13" s="85">
        <v>79940428</v>
      </c>
      <c r="K13" s="86">
        <v>4282339</v>
      </c>
      <c r="L13" s="88">
        <f t="shared" si="2"/>
        <v>84222767</v>
      </c>
      <c r="M13" s="105">
        <f t="shared" si="3"/>
        <v>0.3195785373400492</v>
      </c>
      <c r="N13" s="85">
        <v>61836845</v>
      </c>
      <c r="O13" s="86">
        <v>12381718</v>
      </c>
      <c r="P13" s="88">
        <f t="shared" si="4"/>
        <v>74218563</v>
      </c>
      <c r="Q13" s="105">
        <f t="shared" si="5"/>
        <v>0.28161814972215643</v>
      </c>
      <c r="R13" s="85">
        <v>57304268</v>
      </c>
      <c r="S13" s="86">
        <v>7172503</v>
      </c>
      <c r="T13" s="88">
        <f t="shared" si="6"/>
        <v>64476771</v>
      </c>
      <c r="U13" s="105">
        <f t="shared" si="7"/>
        <v>0.21390934347367482</v>
      </c>
      <c r="V13" s="85">
        <v>34627436</v>
      </c>
      <c r="W13" s="86">
        <v>12537205</v>
      </c>
      <c r="X13" s="88">
        <f t="shared" si="8"/>
        <v>47164641</v>
      </c>
      <c r="Y13" s="105">
        <f t="shared" si="9"/>
        <v>0.15647429663438892</v>
      </c>
      <c r="Z13" s="125">
        <f t="shared" si="10"/>
        <v>233708977</v>
      </c>
      <c r="AA13" s="88">
        <f t="shared" si="11"/>
        <v>36373765</v>
      </c>
      <c r="AB13" s="88">
        <f t="shared" si="12"/>
        <v>270082742</v>
      </c>
      <c r="AC13" s="105">
        <f t="shared" si="13"/>
        <v>0.8960315649924513</v>
      </c>
      <c r="AD13" s="85">
        <v>205868540</v>
      </c>
      <c r="AE13" s="86">
        <v>70935020</v>
      </c>
      <c r="AF13" s="88">
        <f t="shared" si="14"/>
        <v>276803560</v>
      </c>
      <c r="AG13" s="86">
        <v>256180310</v>
      </c>
      <c r="AH13" s="86">
        <v>256180310</v>
      </c>
      <c r="AI13" s="126">
        <v>77986875</v>
      </c>
      <c r="AJ13" s="127">
        <f t="shared" si="15"/>
        <v>0.3044218152441146</v>
      </c>
      <c r="AK13" s="128">
        <f t="shared" si="16"/>
        <v>-0.8296097022740603</v>
      </c>
    </row>
    <row r="14" spans="1:37" ht="13.5">
      <c r="A14" s="62" t="s">
        <v>97</v>
      </c>
      <c r="B14" s="63" t="s">
        <v>102</v>
      </c>
      <c r="C14" s="64" t="s">
        <v>103</v>
      </c>
      <c r="D14" s="85">
        <v>484419540</v>
      </c>
      <c r="E14" s="86">
        <v>39068739</v>
      </c>
      <c r="F14" s="87">
        <f t="shared" si="0"/>
        <v>523488279</v>
      </c>
      <c r="G14" s="85">
        <v>543790100</v>
      </c>
      <c r="H14" s="86">
        <v>86163643</v>
      </c>
      <c r="I14" s="87">
        <f t="shared" si="1"/>
        <v>629953743</v>
      </c>
      <c r="J14" s="85">
        <v>165203717</v>
      </c>
      <c r="K14" s="86">
        <v>5524279</v>
      </c>
      <c r="L14" s="88">
        <f t="shared" si="2"/>
        <v>170727996</v>
      </c>
      <c r="M14" s="105">
        <f t="shared" si="3"/>
        <v>0.32613527914347057</v>
      </c>
      <c r="N14" s="85">
        <v>116012601</v>
      </c>
      <c r="O14" s="86">
        <v>16896456</v>
      </c>
      <c r="P14" s="88">
        <f t="shared" si="4"/>
        <v>132909057</v>
      </c>
      <c r="Q14" s="105">
        <f t="shared" si="5"/>
        <v>0.25389118024550844</v>
      </c>
      <c r="R14" s="85">
        <v>108337607</v>
      </c>
      <c r="S14" s="86">
        <v>9702817</v>
      </c>
      <c r="T14" s="88">
        <f t="shared" si="6"/>
        <v>118040424</v>
      </c>
      <c r="U14" s="105">
        <f t="shared" si="7"/>
        <v>0.18737951049843987</v>
      </c>
      <c r="V14" s="85">
        <v>89802417</v>
      </c>
      <c r="W14" s="86">
        <v>17731933</v>
      </c>
      <c r="X14" s="88">
        <f t="shared" si="8"/>
        <v>107534350</v>
      </c>
      <c r="Y14" s="105">
        <f t="shared" si="9"/>
        <v>0.17070197803396495</v>
      </c>
      <c r="Z14" s="125">
        <f t="shared" si="10"/>
        <v>479356342</v>
      </c>
      <c r="AA14" s="88">
        <f t="shared" si="11"/>
        <v>49855485</v>
      </c>
      <c r="AB14" s="88">
        <f t="shared" si="12"/>
        <v>529211827</v>
      </c>
      <c r="AC14" s="105">
        <f t="shared" si="13"/>
        <v>0.84008045492318</v>
      </c>
      <c r="AD14" s="85">
        <v>405642637</v>
      </c>
      <c r="AE14" s="86">
        <v>26791258</v>
      </c>
      <c r="AF14" s="88">
        <f t="shared" si="14"/>
        <v>432433895</v>
      </c>
      <c r="AG14" s="86">
        <v>423700048</v>
      </c>
      <c r="AH14" s="86">
        <v>423700048</v>
      </c>
      <c r="AI14" s="126">
        <v>89816000</v>
      </c>
      <c r="AJ14" s="127">
        <f t="shared" si="15"/>
        <v>0.21198015063713185</v>
      </c>
      <c r="AK14" s="128">
        <f t="shared" si="16"/>
        <v>-0.7513276566814912</v>
      </c>
    </row>
    <row r="15" spans="1:37" ht="13.5">
      <c r="A15" s="62" t="s">
        <v>97</v>
      </c>
      <c r="B15" s="63" t="s">
        <v>104</v>
      </c>
      <c r="C15" s="64" t="s">
        <v>105</v>
      </c>
      <c r="D15" s="85">
        <v>389568631</v>
      </c>
      <c r="E15" s="86">
        <v>68572162</v>
      </c>
      <c r="F15" s="87">
        <f t="shared" si="0"/>
        <v>458140793</v>
      </c>
      <c r="G15" s="85">
        <v>391200906</v>
      </c>
      <c r="H15" s="86">
        <v>147810605</v>
      </c>
      <c r="I15" s="87">
        <f t="shared" si="1"/>
        <v>539011511</v>
      </c>
      <c r="J15" s="85">
        <v>119452757</v>
      </c>
      <c r="K15" s="86">
        <v>6738101</v>
      </c>
      <c r="L15" s="88">
        <f t="shared" si="2"/>
        <v>126190858</v>
      </c>
      <c r="M15" s="105">
        <f t="shared" si="3"/>
        <v>0.2754412179139874</v>
      </c>
      <c r="N15" s="85">
        <v>102234918</v>
      </c>
      <c r="O15" s="86">
        <v>7560711</v>
      </c>
      <c r="P15" s="88">
        <f t="shared" si="4"/>
        <v>109795629</v>
      </c>
      <c r="Q15" s="105">
        <f t="shared" si="5"/>
        <v>0.23965477573179125</v>
      </c>
      <c r="R15" s="85">
        <v>102319286</v>
      </c>
      <c r="S15" s="86">
        <v>7853446</v>
      </c>
      <c r="T15" s="88">
        <f t="shared" si="6"/>
        <v>110172732</v>
      </c>
      <c r="U15" s="105">
        <f t="shared" si="7"/>
        <v>0.20439773502351047</v>
      </c>
      <c r="V15" s="85">
        <v>66780787</v>
      </c>
      <c r="W15" s="86">
        <v>32046563</v>
      </c>
      <c r="X15" s="88">
        <f t="shared" si="8"/>
        <v>98827350</v>
      </c>
      <c r="Y15" s="105">
        <f t="shared" si="9"/>
        <v>0.183349238343075</v>
      </c>
      <c r="Z15" s="125">
        <f t="shared" si="10"/>
        <v>390787748</v>
      </c>
      <c r="AA15" s="88">
        <f t="shared" si="11"/>
        <v>54198821</v>
      </c>
      <c r="AB15" s="88">
        <f t="shared" si="12"/>
        <v>444986569</v>
      </c>
      <c r="AC15" s="105">
        <f t="shared" si="13"/>
        <v>0.8255604192467794</v>
      </c>
      <c r="AD15" s="85">
        <v>363362488</v>
      </c>
      <c r="AE15" s="86">
        <v>68567575</v>
      </c>
      <c r="AF15" s="88">
        <f t="shared" si="14"/>
        <v>431930063</v>
      </c>
      <c r="AG15" s="86">
        <v>393624944</v>
      </c>
      <c r="AH15" s="86">
        <v>393624944</v>
      </c>
      <c r="AI15" s="126">
        <v>110830564</v>
      </c>
      <c r="AJ15" s="127">
        <f t="shared" si="15"/>
        <v>0.28156387365532404</v>
      </c>
      <c r="AK15" s="128">
        <f t="shared" si="16"/>
        <v>-0.7711959447471939</v>
      </c>
    </row>
    <row r="16" spans="1:37" ht="13.5">
      <c r="A16" s="62" t="s">
        <v>97</v>
      </c>
      <c r="B16" s="63" t="s">
        <v>106</v>
      </c>
      <c r="C16" s="64" t="s">
        <v>107</v>
      </c>
      <c r="D16" s="85">
        <v>202021724</v>
      </c>
      <c r="E16" s="86">
        <v>85019529</v>
      </c>
      <c r="F16" s="87">
        <f t="shared" si="0"/>
        <v>287041253</v>
      </c>
      <c r="G16" s="85">
        <v>202962276</v>
      </c>
      <c r="H16" s="86">
        <v>76493488</v>
      </c>
      <c r="I16" s="87">
        <f t="shared" si="1"/>
        <v>279455764</v>
      </c>
      <c r="J16" s="85">
        <v>27107392</v>
      </c>
      <c r="K16" s="86">
        <v>19537526</v>
      </c>
      <c r="L16" s="88">
        <f t="shared" si="2"/>
        <v>46644918</v>
      </c>
      <c r="M16" s="105">
        <f t="shared" si="3"/>
        <v>0.16250248879731582</v>
      </c>
      <c r="N16" s="85">
        <v>55785585</v>
      </c>
      <c r="O16" s="86">
        <v>12612367</v>
      </c>
      <c r="P16" s="88">
        <f t="shared" si="4"/>
        <v>68397952</v>
      </c>
      <c r="Q16" s="105">
        <f t="shared" si="5"/>
        <v>0.23828613930973888</v>
      </c>
      <c r="R16" s="85">
        <v>46329555</v>
      </c>
      <c r="S16" s="86">
        <v>12726205</v>
      </c>
      <c r="T16" s="88">
        <f t="shared" si="6"/>
        <v>59055760</v>
      </c>
      <c r="U16" s="105">
        <f t="shared" si="7"/>
        <v>0.2113241793788873</v>
      </c>
      <c r="V16" s="85">
        <v>19841807</v>
      </c>
      <c r="W16" s="86">
        <v>906825</v>
      </c>
      <c r="X16" s="88">
        <f t="shared" si="8"/>
        <v>20748632</v>
      </c>
      <c r="Y16" s="105">
        <f t="shared" si="9"/>
        <v>0.07424657020135753</v>
      </c>
      <c r="Z16" s="125">
        <f t="shared" si="10"/>
        <v>149064339</v>
      </c>
      <c r="AA16" s="88">
        <f t="shared" si="11"/>
        <v>45782923</v>
      </c>
      <c r="AB16" s="88">
        <f t="shared" si="12"/>
        <v>194847262</v>
      </c>
      <c r="AC16" s="105">
        <f t="shared" si="13"/>
        <v>0.6972383006564145</v>
      </c>
      <c r="AD16" s="85">
        <v>184695343</v>
      </c>
      <c r="AE16" s="86">
        <v>44384688</v>
      </c>
      <c r="AF16" s="88">
        <f t="shared" si="14"/>
        <v>229080031</v>
      </c>
      <c r="AG16" s="86">
        <v>298823250</v>
      </c>
      <c r="AH16" s="86">
        <v>298823250</v>
      </c>
      <c r="AI16" s="126">
        <v>45810779</v>
      </c>
      <c r="AJ16" s="127">
        <f t="shared" si="15"/>
        <v>0.15330393133733738</v>
      </c>
      <c r="AK16" s="128">
        <f t="shared" si="16"/>
        <v>-0.9094262738248015</v>
      </c>
    </row>
    <row r="17" spans="1:37" ht="13.5">
      <c r="A17" s="62" t="s">
        <v>97</v>
      </c>
      <c r="B17" s="63" t="s">
        <v>108</v>
      </c>
      <c r="C17" s="64" t="s">
        <v>109</v>
      </c>
      <c r="D17" s="85">
        <v>836692599</v>
      </c>
      <c r="E17" s="86">
        <v>93110301</v>
      </c>
      <c r="F17" s="87">
        <f t="shared" si="0"/>
        <v>929802900</v>
      </c>
      <c r="G17" s="85">
        <v>846864664</v>
      </c>
      <c r="H17" s="86">
        <v>192276275</v>
      </c>
      <c r="I17" s="87">
        <f t="shared" si="1"/>
        <v>1039140939</v>
      </c>
      <c r="J17" s="85">
        <v>258103337</v>
      </c>
      <c r="K17" s="86">
        <v>8916313</v>
      </c>
      <c r="L17" s="88">
        <f t="shared" si="2"/>
        <v>267019650</v>
      </c>
      <c r="M17" s="105">
        <f t="shared" si="3"/>
        <v>0.2871787665966626</v>
      </c>
      <c r="N17" s="85">
        <v>205726369</v>
      </c>
      <c r="O17" s="86">
        <v>40676415</v>
      </c>
      <c r="P17" s="88">
        <f t="shared" si="4"/>
        <v>246402784</v>
      </c>
      <c r="Q17" s="105">
        <f t="shared" si="5"/>
        <v>0.26500539415396535</v>
      </c>
      <c r="R17" s="85">
        <v>198253225</v>
      </c>
      <c r="S17" s="86">
        <v>29113684</v>
      </c>
      <c r="T17" s="88">
        <f t="shared" si="6"/>
        <v>227366909</v>
      </c>
      <c r="U17" s="105">
        <f t="shared" si="7"/>
        <v>0.21880276338530436</v>
      </c>
      <c r="V17" s="85">
        <v>143842336</v>
      </c>
      <c r="W17" s="86">
        <v>67867822</v>
      </c>
      <c r="X17" s="88">
        <f t="shared" si="8"/>
        <v>211710158</v>
      </c>
      <c r="Y17" s="105">
        <f t="shared" si="9"/>
        <v>0.20373574945833214</v>
      </c>
      <c r="Z17" s="125">
        <f t="shared" si="10"/>
        <v>805925267</v>
      </c>
      <c r="AA17" s="88">
        <f t="shared" si="11"/>
        <v>146574234</v>
      </c>
      <c r="AB17" s="88">
        <f t="shared" si="12"/>
        <v>952499501</v>
      </c>
      <c r="AC17" s="105">
        <f t="shared" si="13"/>
        <v>0.9166220531322942</v>
      </c>
      <c r="AD17" s="85">
        <v>771198228</v>
      </c>
      <c r="AE17" s="86">
        <v>78440918</v>
      </c>
      <c r="AF17" s="88">
        <f t="shared" si="14"/>
        <v>849639146</v>
      </c>
      <c r="AG17" s="86">
        <v>788448779</v>
      </c>
      <c r="AH17" s="86">
        <v>788448779</v>
      </c>
      <c r="AI17" s="126">
        <v>188672794</v>
      </c>
      <c r="AJ17" s="127">
        <f t="shared" si="15"/>
        <v>0.23929619656370854</v>
      </c>
      <c r="AK17" s="128">
        <f t="shared" si="16"/>
        <v>-0.7508234419321352</v>
      </c>
    </row>
    <row r="18" spans="1:37" ht="13.5">
      <c r="A18" s="62" t="s">
        <v>97</v>
      </c>
      <c r="B18" s="63" t="s">
        <v>110</v>
      </c>
      <c r="C18" s="64" t="s">
        <v>111</v>
      </c>
      <c r="D18" s="85">
        <v>152405374</v>
      </c>
      <c r="E18" s="86">
        <v>29398201</v>
      </c>
      <c r="F18" s="87">
        <f t="shared" si="0"/>
        <v>181803575</v>
      </c>
      <c r="G18" s="85">
        <v>159701639</v>
      </c>
      <c r="H18" s="86">
        <v>47484005</v>
      </c>
      <c r="I18" s="87">
        <f t="shared" si="1"/>
        <v>207185644</v>
      </c>
      <c r="J18" s="85">
        <v>52004549</v>
      </c>
      <c r="K18" s="86">
        <v>1038124</v>
      </c>
      <c r="L18" s="88">
        <f t="shared" si="2"/>
        <v>53042673</v>
      </c>
      <c r="M18" s="105">
        <f t="shared" si="3"/>
        <v>0.291758140619622</v>
      </c>
      <c r="N18" s="85">
        <v>30932728</v>
      </c>
      <c r="O18" s="86">
        <v>6165691</v>
      </c>
      <c r="P18" s="88">
        <f t="shared" si="4"/>
        <v>37098419</v>
      </c>
      <c r="Q18" s="105">
        <f t="shared" si="5"/>
        <v>0.2040576979853119</v>
      </c>
      <c r="R18" s="85">
        <v>29065469</v>
      </c>
      <c r="S18" s="86">
        <v>9970766</v>
      </c>
      <c r="T18" s="88">
        <f t="shared" si="6"/>
        <v>39036235</v>
      </c>
      <c r="U18" s="105">
        <f t="shared" si="7"/>
        <v>0.18841187181868643</v>
      </c>
      <c r="V18" s="85">
        <v>16622586</v>
      </c>
      <c r="W18" s="86">
        <v>2626905</v>
      </c>
      <c r="X18" s="88">
        <f t="shared" si="8"/>
        <v>19249491</v>
      </c>
      <c r="Y18" s="105">
        <f t="shared" si="9"/>
        <v>0.09290938613488105</v>
      </c>
      <c r="Z18" s="125">
        <f t="shared" si="10"/>
        <v>128625332</v>
      </c>
      <c r="AA18" s="88">
        <f t="shared" si="11"/>
        <v>19801486</v>
      </c>
      <c r="AB18" s="88">
        <f t="shared" si="12"/>
        <v>148426818</v>
      </c>
      <c r="AC18" s="105">
        <f t="shared" si="13"/>
        <v>0.7163952826770179</v>
      </c>
      <c r="AD18" s="85">
        <v>112541000</v>
      </c>
      <c r="AE18" s="86">
        <v>17099658</v>
      </c>
      <c r="AF18" s="88">
        <f t="shared" si="14"/>
        <v>129640658</v>
      </c>
      <c r="AG18" s="86">
        <v>136498282</v>
      </c>
      <c r="AH18" s="86">
        <v>136498282</v>
      </c>
      <c r="AI18" s="126">
        <v>23624896</v>
      </c>
      <c r="AJ18" s="127">
        <f t="shared" si="15"/>
        <v>0.17307833955009044</v>
      </c>
      <c r="AK18" s="128">
        <f t="shared" si="16"/>
        <v>-0.8515165589486595</v>
      </c>
    </row>
    <row r="19" spans="1:37" ht="13.5">
      <c r="A19" s="62" t="s">
        <v>112</v>
      </c>
      <c r="B19" s="63" t="s">
        <v>113</v>
      </c>
      <c r="C19" s="64" t="s">
        <v>114</v>
      </c>
      <c r="D19" s="85">
        <v>148975000</v>
      </c>
      <c r="E19" s="86">
        <v>1418000</v>
      </c>
      <c r="F19" s="87">
        <f t="shared" si="0"/>
        <v>150393000</v>
      </c>
      <c r="G19" s="85">
        <v>163327793</v>
      </c>
      <c r="H19" s="86">
        <v>7240000</v>
      </c>
      <c r="I19" s="87">
        <f t="shared" si="1"/>
        <v>170567793</v>
      </c>
      <c r="J19" s="85">
        <v>85459161</v>
      </c>
      <c r="K19" s="86">
        <v>0</v>
      </c>
      <c r="L19" s="88">
        <f t="shared" si="2"/>
        <v>85459161</v>
      </c>
      <c r="M19" s="105">
        <f t="shared" si="3"/>
        <v>0.5682389539406755</v>
      </c>
      <c r="N19" s="85">
        <v>-8212274</v>
      </c>
      <c r="O19" s="86">
        <v>0</v>
      </c>
      <c r="P19" s="88">
        <f t="shared" si="4"/>
        <v>-8212274</v>
      </c>
      <c r="Q19" s="105">
        <f t="shared" si="5"/>
        <v>-0.054605427114293885</v>
      </c>
      <c r="R19" s="85">
        <v>27932118</v>
      </c>
      <c r="S19" s="86">
        <v>1320569</v>
      </c>
      <c r="T19" s="88">
        <f t="shared" si="6"/>
        <v>29252687</v>
      </c>
      <c r="U19" s="105">
        <f t="shared" si="7"/>
        <v>0.1715018203934901</v>
      </c>
      <c r="V19" s="85">
        <v>4798872</v>
      </c>
      <c r="W19" s="86">
        <v>767081</v>
      </c>
      <c r="X19" s="88">
        <f t="shared" si="8"/>
        <v>5565953</v>
      </c>
      <c r="Y19" s="105">
        <f t="shared" si="9"/>
        <v>0.03263191076172276</v>
      </c>
      <c r="Z19" s="125">
        <f t="shared" si="10"/>
        <v>109977877</v>
      </c>
      <c r="AA19" s="88">
        <f t="shared" si="11"/>
        <v>2087650</v>
      </c>
      <c r="AB19" s="88">
        <f t="shared" si="12"/>
        <v>112065527</v>
      </c>
      <c r="AC19" s="105">
        <f t="shared" si="13"/>
        <v>0.6570145807069216</v>
      </c>
      <c r="AD19" s="85">
        <v>219835567</v>
      </c>
      <c r="AE19" s="86">
        <v>0</v>
      </c>
      <c r="AF19" s="88">
        <f t="shared" si="14"/>
        <v>219835567</v>
      </c>
      <c r="AG19" s="86">
        <v>134294020</v>
      </c>
      <c r="AH19" s="86">
        <v>134294020</v>
      </c>
      <c r="AI19" s="126">
        <v>13068266</v>
      </c>
      <c r="AJ19" s="127">
        <f t="shared" si="15"/>
        <v>0.0973108556881386</v>
      </c>
      <c r="AK19" s="128">
        <f t="shared" si="16"/>
        <v>-0.9746812898569776</v>
      </c>
    </row>
    <row r="20" spans="1:37" ht="13.5">
      <c r="A20" s="65"/>
      <c r="B20" s="66" t="s">
        <v>115</v>
      </c>
      <c r="C20" s="67"/>
      <c r="D20" s="89">
        <f>SUM(D12:D19)</f>
        <v>2809345449</v>
      </c>
      <c r="E20" s="90">
        <f>SUM(E12:E19)</f>
        <v>376708370</v>
      </c>
      <c r="F20" s="91">
        <f t="shared" si="0"/>
        <v>3186053819</v>
      </c>
      <c r="G20" s="89">
        <f>SUM(G12:G19)</f>
        <v>2945355510</v>
      </c>
      <c r="H20" s="90">
        <f>SUM(H12:H19)</f>
        <v>675470039</v>
      </c>
      <c r="I20" s="91">
        <f t="shared" si="1"/>
        <v>3620825549</v>
      </c>
      <c r="J20" s="89">
        <f>SUM(J12:J19)</f>
        <v>930514043</v>
      </c>
      <c r="K20" s="90">
        <f>SUM(K12:K19)</f>
        <v>51209032</v>
      </c>
      <c r="L20" s="90">
        <f t="shared" si="2"/>
        <v>981723075</v>
      </c>
      <c r="M20" s="106">
        <f t="shared" si="3"/>
        <v>0.308131353320369</v>
      </c>
      <c r="N20" s="89">
        <f>SUM(N12:N19)</f>
        <v>642883315</v>
      </c>
      <c r="O20" s="90">
        <f>SUM(O12:O19)</f>
        <v>112404111</v>
      </c>
      <c r="P20" s="90">
        <f t="shared" si="4"/>
        <v>755287426</v>
      </c>
      <c r="Q20" s="106">
        <f t="shared" si="5"/>
        <v>0.23706047320853496</v>
      </c>
      <c r="R20" s="89">
        <f>SUM(R12:R19)</f>
        <v>645706576</v>
      </c>
      <c r="S20" s="90">
        <f>SUM(S12:S19)</f>
        <v>84078173</v>
      </c>
      <c r="T20" s="90">
        <f t="shared" si="6"/>
        <v>729784749</v>
      </c>
      <c r="U20" s="106">
        <f t="shared" si="7"/>
        <v>0.20155203257487841</v>
      </c>
      <c r="V20" s="89">
        <f>SUM(V12:V19)</f>
        <v>403388089</v>
      </c>
      <c r="W20" s="90">
        <f>SUM(W12:W19)</f>
        <v>144034196</v>
      </c>
      <c r="X20" s="90">
        <f t="shared" si="8"/>
        <v>547422285</v>
      </c>
      <c r="Y20" s="106">
        <f t="shared" si="9"/>
        <v>0.15118714712759004</v>
      </c>
      <c r="Z20" s="89">
        <f t="shared" si="10"/>
        <v>2622492023</v>
      </c>
      <c r="AA20" s="90">
        <f t="shared" si="11"/>
        <v>391725512</v>
      </c>
      <c r="AB20" s="90">
        <f t="shared" si="12"/>
        <v>3014217535</v>
      </c>
      <c r="AC20" s="106">
        <f t="shared" si="13"/>
        <v>0.8324669317008291</v>
      </c>
      <c r="AD20" s="89">
        <f>SUM(AD12:AD19)</f>
        <v>2574068557</v>
      </c>
      <c r="AE20" s="90">
        <f>SUM(AE12:AE19)</f>
        <v>331189400</v>
      </c>
      <c r="AF20" s="90">
        <f t="shared" si="14"/>
        <v>2905257957</v>
      </c>
      <c r="AG20" s="90">
        <f>SUM(AG12:AG19)</f>
        <v>2773472354</v>
      </c>
      <c r="AH20" s="90">
        <f>SUM(AH12:AH19)</f>
        <v>2773472354</v>
      </c>
      <c r="AI20" s="91">
        <f>SUM(AI12:AI19)</f>
        <v>604544044</v>
      </c>
      <c r="AJ20" s="129">
        <f t="shared" si="15"/>
        <v>0.21797370474167704</v>
      </c>
      <c r="AK20" s="130">
        <f t="shared" si="16"/>
        <v>-0.8115753254608503</v>
      </c>
    </row>
    <row r="21" spans="1:37" ht="13.5">
      <c r="A21" s="62" t="s">
        <v>97</v>
      </c>
      <c r="B21" s="63" t="s">
        <v>116</v>
      </c>
      <c r="C21" s="64" t="s">
        <v>117</v>
      </c>
      <c r="D21" s="85">
        <v>313349162</v>
      </c>
      <c r="E21" s="86">
        <v>74300662</v>
      </c>
      <c r="F21" s="87">
        <f t="shared" si="0"/>
        <v>387649824</v>
      </c>
      <c r="G21" s="85">
        <v>313369162</v>
      </c>
      <c r="H21" s="86">
        <v>74522727</v>
      </c>
      <c r="I21" s="87">
        <f t="shared" si="1"/>
        <v>387891889</v>
      </c>
      <c r="J21" s="85">
        <v>110945021</v>
      </c>
      <c r="K21" s="86">
        <v>19172348</v>
      </c>
      <c r="L21" s="88">
        <f t="shared" si="2"/>
        <v>130117369</v>
      </c>
      <c r="M21" s="105">
        <f t="shared" si="3"/>
        <v>0.33565697942893946</v>
      </c>
      <c r="N21" s="85">
        <v>93510367</v>
      </c>
      <c r="O21" s="86">
        <v>15196080</v>
      </c>
      <c r="P21" s="88">
        <f t="shared" si="4"/>
        <v>108706447</v>
      </c>
      <c r="Q21" s="105">
        <f t="shared" si="5"/>
        <v>0.2804243424601684</v>
      </c>
      <c r="R21" s="85">
        <v>286009502</v>
      </c>
      <c r="S21" s="86">
        <v>98524842</v>
      </c>
      <c r="T21" s="88">
        <f t="shared" si="6"/>
        <v>384534344</v>
      </c>
      <c r="U21" s="105">
        <f t="shared" si="7"/>
        <v>0.991344121660662</v>
      </c>
      <c r="V21" s="85">
        <v>293244572</v>
      </c>
      <c r="W21" s="86">
        <v>108051012</v>
      </c>
      <c r="X21" s="88">
        <f t="shared" si="8"/>
        <v>401295584</v>
      </c>
      <c r="Y21" s="105">
        <f t="shared" si="9"/>
        <v>1.0345552340229522</v>
      </c>
      <c r="Z21" s="125">
        <f t="shared" si="10"/>
        <v>783709462</v>
      </c>
      <c r="AA21" s="88">
        <f t="shared" si="11"/>
        <v>240944282</v>
      </c>
      <c r="AB21" s="88">
        <f t="shared" si="12"/>
        <v>1024653744</v>
      </c>
      <c r="AC21" s="105">
        <f t="shared" si="13"/>
        <v>2.641596210329626</v>
      </c>
      <c r="AD21" s="85">
        <v>251423187</v>
      </c>
      <c r="AE21" s="86">
        <v>54145941</v>
      </c>
      <c r="AF21" s="88">
        <f t="shared" si="14"/>
        <v>305569128</v>
      </c>
      <c r="AG21" s="86">
        <v>326273845</v>
      </c>
      <c r="AH21" s="86">
        <v>326273845</v>
      </c>
      <c r="AI21" s="126">
        <v>28735236</v>
      </c>
      <c r="AJ21" s="127">
        <f t="shared" si="15"/>
        <v>0.08807091478632006</v>
      </c>
      <c r="AK21" s="128">
        <f t="shared" si="16"/>
        <v>0.3132726680425648</v>
      </c>
    </row>
    <row r="22" spans="1:37" ht="13.5">
      <c r="A22" s="62" t="s">
        <v>97</v>
      </c>
      <c r="B22" s="63" t="s">
        <v>118</v>
      </c>
      <c r="C22" s="64" t="s">
        <v>119</v>
      </c>
      <c r="D22" s="85">
        <v>342126289</v>
      </c>
      <c r="E22" s="86">
        <v>79406554</v>
      </c>
      <c r="F22" s="87">
        <f t="shared" si="0"/>
        <v>421532843</v>
      </c>
      <c r="G22" s="85">
        <v>363579523</v>
      </c>
      <c r="H22" s="86">
        <v>85302277</v>
      </c>
      <c r="I22" s="87">
        <f t="shared" si="1"/>
        <v>448881800</v>
      </c>
      <c r="J22" s="85">
        <v>130189247</v>
      </c>
      <c r="K22" s="86">
        <v>724434</v>
      </c>
      <c r="L22" s="88">
        <f t="shared" si="2"/>
        <v>130913681</v>
      </c>
      <c r="M22" s="105">
        <f t="shared" si="3"/>
        <v>0.31056579142992186</v>
      </c>
      <c r="N22" s="85">
        <v>34544779</v>
      </c>
      <c r="O22" s="86">
        <v>13424338</v>
      </c>
      <c r="P22" s="88">
        <f t="shared" si="4"/>
        <v>47969117</v>
      </c>
      <c r="Q22" s="105">
        <f t="shared" si="5"/>
        <v>0.11379686730601914</v>
      </c>
      <c r="R22" s="85">
        <v>106032297</v>
      </c>
      <c r="S22" s="86">
        <v>15203127</v>
      </c>
      <c r="T22" s="88">
        <f t="shared" si="6"/>
        <v>121235424</v>
      </c>
      <c r="U22" s="105">
        <f t="shared" si="7"/>
        <v>0.27008318002645687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f t="shared" si="10"/>
        <v>270766323</v>
      </c>
      <c r="AA22" s="88">
        <f t="shared" si="11"/>
        <v>29351899</v>
      </c>
      <c r="AB22" s="88">
        <f t="shared" si="12"/>
        <v>300118222</v>
      </c>
      <c r="AC22" s="105">
        <f t="shared" si="13"/>
        <v>0.6685907559629283</v>
      </c>
      <c r="AD22" s="85">
        <v>293221304</v>
      </c>
      <c r="AE22" s="86">
        <v>70122958</v>
      </c>
      <c r="AF22" s="88">
        <f t="shared" si="14"/>
        <v>363344262</v>
      </c>
      <c r="AG22" s="86">
        <v>360091898</v>
      </c>
      <c r="AH22" s="86">
        <v>360091898</v>
      </c>
      <c r="AI22" s="126">
        <v>57572617</v>
      </c>
      <c r="AJ22" s="127">
        <f t="shared" si="15"/>
        <v>0.15988312239116248</v>
      </c>
      <c r="AK22" s="128">
        <f t="shared" si="16"/>
        <v>-1</v>
      </c>
    </row>
    <row r="23" spans="1:37" ht="13.5">
      <c r="A23" s="62" t="s">
        <v>97</v>
      </c>
      <c r="B23" s="63" t="s">
        <v>120</v>
      </c>
      <c r="C23" s="64" t="s">
        <v>121</v>
      </c>
      <c r="D23" s="85">
        <v>138804816</v>
      </c>
      <c r="E23" s="86">
        <v>16691125</v>
      </c>
      <c r="F23" s="87">
        <f t="shared" si="0"/>
        <v>155495941</v>
      </c>
      <c r="G23" s="85">
        <v>133001057</v>
      </c>
      <c r="H23" s="86">
        <v>17260350</v>
      </c>
      <c r="I23" s="87">
        <f t="shared" si="1"/>
        <v>150261407</v>
      </c>
      <c r="J23" s="85">
        <v>0</v>
      </c>
      <c r="K23" s="86">
        <v>0</v>
      </c>
      <c r="L23" s="88">
        <f t="shared" si="2"/>
        <v>0</v>
      </c>
      <c r="M23" s="105">
        <f t="shared" si="3"/>
        <v>0</v>
      </c>
      <c r="N23" s="85">
        <v>0</v>
      </c>
      <c r="O23" s="86">
        <v>0</v>
      </c>
      <c r="P23" s="88">
        <f t="shared" si="4"/>
        <v>0</v>
      </c>
      <c r="Q23" s="105">
        <f t="shared" si="5"/>
        <v>0</v>
      </c>
      <c r="R23" s="85">
        <v>93808727</v>
      </c>
      <c r="S23" s="86">
        <v>8487236</v>
      </c>
      <c r="T23" s="88">
        <f t="shared" si="6"/>
        <v>102295963</v>
      </c>
      <c r="U23" s="105">
        <f t="shared" si="7"/>
        <v>0.6807866706585544</v>
      </c>
      <c r="V23" s="85">
        <v>9766780</v>
      </c>
      <c r="W23" s="86">
        <v>0</v>
      </c>
      <c r="X23" s="88">
        <f t="shared" si="8"/>
        <v>9766780</v>
      </c>
      <c r="Y23" s="105">
        <f t="shared" si="9"/>
        <v>0.0649985927524291</v>
      </c>
      <c r="Z23" s="125">
        <f t="shared" si="10"/>
        <v>103575507</v>
      </c>
      <c r="AA23" s="88">
        <f t="shared" si="11"/>
        <v>8487236</v>
      </c>
      <c r="AB23" s="88">
        <f t="shared" si="12"/>
        <v>112062743</v>
      </c>
      <c r="AC23" s="105">
        <f t="shared" si="13"/>
        <v>0.7457852634109835</v>
      </c>
      <c r="AD23" s="85">
        <v>96862474</v>
      </c>
      <c r="AE23" s="86">
        <v>13191104</v>
      </c>
      <c r="AF23" s="88">
        <f t="shared" si="14"/>
        <v>110053578</v>
      </c>
      <c r="AG23" s="86">
        <v>137342083</v>
      </c>
      <c r="AH23" s="86">
        <v>137342083</v>
      </c>
      <c r="AI23" s="126">
        <v>16371311</v>
      </c>
      <c r="AJ23" s="127">
        <f t="shared" si="15"/>
        <v>0.11920098080935615</v>
      </c>
      <c r="AK23" s="128">
        <f t="shared" si="16"/>
        <v>-0.9112543165111815</v>
      </c>
    </row>
    <row r="24" spans="1:37" ht="13.5">
      <c r="A24" s="62" t="s">
        <v>97</v>
      </c>
      <c r="B24" s="63" t="s">
        <v>122</v>
      </c>
      <c r="C24" s="64" t="s">
        <v>123</v>
      </c>
      <c r="D24" s="85">
        <v>197395128</v>
      </c>
      <c r="E24" s="86">
        <v>43732050</v>
      </c>
      <c r="F24" s="87">
        <f t="shared" si="0"/>
        <v>241127178</v>
      </c>
      <c r="G24" s="85">
        <v>226557235</v>
      </c>
      <c r="H24" s="86">
        <v>43932050</v>
      </c>
      <c r="I24" s="87">
        <f t="shared" si="1"/>
        <v>270489285</v>
      </c>
      <c r="J24" s="85">
        <v>9590464</v>
      </c>
      <c r="K24" s="86">
        <v>0</v>
      </c>
      <c r="L24" s="88">
        <f t="shared" si="2"/>
        <v>9590464</v>
      </c>
      <c r="M24" s="105">
        <f t="shared" si="3"/>
        <v>0.03977346759310558</v>
      </c>
      <c r="N24" s="85">
        <v>15466647</v>
      </c>
      <c r="O24" s="86">
        <v>677594</v>
      </c>
      <c r="P24" s="88">
        <f t="shared" si="4"/>
        <v>16144241</v>
      </c>
      <c r="Q24" s="105">
        <f t="shared" si="5"/>
        <v>0.06695322001404587</v>
      </c>
      <c r="R24" s="85">
        <v>38810211</v>
      </c>
      <c r="S24" s="86">
        <v>2331512</v>
      </c>
      <c r="T24" s="88">
        <f t="shared" si="6"/>
        <v>41141723</v>
      </c>
      <c r="U24" s="105">
        <f t="shared" si="7"/>
        <v>0.15210111927354164</v>
      </c>
      <c r="V24" s="85">
        <v>173771138</v>
      </c>
      <c r="W24" s="86">
        <v>585409470</v>
      </c>
      <c r="X24" s="88">
        <f t="shared" si="8"/>
        <v>759180608</v>
      </c>
      <c r="Y24" s="105">
        <f t="shared" si="9"/>
        <v>2.806693832622612</v>
      </c>
      <c r="Z24" s="125">
        <f t="shared" si="10"/>
        <v>237638460</v>
      </c>
      <c r="AA24" s="88">
        <f t="shared" si="11"/>
        <v>588418576</v>
      </c>
      <c r="AB24" s="88">
        <f t="shared" si="12"/>
        <v>826057036</v>
      </c>
      <c r="AC24" s="105">
        <f t="shared" si="13"/>
        <v>3.0539362622072073</v>
      </c>
      <c r="AD24" s="85">
        <v>43880464</v>
      </c>
      <c r="AE24" s="86">
        <v>12219511</v>
      </c>
      <c r="AF24" s="88">
        <f t="shared" si="14"/>
        <v>56099975</v>
      </c>
      <c r="AG24" s="86">
        <v>266107275</v>
      </c>
      <c r="AH24" s="86">
        <v>266107275</v>
      </c>
      <c r="AI24" s="126">
        <v>11491436</v>
      </c>
      <c r="AJ24" s="127">
        <f t="shared" si="15"/>
        <v>0.04318347177843973</v>
      </c>
      <c r="AK24" s="128">
        <f t="shared" si="16"/>
        <v>12.53263718923226</v>
      </c>
    </row>
    <row r="25" spans="1:37" ht="13.5">
      <c r="A25" s="62" t="s">
        <v>97</v>
      </c>
      <c r="B25" s="63" t="s">
        <v>124</v>
      </c>
      <c r="C25" s="64" t="s">
        <v>125</v>
      </c>
      <c r="D25" s="85">
        <v>150732013</v>
      </c>
      <c r="E25" s="86">
        <v>30348800</v>
      </c>
      <c r="F25" s="87">
        <f t="shared" si="0"/>
        <v>181080813</v>
      </c>
      <c r="G25" s="85">
        <v>148049508</v>
      </c>
      <c r="H25" s="86">
        <v>29991580</v>
      </c>
      <c r="I25" s="87">
        <f t="shared" si="1"/>
        <v>178041088</v>
      </c>
      <c r="J25" s="85">
        <v>76302996</v>
      </c>
      <c r="K25" s="86">
        <v>4152366</v>
      </c>
      <c r="L25" s="88">
        <f t="shared" si="2"/>
        <v>80455362</v>
      </c>
      <c r="M25" s="105">
        <f t="shared" si="3"/>
        <v>0.44430638822015894</v>
      </c>
      <c r="N25" s="85">
        <v>30575005</v>
      </c>
      <c r="O25" s="86">
        <v>4523519</v>
      </c>
      <c r="P25" s="88">
        <f t="shared" si="4"/>
        <v>35098524</v>
      </c>
      <c r="Q25" s="105">
        <f t="shared" si="5"/>
        <v>0.19382795680291098</v>
      </c>
      <c r="R25" s="85">
        <v>24793608</v>
      </c>
      <c r="S25" s="86">
        <v>4746893</v>
      </c>
      <c r="T25" s="88">
        <f t="shared" si="6"/>
        <v>29540501</v>
      </c>
      <c r="U25" s="105">
        <f t="shared" si="7"/>
        <v>0.16591957132951243</v>
      </c>
      <c r="V25" s="85">
        <v>130541544</v>
      </c>
      <c r="W25" s="86">
        <v>29111199</v>
      </c>
      <c r="X25" s="88">
        <f t="shared" si="8"/>
        <v>159652743</v>
      </c>
      <c r="Y25" s="105">
        <f t="shared" si="9"/>
        <v>0.8967185316234418</v>
      </c>
      <c r="Z25" s="125">
        <f t="shared" si="10"/>
        <v>262213153</v>
      </c>
      <c r="AA25" s="88">
        <f t="shared" si="11"/>
        <v>42533977</v>
      </c>
      <c r="AB25" s="88">
        <f t="shared" si="12"/>
        <v>304747130</v>
      </c>
      <c r="AC25" s="105">
        <f t="shared" si="13"/>
        <v>1.711667421398818</v>
      </c>
      <c r="AD25" s="85">
        <v>122772492</v>
      </c>
      <c r="AE25" s="86">
        <v>28533938</v>
      </c>
      <c r="AF25" s="88">
        <f t="shared" si="14"/>
        <v>151306430</v>
      </c>
      <c r="AG25" s="86">
        <v>176893931</v>
      </c>
      <c r="AH25" s="86">
        <v>176893931</v>
      </c>
      <c r="AI25" s="126">
        <v>13746493</v>
      </c>
      <c r="AJ25" s="127">
        <f t="shared" si="15"/>
        <v>0.07771037096801246</v>
      </c>
      <c r="AK25" s="128">
        <f t="shared" si="16"/>
        <v>0.05516165439895704</v>
      </c>
    </row>
    <row r="26" spans="1:37" ht="13.5">
      <c r="A26" s="62" t="s">
        <v>97</v>
      </c>
      <c r="B26" s="63" t="s">
        <v>126</v>
      </c>
      <c r="C26" s="64" t="s">
        <v>127</v>
      </c>
      <c r="D26" s="85">
        <v>416230901</v>
      </c>
      <c r="E26" s="86">
        <v>71271350</v>
      </c>
      <c r="F26" s="87">
        <f t="shared" si="0"/>
        <v>487502251</v>
      </c>
      <c r="G26" s="85">
        <v>416230901</v>
      </c>
      <c r="H26" s="86">
        <v>71271350</v>
      </c>
      <c r="I26" s="87">
        <f t="shared" si="1"/>
        <v>487502251</v>
      </c>
      <c r="J26" s="85">
        <v>183876034</v>
      </c>
      <c r="K26" s="86">
        <v>14379811</v>
      </c>
      <c r="L26" s="88">
        <f t="shared" si="2"/>
        <v>198255845</v>
      </c>
      <c r="M26" s="105">
        <f t="shared" si="3"/>
        <v>0.4066767786063002</v>
      </c>
      <c r="N26" s="85">
        <v>346319727</v>
      </c>
      <c r="O26" s="86">
        <v>9891788</v>
      </c>
      <c r="P26" s="88">
        <f t="shared" si="4"/>
        <v>356211515</v>
      </c>
      <c r="Q26" s="105">
        <f t="shared" si="5"/>
        <v>0.730686913279504</v>
      </c>
      <c r="R26" s="85">
        <v>355892998</v>
      </c>
      <c r="S26" s="86">
        <v>9891788</v>
      </c>
      <c r="T26" s="88">
        <f t="shared" si="6"/>
        <v>365784786</v>
      </c>
      <c r="U26" s="105">
        <f t="shared" si="7"/>
        <v>0.7503243015794813</v>
      </c>
      <c r="V26" s="85">
        <v>20670408</v>
      </c>
      <c r="W26" s="86">
        <v>12578556</v>
      </c>
      <c r="X26" s="88">
        <f t="shared" si="8"/>
        <v>33248964</v>
      </c>
      <c r="Y26" s="105">
        <f t="shared" si="9"/>
        <v>0.06820268815538248</v>
      </c>
      <c r="Z26" s="125">
        <f t="shared" si="10"/>
        <v>906759167</v>
      </c>
      <c r="AA26" s="88">
        <f t="shared" si="11"/>
        <v>46741943</v>
      </c>
      <c r="AB26" s="88">
        <f t="shared" si="12"/>
        <v>953501110</v>
      </c>
      <c r="AC26" s="105">
        <f t="shared" si="13"/>
        <v>1.955890681620668</v>
      </c>
      <c r="AD26" s="85">
        <v>371811923</v>
      </c>
      <c r="AE26" s="86">
        <v>49065857</v>
      </c>
      <c r="AF26" s="88">
        <f t="shared" si="14"/>
        <v>420877780</v>
      </c>
      <c r="AG26" s="86">
        <v>378874703</v>
      </c>
      <c r="AH26" s="86">
        <v>378874703</v>
      </c>
      <c r="AI26" s="126">
        <v>64131327</v>
      </c>
      <c r="AJ26" s="127">
        <f t="shared" si="15"/>
        <v>0.16926790438157072</v>
      </c>
      <c r="AK26" s="128">
        <f t="shared" si="16"/>
        <v>-0.9210009043480509</v>
      </c>
    </row>
    <row r="27" spans="1:37" ht="13.5">
      <c r="A27" s="62" t="s">
        <v>112</v>
      </c>
      <c r="B27" s="63" t="s">
        <v>128</v>
      </c>
      <c r="C27" s="64" t="s">
        <v>129</v>
      </c>
      <c r="D27" s="85">
        <v>1552687092</v>
      </c>
      <c r="E27" s="86">
        <v>422177988</v>
      </c>
      <c r="F27" s="87">
        <f t="shared" si="0"/>
        <v>1974865080</v>
      </c>
      <c r="G27" s="85">
        <v>1600569456</v>
      </c>
      <c r="H27" s="86">
        <v>392172672</v>
      </c>
      <c r="I27" s="87">
        <f t="shared" si="1"/>
        <v>1992742128</v>
      </c>
      <c r="J27" s="85">
        <v>0</v>
      </c>
      <c r="K27" s="86">
        <v>0</v>
      </c>
      <c r="L27" s="88">
        <f t="shared" si="2"/>
        <v>0</v>
      </c>
      <c r="M27" s="105">
        <f t="shared" si="3"/>
        <v>0</v>
      </c>
      <c r="N27" s="85">
        <v>0</v>
      </c>
      <c r="O27" s="86">
        <v>0</v>
      </c>
      <c r="P27" s="88">
        <f t="shared" si="4"/>
        <v>0</v>
      </c>
      <c r="Q27" s="105">
        <f t="shared" si="5"/>
        <v>0</v>
      </c>
      <c r="R27" s="85">
        <v>0</v>
      </c>
      <c r="S27" s="86">
        <v>0</v>
      </c>
      <c r="T27" s="88">
        <f t="shared" si="6"/>
        <v>0</v>
      </c>
      <c r="U27" s="105">
        <f t="shared" si="7"/>
        <v>0</v>
      </c>
      <c r="V27" s="85">
        <v>141232682</v>
      </c>
      <c r="W27" s="86">
        <v>53308438</v>
      </c>
      <c r="X27" s="88">
        <f t="shared" si="8"/>
        <v>194541120</v>
      </c>
      <c r="Y27" s="105">
        <f t="shared" si="9"/>
        <v>0.09762483427559675</v>
      </c>
      <c r="Z27" s="125">
        <f t="shared" si="10"/>
        <v>141232682</v>
      </c>
      <c r="AA27" s="88">
        <f t="shared" si="11"/>
        <v>53308438</v>
      </c>
      <c r="AB27" s="88">
        <f t="shared" si="12"/>
        <v>194541120</v>
      </c>
      <c r="AC27" s="105">
        <f t="shared" si="13"/>
        <v>0.09762483427559675</v>
      </c>
      <c r="AD27" s="85">
        <v>771402423</v>
      </c>
      <c r="AE27" s="86">
        <v>151026100</v>
      </c>
      <c r="AF27" s="88">
        <f t="shared" si="14"/>
        <v>922428523</v>
      </c>
      <c r="AG27" s="86">
        <v>1771140024</v>
      </c>
      <c r="AH27" s="86">
        <v>1771140024</v>
      </c>
      <c r="AI27" s="126">
        <v>0</v>
      </c>
      <c r="AJ27" s="127">
        <f t="shared" si="15"/>
        <v>0</v>
      </c>
      <c r="AK27" s="128">
        <f t="shared" si="16"/>
        <v>-0.7890989760731846</v>
      </c>
    </row>
    <row r="28" spans="1:37" ht="13.5">
      <c r="A28" s="65"/>
      <c r="B28" s="66" t="s">
        <v>130</v>
      </c>
      <c r="C28" s="67"/>
      <c r="D28" s="89">
        <f>SUM(D21:D27)</f>
        <v>3111325401</v>
      </c>
      <c r="E28" s="90">
        <f>SUM(E21:E27)</f>
        <v>737928529</v>
      </c>
      <c r="F28" s="91">
        <f t="shared" si="0"/>
        <v>3849253930</v>
      </c>
      <c r="G28" s="89">
        <f>SUM(G21:G27)</f>
        <v>3201356842</v>
      </c>
      <c r="H28" s="90">
        <f>SUM(H21:H27)</f>
        <v>714453006</v>
      </c>
      <c r="I28" s="91">
        <f t="shared" si="1"/>
        <v>3915809848</v>
      </c>
      <c r="J28" s="89">
        <f>SUM(J21:J27)</f>
        <v>510903762</v>
      </c>
      <c r="K28" s="90">
        <f>SUM(K21:K27)</f>
        <v>38428959</v>
      </c>
      <c r="L28" s="90">
        <f t="shared" si="2"/>
        <v>549332721</v>
      </c>
      <c r="M28" s="106">
        <f t="shared" si="3"/>
        <v>0.14271147889689886</v>
      </c>
      <c r="N28" s="89">
        <f>SUM(N21:N27)</f>
        <v>520416525</v>
      </c>
      <c r="O28" s="90">
        <f>SUM(O21:O27)</f>
        <v>43713319</v>
      </c>
      <c r="P28" s="90">
        <f t="shared" si="4"/>
        <v>564129844</v>
      </c>
      <c r="Q28" s="106">
        <f t="shared" si="5"/>
        <v>0.14655563240536848</v>
      </c>
      <c r="R28" s="89">
        <f>SUM(R21:R27)</f>
        <v>905347343</v>
      </c>
      <c r="S28" s="90">
        <f>SUM(S21:S27)</f>
        <v>139185398</v>
      </c>
      <c r="T28" s="90">
        <f t="shared" si="6"/>
        <v>1044532741</v>
      </c>
      <c r="U28" s="106">
        <f t="shared" si="7"/>
        <v>0.26674756475560096</v>
      </c>
      <c r="V28" s="89">
        <f>SUM(V21:V27)</f>
        <v>769227124</v>
      </c>
      <c r="W28" s="90">
        <f>SUM(W21:W27)</f>
        <v>788458675</v>
      </c>
      <c r="X28" s="90">
        <f t="shared" si="8"/>
        <v>1557685799</v>
      </c>
      <c r="Y28" s="106">
        <f t="shared" si="9"/>
        <v>0.3977940348139193</v>
      </c>
      <c r="Z28" s="89">
        <f t="shared" si="10"/>
        <v>2705894754</v>
      </c>
      <c r="AA28" s="90">
        <f t="shared" si="11"/>
        <v>1009786351</v>
      </c>
      <c r="AB28" s="90">
        <f t="shared" si="12"/>
        <v>3715681105</v>
      </c>
      <c r="AC28" s="106">
        <f t="shared" si="13"/>
        <v>0.948892119186478</v>
      </c>
      <c r="AD28" s="89">
        <f>SUM(AD21:AD27)</f>
        <v>1951374267</v>
      </c>
      <c r="AE28" s="90">
        <f>SUM(AE21:AE27)</f>
        <v>378305409</v>
      </c>
      <c r="AF28" s="90">
        <f t="shared" si="14"/>
        <v>2329679676</v>
      </c>
      <c r="AG28" s="90">
        <f>SUM(AG21:AG27)</f>
        <v>3416723759</v>
      </c>
      <c r="AH28" s="90">
        <f>SUM(AH21:AH27)</f>
        <v>3416723759</v>
      </c>
      <c r="AI28" s="91">
        <f>SUM(AI21:AI27)</f>
        <v>192048420</v>
      </c>
      <c r="AJ28" s="129">
        <f t="shared" si="15"/>
        <v>0.0562083544196761</v>
      </c>
      <c r="AK28" s="130">
        <f t="shared" si="16"/>
        <v>-0.33137340079538047</v>
      </c>
    </row>
    <row r="29" spans="1:37" ht="13.5">
      <c r="A29" s="62" t="s">
        <v>97</v>
      </c>
      <c r="B29" s="63" t="s">
        <v>131</v>
      </c>
      <c r="C29" s="64" t="s">
        <v>132</v>
      </c>
      <c r="D29" s="85">
        <v>306413204</v>
      </c>
      <c r="E29" s="86">
        <v>26877000</v>
      </c>
      <c r="F29" s="87">
        <f t="shared" si="0"/>
        <v>333290204</v>
      </c>
      <c r="G29" s="85">
        <v>311158294</v>
      </c>
      <c r="H29" s="86">
        <v>26877000</v>
      </c>
      <c r="I29" s="87">
        <f t="shared" si="1"/>
        <v>338035294</v>
      </c>
      <c r="J29" s="85">
        <v>91755202</v>
      </c>
      <c r="K29" s="86">
        <v>0</v>
      </c>
      <c r="L29" s="88">
        <f t="shared" si="2"/>
        <v>91755202</v>
      </c>
      <c r="M29" s="105">
        <f t="shared" si="3"/>
        <v>0.27530122667511703</v>
      </c>
      <c r="N29" s="85">
        <v>37432297</v>
      </c>
      <c r="O29" s="86">
        <v>239721</v>
      </c>
      <c r="P29" s="88">
        <f t="shared" si="4"/>
        <v>37672018</v>
      </c>
      <c r="Q29" s="105">
        <f t="shared" si="5"/>
        <v>0.11303067881347031</v>
      </c>
      <c r="R29" s="85">
        <v>51296413</v>
      </c>
      <c r="S29" s="86">
        <v>5293153</v>
      </c>
      <c r="T29" s="88">
        <f t="shared" si="6"/>
        <v>56589566</v>
      </c>
      <c r="U29" s="105">
        <f t="shared" si="7"/>
        <v>0.1674072707922623</v>
      </c>
      <c r="V29" s="85">
        <v>30461790</v>
      </c>
      <c r="W29" s="86">
        <v>1779150</v>
      </c>
      <c r="X29" s="88">
        <f t="shared" si="8"/>
        <v>32240940</v>
      </c>
      <c r="Y29" s="105">
        <f t="shared" si="9"/>
        <v>0.09537743712643212</v>
      </c>
      <c r="Z29" s="125">
        <f t="shared" si="10"/>
        <v>210945702</v>
      </c>
      <c r="AA29" s="88">
        <f t="shared" si="11"/>
        <v>7312024</v>
      </c>
      <c r="AB29" s="88">
        <f t="shared" si="12"/>
        <v>218257726</v>
      </c>
      <c r="AC29" s="105">
        <f t="shared" si="13"/>
        <v>0.6456654966921886</v>
      </c>
      <c r="AD29" s="85">
        <v>197111455</v>
      </c>
      <c r="AE29" s="86">
        <v>12425478</v>
      </c>
      <c r="AF29" s="88">
        <f t="shared" si="14"/>
        <v>209536933</v>
      </c>
      <c r="AG29" s="86">
        <v>1698221450</v>
      </c>
      <c r="AH29" s="86">
        <v>1698221450</v>
      </c>
      <c r="AI29" s="126">
        <v>30884067</v>
      </c>
      <c r="AJ29" s="127">
        <f t="shared" si="15"/>
        <v>0.018186124665896784</v>
      </c>
      <c r="AK29" s="128">
        <f t="shared" si="16"/>
        <v>-0.8461324238243002</v>
      </c>
    </row>
    <row r="30" spans="1:37" ht="13.5">
      <c r="A30" s="62" t="s">
        <v>97</v>
      </c>
      <c r="B30" s="63" t="s">
        <v>133</v>
      </c>
      <c r="C30" s="64" t="s">
        <v>134</v>
      </c>
      <c r="D30" s="85">
        <v>213802618</v>
      </c>
      <c r="E30" s="86">
        <v>53402000</v>
      </c>
      <c r="F30" s="87">
        <f t="shared" si="0"/>
        <v>267204618</v>
      </c>
      <c r="G30" s="85">
        <v>208924860</v>
      </c>
      <c r="H30" s="86">
        <v>55217737</v>
      </c>
      <c r="I30" s="87">
        <f t="shared" si="1"/>
        <v>264142597</v>
      </c>
      <c r="J30" s="85">
        <v>75770181</v>
      </c>
      <c r="K30" s="86">
        <v>9811152</v>
      </c>
      <c r="L30" s="88">
        <f t="shared" si="2"/>
        <v>85581333</v>
      </c>
      <c r="M30" s="105">
        <f t="shared" si="3"/>
        <v>0.32028388446490097</v>
      </c>
      <c r="N30" s="85">
        <v>61210372</v>
      </c>
      <c r="O30" s="86">
        <v>9433354</v>
      </c>
      <c r="P30" s="88">
        <f t="shared" si="4"/>
        <v>70643726</v>
      </c>
      <c r="Q30" s="105">
        <f t="shared" si="5"/>
        <v>0.2643806328227456</v>
      </c>
      <c r="R30" s="85">
        <v>197944412</v>
      </c>
      <c r="S30" s="86">
        <v>-15215417</v>
      </c>
      <c r="T30" s="88">
        <f t="shared" si="6"/>
        <v>182728995</v>
      </c>
      <c r="U30" s="105">
        <f t="shared" si="7"/>
        <v>0.6917816250591342</v>
      </c>
      <c r="V30" s="85">
        <v>580940548</v>
      </c>
      <c r="W30" s="86">
        <v>-27323679</v>
      </c>
      <c r="X30" s="88">
        <f t="shared" si="8"/>
        <v>553616869</v>
      </c>
      <c r="Y30" s="105">
        <f t="shared" si="9"/>
        <v>2.0959015141355635</v>
      </c>
      <c r="Z30" s="125">
        <f t="shared" si="10"/>
        <v>915865513</v>
      </c>
      <c r="AA30" s="88">
        <f t="shared" si="11"/>
        <v>-23294590</v>
      </c>
      <c r="AB30" s="88">
        <f t="shared" si="12"/>
        <v>892570923</v>
      </c>
      <c r="AC30" s="105">
        <f t="shared" si="13"/>
        <v>3.37912526467664</v>
      </c>
      <c r="AD30" s="85">
        <v>164571649</v>
      </c>
      <c r="AE30" s="86">
        <v>31970882</v>
      </c>
      <c r="AF30" s="88">
        <f t="shared" si="14"/>
        <v>196542531</v>
      </c>
      <c r="AG30" s="86">
        <v>240033462</v>
      </c>
      <c r="AH30" s="86">
        <v>240033462</v>
      </c>
      <c r="AI30" s="126">
        <v>17261821</v>
      </c>
      <c r="AJ30" s="127">
        <f t="shared" si="15"/>
        <v>0.07191422752549392</v>
      </c>
      <c r="AK30" s="128">
        <f t="shared" si="16"/>
        <v>1.8167789749283325</v>
      </c>
    </row>
    <row r="31" spans="1:37" ht="13.5">
      <c r="A31" s="62" t="s">
        <v>97</v>
      </c>
      <c r="B31" s="63" t="s">
        <v>135</v>
      </c>
      <c r="C31" s="64" t="s">
        <v>136</v>
      </c>
      <c r="D31" s="85">
        <v>180567356</v>
      </c>
      <c r="E31" s="86">
        <v>34882305</v>
      </c>
      <c r="F31" s="87">
        <f t="shared" si="0"/>
        <v>215449661</v>
      </c>
      <c r="G31" s="85">
        <v>193730491</v>
      </c>
      <c r="H31" s="86">
        <v>33874841</v>
      </c>
      <c r="I31" s="87">
        <f t="shared" si="1"/>
        <v>227605332</v>
      </c>
      <c r="J31" s="85">
        <v>117455484</v>
      </c>
      <c r="K31" s="86">
        <v>1224776</v>
      </c>
      <c r="L31" s="88">
        <f t="shared" si="2"/>
        <v>118680260</v>
      </c>
      <c r="M31" s="105">
        <f t="shared" si="3"/>
        <v>0.5508491377946517</v>
      </c>
      <c r="N31" s="85">
        <v>50709272</v>
      </c>
      <c r="O31" s="86">
        <v>11917264</v>
      </c>
      <c r="P31" s="88">
        <f t="shared" si="4"/>
        <v>62626536</v>
      </c>
      <c r="Q31" s="105">
        <f t="shared" si="5"/>
        <v>0.2906782758873777</v>
      </c>
      <c r="R31" s="85">
        <v>42920624</v>
      </c>
      <c r="S31" s="86">
        <v>8474965</v>
      </c>
      <c r="T31" s="88">
        <f t="shared" si="6"/>
        <v>51395589</v>
      </c>
      <c r="U31" s="105">
        <f t="shared" si="7"/>
        <v>0.22581012733040895</v>
      </c>
      <c r="V31" s="85">
        <v>12219385</v>
      </c>
      <c r="W31" s="86">
        <v>4999920</v>
      </c>
      <c r="X31" s="88">
        <f t="shared" si="8"/>
        <v>17219305</v>
      </c>
      <c r="Y31" s="105">
        <f t="shared" si="9"/>
        <v>0.07565422500734736</v>
      </c>
      <c r="Z31" s="125">
        <f t="shared" si="10"/>
        <v>223304765</v>
      </c>
      <c r="AA31" s="88">
        <f t="shared" si="11"/>
        <v>26616925</v>
      </c>
      <c r="AB31" s="88">
        <f t="shared" si="12"/>
        <v>249921690</v>
      </c>
      <c r="AC31" s="105">
        <f t="shared" si="13"/>
        <v>1.0980484850855778</v>
      </c>
      <c r="AD31" s="85">
        <v>208524640</v>
      </c>
      <c r="AE31" s="86">
        <v>42871906</v>
      </c>
      <c r="AF31" s="88">
        <f t="shared" si="14"/>
        <v>251396546</v>
      </c>
      <c r="AG31" s="86">
        <v>217358800</v>
      </c>
      <c r="AH31" s="86">
        <v>217358800</v>
      </c>
      <c r="AI31" s="126">
        <v>35743443</v>
      </c>
      <c r="AJ31" s="127">
        <f t="shared" si="15"/>
        <v>0.1644444255305053</v>
      </c>
      <c r="AK31" s="128">
        <f t="shared" si="16"/>
        <v>-0.9315054034195044</v>
      </c>
    </row>
    <row r="32" spans="1:37" ht="13.5">
      <c r="A32" s="62" t="s">
        <v>97</v>
      </c>
      <c r="B32" s="63" t="s">
        <v>137</v>
      </c>
      <c r="C32" s="64" t="s">
        <v>138</v>
      </c>
      <c r="D32" s="85">
        <v>192049200</v>
      </c>
      <c r="E32" s="86">
        <v>70849004</v>
      </c>
      <c r="F32" s="87">
        <f t="shared" si="0"/>
        <v>262898204</v>
      </c>
      <c r="G32" s="85">
        <v>227252777</v>
      </c>
      <c r="H32" s="86">
        <v>102185837</v>
      </c>
      <c r="I32" s="87">
        <f t="shared" si="1"/>
        <v>329438614</v>
      </c>
      <c r="J32" s="85">
        <v>73474055</v>
      </c>
      <c r="K32" s="86">
        <v>6733237</v>
      </c>
      <c r="L32" s="88">
        <f t="shared" si="2"/>
        <v>80207292</v>
      </c>
      <c r="M32" s="105">
        <f t="shared" si="3"/>
        <v>0.305088778773095</v>
      </c>
      <c r="N32" s="85">
        <v>53703779</v>
      </c>
      <c r="O32" s="86">
        <v>12200116</v>
      </c>
      <c r="P32" s="88">
        <f t="shared" si="4"/>
        <v>65903895</v>
      </c>
      <c r="Q32" s="105">
        <f t="shared" si="5"/>
        <v>0.25068218039252943</v>
      </c>
      <c r="R32" s="85">
        <v>41386540</v>
      </c>
      <c r="S32" s="86">
        <v>2308237</v>
      </c>
      <c r="T32" s="88">
        <f t="shared" si="6"/>
        <v>43694777</v>
      </c>
      <c r="U32" s="105">
        <f t="shared" si="7"/>
        <v>0.13263404817505697</v>
      </c>
      <c r="V32" s="85">
        <v>2033963</v>
      </c>
      <c r="W32" s="86">
        <v>1875132</v>
      </c>
      <c r="X32" s="88">
        <f t="shared" si="8"/>
        <v>3909095</v>
      </c>
      <c r="Y32" s="105">
        <f t="shared" si="9"/>
        <v>0.01186592838203235</v>
      </c>
      <c r="Z32" s="125">
        <f t="shared" si="10"/>
        <v>170598337</v>
      </c>
      <c r="AA32" s="88">
        <f t="shared" si="11"/>
        <v>23116722</v>
      </c>
      <c r="AB32" s="88">
        <f t="shared" si="12"/>
        <v>193715059</v>
      </c>
      <c r="AC32" s="105">
        <f t="shared" si="13"/>
        <v>0.5880156446991366</v>
      </c>
      <c r="AD32" s="85">
        <v>156093525</v>
      </c>
      <c r="AE32" s="86">
        <v>30059734</v>
      </c>
      <c r="AF32" s="88">
        <f t="shared" si="14"/>
        <v>186153259</v>
      </c>
      <c r="AG32" s="86">
        <v>193835718</v>
      </c>
      <c r="AH32" s="86">
        <v>193835718</v>
      </c>
      <c r="AI32" s="126">
        <v>7257028</v>
      </c>
      <c r="AJ32" s="127">
        <f t="shared" si="15"/>
        <v>0.037439064765143026</v>
      </c>
      <c r="AK32" s="128">
        <f t="shared" si="16"/>
        <v>-0.9790006631041577</v>
      </c>
    </row>
    <row r="33" spans="1:37" ht="13.5">
      <c r="A33" s="62" t="s">
        <v>97</v>
      </c>
      <c r="B33" s="63" t="s">
        <v>139</v>
      </c>
      <c r="C33" s="64" t="s">
        <v>140</v>
      </c>
      <c r="D33" s="85">
        <v>102870213</v>
      </c>
      <c r="E33" s="86">
        <v>24239001</v>
      </c>
      <c r="F33" s="87">
        <f t="shared" si="0"/>
        <v>127109214</v>
      </c>
      <c r="G33" s="85">
        <v>112511583</v>
      </c>
      <c r="H33" s="86">
        <v>36152607</v>
      </c>
      <c r="I33" s="87">
        <f t="shared" si="1"/>
        <v>148664190</v>
      </c>
      <c r="J33" s="85">
        <v>40128512</v>
      </c>
      <c r="K33" s="86">
        <v>2540635</v>
      </c>
      <c r="L33" s="88">
        <f t="shared" si="2"/>
        <v>42669147</v>
      </c>
      <c r="M33" s="105">
        <f t="shared" si="3"/>
        <v>0.3356888588737556</v>
      </c>
      <c r="N33" s="85">
        <v>18938035</v>
      </c>
      <c r="O33" s="86">
        <v>6952023</v>
      </c>
      <c r="P33" s="88">
        <f t="shared" si="4"/>
        <v>25890058</v>
      </c>
      <c r="Q33" s="105">
        <f t="shared" si="5"/>
        <v>0.20368356616539224</v>
      </c>
      <c r="R33" s="85">
        <v>5393722</v>
      </c>
      <c r="S33" s="86">
        <v>403380</v>
      </c>
      <c r="T33" s="88">
        <f t="shared" si="6"/>
        <v>5797102</v>
      </c>
      <c r="U33" s="105">
        <f t="shared" si="7"/>
        <v>0.038994609259970406</v>
      </c>
      <c r="V33" s="85">
        <v>20972260</v>
      </c>
      <c r="W33" s="86">
        <v>4195323</v>
      </c>
      <c r="X33" s="88">
        <f t="shared" si="8"/>
        <v>25167583</v>
      </c>
      <c r="Y33" s="105">
        <f t="shared" si="9"/>
        <v>0.16929149514755368</v>
      </c>
      <c r="Z33" s="125">
        <f t="shared" si="10"/>
        <v>85432529</v>
      </c>
      <c r="AA33" s="88">
        <f t="shared" si="11"/>
        <v>14091361</v>
      </c>
      <c r="AB33" s="88">
        <f t="shared" si="12"/>
        <v>99523890</v>
      </c>
      <c r="AC33" s="105">
        <f t="shared" si="13"/>
        <v>0.6694543588472786</v>
      </c>
      <c r="AD33" s="85">
        <v>93517556</v>
      </c>
      <c r="AE33" s="86">
        <v>11539153</v>
      </c>
      <c r="AF33" s="88">
        <f t="shared" si="14"/>
        <v>105056709</v>
      </c>
      <c r="AG33" s="86">
        <v>109337236</v>
      </c>
      <c r="AH33" s="86">
        <v>109337236</v>
      </c>
      <c r="AI33" s="126">
        <v>4109087</v>
      </c>
      <c r="AJ33" s="127">
        <f t="shared" si="15"/>
        <v>0.03758177131896768</v>
      </c>
      <c r="AK33" s="128">
        <f t="shared" si="16"/>
        <v>-0.7604381172838757</v>
      </c>
    </row>
    <row r="34" spans="1:37" ht="13.5">
      <c r="A34" s="62" t="s">
        <v>97</v>
      </c>
      <c r="B34" s="63" t="s">
        <v>141</v>
      </c>
      <c r="C34" s="64" t="s">
        <v>142</v>
      </c>
      <c r="D34" s="85">
        <v>671753577</v>
      </c>
      <c r="E34" s="86">
        <v>60054400</v>
      </c>
      <c r="F34" s="87">
        <f t="shared" si="0"/>
        <v>731807977</v>
      </c>
      <c r="G34" s="85">
        <v>704774503</v>
      </c>
      <c r="H34" s="86">
        <v>75778388</v>
      </c>
      <c r="I34" s="87">
        <f t="shared" si="1"/>
        <v>780552891</v>
      </c>
      <c r="J34" s="85">
        <v>244809929</v>
      </c>
      <c r="K34" s="86">
        <v>58045</v>
      </c>
      <c r="L34" s="88">
        <f t="shared" si="2"/>
        <v>244867974</v>
      </c>
      <c r="M34" s="105">
        <f t="shared" si="3"/>
        <v>0.33460686641299076</v>
      </c>
      <c r="N34" s="85">
        <v>197260481</v>
      </c>
      <c r="O34" s="86">
        <v>22161146</v>
      </c>
      <c r="P34" s="88">
        <f t="shared" si="4"/>
        <v>219421627</v>
      </c>
      <c r="Q34" s="105">
        <f t="shared" si="5"/>
        <v>0.2998349756988232</v>
      </c>
      <c r="R34" s="85">
        <v>143746871</v>
      </c>
      <c r="S34" s="86">
        <v>4914210</v>
      </c>
      <c r="T34" s="88">
        <f t="shared" si="6"/>
        <v>148661081</v>
      </c>
      <c r="U34" s="105">
        <f t="shared" si="7"/>
        <v>0.1904561275912307</v>
      </c>
      <c r="V34" s="85">
        <v>61982650</v>
      </c>
      <c r="W34" s="86">
        <v>1735496</v>
      </c>
      <c r="X34" s="88">
        <f t="shared" si="8"/>
        <v>63718146</v>
      </c>
      <c r="Y34" s="105">
        <f t="shared" si="9"/>
        <v>0.08163206713432056</v>
      </c>
      <c r="Z34" s="125">
        <f t="shared" si="10"/>
        <v>647799931</v>
      </c>
      <c r="AA34" s="88">
        <f t="shared" si="11"/>
        <v>28868897</v>
      </c>
      <c r="AB34" s="88">
        <f t="shared" si="12"/>
        <v>676668828</v>
      </c>
      <c r="AC34" s="105">
        <f t="shared" si="13"/>
        <v>0.8669096428982415</v>
      </c>
      <c r="AD34" s="85">
        <v>-106923310</v>
      </c>
      <c r="AE34" s="86">
        <v>67067605</v>
      </c>
      <c r="AF34" s="88">
        <f t="shared" si="14"/>
        <v>-39855705</v>
      </c>
      <c r="AG34" s="86">
        <v>725160515</v>
      </c>
      <c r="AH34" s="86">
        <v>725160515</v>
      </c>
      <c r="AI34" s="126">
        <v>-612985655</v>
      </c>
      <c r="AJ34" s="127">
        <f t="shared" si="15"/>
        <v>-0.8453103034712253</v>
      </c>
      <c r="AK34" s="128">
        <f t="shared" si="16"/>
        <v>-2.5987208355742295</v>
      </c>
    </row>
    <row r="35" spans="1:37" ht="13.5">
      <c r="A35" s="62" t="s">
        <v>112</v>
      </c>
      <c r="B35" s="63" t="s">
        <v>143</v>
      </c>
      <c r="C35" s="64" t="s">
        <v>144</v>
      </c>
      <c r="D35" s="85">
        <v>948221656</v>
      </c>
      <c r="E35" s="86">
        <v>420411262</v>
      </c>
      <c r="F35" s="87">
        <f t="shared" si="0"/>
        <v>1368632918</v>
      </c>
      <c r="G35" s="85">
        <v>1216743433</v>
      </c>
      <c r="H35" s="86">
        <v>413384944</v>
      </c>
      <c r="I35" s="87">
        <f t="shared" si="1"/>
        <v>1630128377</v>
      </c>
      <c r="J35" s="85">
        <v>105411881</v>
      </c>
      <c r="K35" s="86">
        <v>25458997</v>
      </c>
      <c r="L35" s="88">
        <f t="shared" si="2"/>
        <v>130870878</v>
      </c>
      <c r="M35" s="105">
        <f t="shared" si="3"/>
        <v>0.09562160626038661</v>
      </c>
      <c r="N35" s="85">
        <v>427042523</v>
      </c>
      <c r="O35" s="86">
        <v>140861828</v>
      </c>
      <c r="P35" s="88">
        <f t="shared" si="4"/>
        <v>567904351</v>
      </c>
      <c r="Q35" s="105">
        <f t="shared" si="5"/>
        <v>0.4149427823421678</v>
      </c>
      <c r="R35" s="85">
        <v>399402068</v>
      </c>
      <c r="S35" s="86">
        <v>55043469</v>
      </c>
      <c r="T35" s="88">
        <f t="shared" si="6"/>
        <v>454445537</v>
      </c>
      <c r="U35" s="105">
        <f t="shared" si="7"/>
        <v>0.2787789866196532</v>
      </c>
      <c r="V35" s="85">
        <v>194602438</v>
      </c>
      <c r="W35" s="86">
        <v>68903677</v>
      </c>
      <c r="X35" s="88">
        <f t="shared" si="8"/>
        <v>263506115</v>
      </c>
      <c r="Y35" s="105">
        <f t="shared" si="9"/>
        <v>0.16164746207592703</v>
      </c>
      <c r="Z35" s="125">
        <f t="shared" si="10"/>
        <v>1126458910</v>
      </c>
      <c r="AA35" s="88">
        <f t="shared" si="11"/>
        <v>290267971</v>
      </c>
      <c r="AB35" s="88">
        <f t="shared" si="12"/>
        <v>1416726881</v>
      </c>
      <c r="AC35" s="105">
        <f t="shared" si="13"/>
        <v>0.869089147204018</v>
      </c>
      <c r="AD35" s="85">
        <v>983056154</v>
      </c>
      <c r="AE35" s="86">
        <v>277249691</v>
      </c>
      <c r="AF35" s="88">
        <f t="shared" si="14"/>
        <v>1260305845</v>
      </c>
      <c r="AG35" s="86">
        <v>1406186690</v>
      </c>
      <c r="AH35" s="86">
        <v>1406186690</v>
      </c>
      <c r="AI35" s="126">
        <v>216999408</v>
      </c>
      <c r="AJ35" s="127">
        <f t="shared" si="15"/>
        <v>0.1543176375819629</v>
      </c>
      <c r="AK35" s="128">
        <f t="shared" si="16"/>
        <v>-0.7909189138133371</v>
      </c>
    </row>
    <row r="36" spans="1:37" ht="13.5">
      <c r="A36" s="65"/>
      <c r="B36" s="66" t="s">
        <v>145</v>
      </c>
      <c r="C36" s="67"/>
      <c r="D36" s="89">
        <f>SUM(D29:D35)</f>
        <v>2615677824</v>
      </c>
      <c r="E36" s="90">
        <f>SUM(E29:E35)</f>
        <v>690714972</v>
      </c>
      <c r="F36" s="91">
        <f t="shared" si="0"/>
        <v>3306392796</v>
      </c>
      <c r="G36" s="89">
        <f>SUM(G29:G35)</f>
        <v>2975095941</v>
      </c>
      <c r="H36" s="90">
        <f>SUM(H29:H35)</f>
        <v>743471354</v>
      </c>
      <c r="I36" s="91">
        <f t="shared" si="1"/>
        <v>3718567295</v>
      </c>
      <c r="J36" s="89">
        <f>SUM(J29:J35)</f>
        <v>748805244</v>
      </c>
      <c r="K36" s="90">
        <f>SUM(K29:K35)</f>
        <v>45826842</v>
      </c>
      <c r="L36" s="90">
        <f t="shared" si="2"/>
        <v>794632086</v>
      </c>
      <c r="M36" s="106">
        <f t="shared" si="3"/>
        <v>0.24033202799175227</v>
      </c>
      <c r="N36" s="89">
        <f>SUM(N29:N35)</f>
        <v>846296759</v>
      </c>
      <c r="O36" s="90">
        <f>SUM(O29:O35)</f>
        <v>203765452</v>
      </c>
      <c r="P36" s="90">
        <f t="shared" si="4"/>
        <v>1050062211</v>
      </c>
      <c r="Q36" s="106">
        <f t="shared" si="5"/>
        <v>0.31758544002102285</v>
      </c>
      <c r="R36" s="89">
        <f>SUM(R29:R35)</f>
        <v>882090650</v>
      </c>
      <c r="S36" s="90">
        <f>SUM(S29:S35)</f>
        <v>61221997</v>
      </c>
      <c r="T36" s="90">
        <f t="shared" si="6"/>
        <v>943312647</v>
      </c>
      <c r="U36" s="106">
        <f t="shared" si="7"/>
        <v>0.2536763683874652</v>
      </c>
      <c r="V36" s="89">
        <f>SUM(V29:V35)</f>
        <v>903213034</v>
      </c>
      <c r="W36" s="90">
        <f>SUM(W29:W35)</f>
        <v>56165019</v>
      </c>
      <c r="X36" s="90">
        <f t="shared" si="8"/>
        <v>959378053</v>
      </c>
      <c r="Y36" s="106">
        <f t="shared" si="9"/>
        <v>0.25799668982459545</v>
      </c>
      <c r="Z36" s="89">
        <f t="shared" si="10"/>
        <v>3380405687</v>
      </c>
      <c r="AA36" s="90">
        <f t="shared" si="11"/>
        <v>366979310</v>
      </c>
      <c r="AB36" s="90">
        <f t="shared" si="12"/>
        <v>3747384997</v>
      </c>
      <c r="AC36" s="106">
        <f t="shared" si="13"/>
        <v>1.0077496787643856</v>
      </c>
      <c r="AD36" s="89">
        <f>SUM(AD29:AD35)</f>
        <v>1695951669</v>
      </c>
      <c r="AE36" s="90">
        <f>SUM(AE29:AE35)</f>
        <v>473184449</v>
      </c>
      <c r="AF36" s="90">
        <f t="shared" si="14"/>
        <v>2169136118</v>
      </c>
      <c r="AG36" s="90">
        <f>SUM(AG29:AG35)</f>
        <v>4590133871</v>
      </c>
      <c r="AH36" s="90">
        <f>SUM(AH29:AH35)</f>
        <v>4590133871</v>
      </c>
      <c r="AI36" s="91">
        <f>SUM(AI29:AI35)</f>
        <v>-300730801</v>
      </c>
      <c r="AJ36" s="129">
        <f t="shared" si="15"/>
        <v>-0.06551678217927077</v>
      </c>
      <c r="AK36" s="130">
        <f t="shared" si="16"/>
        <v>-0.5577142231698342</v>
      </c>
    </row>
    <row r="37" spans="1:37" ht="13.5">
      <c r="A37" s="62" t="s">
        <v>97</v>
      </c>
      <c r="B37" s="63" t="s">
        <v>146</v>
      </c>
      <c r="C37" s="64" t="s">
        <v>147</v>
      </c>
      <c r="D37" s="85">
        <v>278415204</v>
      </c>
      <c r="E37" s="86">
        <v>102621912</v>
      </c>
      <c r="F37" s="87">
        <f t="shared" si="0"/>
        <v>381037116</v>
      </c>
      <c r="G37" s="85">
        <v>313058846</v>
      </c>
      <c r="H37" s="86">
        <v>88043010</v>
      </c>
      <c r="I37" s="87">
        <f t="shared" si="1"/>
        <v>401101856</v>
      </c>
      <c r="J37" s="85">
        <v>89653042</v>
      </c>
      <c r="K37" s="86">
        <v>23253811</v>
      </c>
      <c r="L37" s="88">
        <f t="shared" si="2"/>
        <v>112906853</v>
      </c>
      <c r="M37" s="105">
        <f t="shared" si="3"/>
        <v>0.2963145800211232</v>
      </c>
      <c r="N37" s="85">
        <v>76332305</v>
      </c>
      <c r="O37" s="86">
        <v>26744012</v>
      </c>
      <c r="P37" s="88">
        <f t="shared" si="4"/>
        <v>103076317</v>
      </c>
      <c r="Q37" s="105">
        <f t="shared" si="5"/>
        <v>0.2705151615728689</v>
      </c>
      <c r="R37" s="85">
        <v>24069034</v>
      </c>
      <c r="S37" s="86">
        <v>18996969</v>
      </c>
      <c r="T37" s="88">
        <f t="shared" si="6"/>
        <v>43066003</v>
      </c>
      <c r="U37" s="105">
        <f t="shared" si="7"/>
        <v>0.10736924388602181</v>
      </c>
      <c r="V37" s="85">
        <v>62427583</v>
      </c>
      <c r="W37" s="86">
        <v>-7560230</v>
      </c>
      <c r="X37" s="88">
        <f t="shared" si="8"/>
        <v>54867353</v>
      </c>
      <c r="Y37" s="105">
        <f t="shared" si="9"/>
        <v>0.1367915709669516</v>
      </c>
      <c r="Z37" s="125">
        <f t="shared" si="10"/>
        <v>252481964</v>
      </c>
      <c r="AA37" s="88">
        <f t="shared" si="11"/>
        <v>61434562</v>
      </c>
      <c r="AB37" s="88">
        <f t="shared" si="12"/>
        <v>313916526</v>
      </c>
      <c r="AC37" s="105">
        <f t="shared" si="13"/>
        <v>0.7826354361222402</v>
      </c>
      <c r="AD37" s="85">
        <v>234750986</v>
      </c>
      <c r="AE37" s="86">
        <v>56446129</v>
      </c>
      <c r="AF37" s="88">
        <f t="shared" si="14"/>
        <v>291197115</v>
      </c>
      <c r="AG37" s="86">
        <v>315913008</v>
      </c>
      <c r="AH37" s="86">
        <v>315913008</v>
      </c>
      <c r="AI37" s="126">
        <v>51384941</v>
      </c>
      <c r="AJ37" s="127">
        <f t="shared" si="15"/>
        <v>0.1626553503615147</v>
      </c>
      <c r="AK37" s="128">
        <f t="shared" si="16"/>
        <v>-0.8115800254408427</v>
      </c>
    </row>
    <row r="38" spans="1:37" ht="13.5">
      <c r="A38" s="62" t="s">
        <v>97</v>
      </c>
      <c r="B38" s="63" t="s">
        <v>148</v>
      </c>
      <c r="C38" s="64" t="s">
        <v>149</v>
      </c>
      <c r="D38" s="85">
        <v>239767342</v>
      </c>
      <c r="E38" s="86">
        <v>85750407</v>
      </c>
      <c r="F38" s="87">
        <f t="shared" si="0"/>
        <v>325517749</v>
      </c>
      <c r="G38" s="85">
        <v>240989283</v>
      </c>
      <c r="H38" s="86">
        <v>72541836</v>
      </c>
      <c r="I38" s="87">
        <f t="shared" si="1"/>
        <v>313531119</v>
      </c>
      <c r="J38" s="85">
        <v>109990067</v>
      </c>
      <c r="K38" s="86">
        <v>18785417</v>
      </c>
      <c r="L38" s="88">
        <f t="shared" si="2"/>
        <v>128775484</v>
      </c>
      <c r="M38" s="105">
        <f t="shared" si="3"/>
        <v>0.3956020352057669</v>
      </c>
      <c r="N38" s="85">
        <v>61210119</v>
      </c>
      <c r="O38" s="86">
        <v>16953574</v>
      </c>
      <c r="P38" s="88">
        <f t="shared" si="4"/>
        <v>78163693</v>
      </c>
      <c r="Q38" s="105">
        <f t="shared" si="5"/>
        <v>0.2401211400610908</v>
      </c>
      <c r="R38" s="85">
        <v>60857022</v>
      </c>
      <c r="S38" s="86">
        <v>2622207</v>
      </c>
      <c r="T38" s="88">
        <f t="shared" si="6"/>
        <v>63479229</v>
      </c>
      <c r="U38" s="105">
        <f t="shared" si="7"/>
        <v>0.2024654815843017</v>
      </c>
      <c r="V38" s="85">
        <v>21393616</v>
      </c>
      <c r="W38" s="86">
        <v>3248335</v>
      </c>
      <c r="X38" s="88">
        <f t="shared" si="8"/>
        <v>24641951</v>
      </c>
      <c r="Y38" s="105">
        <f t="shared" si="9"/>
        <v>0.0785949129343043</v>
      </c>
      <c r="Z38" s="125">
        <f t="shared" si="10"/>
        <v>253450824</v>
      </c>
      <c r="AA38" s="88">
        <f t="shared" si="11"/>
        <v>41609533</v>
      </c>
      <c r="AB38" s="88">
        <f t="shared" si="12"/>
        <v>295060357</v>
      </c>
      <c r="AC38" s="105">
        <f t="shared" si="13"/>
        <v>0.9410879466800232</v>
      </c>
      <c r="AD38" s="85">
        <v>235092662</v>
      </c>
      <c r="AE38" s="86">
        <v>54964927</v>
      </c>
      <c r="AF38" s="88">
        <f t="shared" si="14"/>
        <v>290057589</v>
      </c>
      <c r="AG38" s="86">
        <v>301771307</v>
      </c>
      <c r="AH38" s="86">
        <v>301771307</v>
      </c>
      <c r="AI38" s="126">
        <v>51201380</v>
      </c>
      <c r="AJ38" s="127">
        <f t="shared" si="15"/>
        <v>0.16966947755573064</v>
      </c>
      <c r="AK38" s="128">
        <f t="shared" si="16"/>
        <v>-0.9150446258449731</v>
      </c>
    </row>
    <row r="39" spans="1:37" ht="13.5">
      <c r="A39" s="62" t="s">
        <v>97</v>
      </c>
      <c r="B39" s="63" t="s">
        <v>150</v>
      </c>
      <c r="C39" s="64" t="s">
        <v>151</v>
      </c>
      <c r="D39" s="85">
        <v>258654000</v>
      </c>
      <c r="E39" s="86">
        <v>27386011</v>
      </c>
      <c r="F39" s="87">
        <f t="shared" si="0"/>
        <v>286040011</v>
      </c>
      <c r="G39" s="85">
        <v>284489853</v>
      </c>
      <c r="H39" s="86">
        <v>27416000</v>
      </c>
      <c r="I39" s="87">
        <f t="shared" si="1"/>
        <v>311905853</v>
      </c>
      <c r="J39" s="85">
        <v>34197809</v>
      </c>
      <c r="K39" s="86">
        <v>0</v>
      </c>
      <c r="L39" s="88">
        <f t="shared" si="2"/>
        <v>34197809</v>
      </c>
      <c r="M39" s="105">
        <f t="shared" si="3"/>
        <v>0.11955603301945056</v>
      </c>
      <c r="N39" s="85">
        <v>20040799</v>
      </c>
      <c r="O39" s="86">
        <v>311868</v>
      </c>
      <c r="P39" s="88">
        <f t="shared" si="4"/>
        <v>20352667</v>
      </c>
      <c r="Q39" s="105">
        <f t="shared" si="5"/>
        <v>0.07115321709311499</v>
      </c>
      <c r="R39" s="85">
        <v>30943507</v>
      </c>
      <c r="S39" s="86">
        <v>3971185</v>
      </c>
      <c r="T39" s="88">
        <f t="shared" si="6"/>
        <v>34914692</v>
      </c>
      <c r="U39" s="105">
        <f t="shared" si="7"/>
        <v>0.11193984230876232</v>
      </c>
      <c r="V39" s="85">
        <v>3888432</v>
      </c>
      <c r="W39" s="86">
        <v>2203451</v>
      </c>
      <c r="X39" s="88">
        <f t="shared" si="8"/>
        <v>6091883</v>
      </c>
      <c r="Y39" s="105">
        <f t="shared" si="9"/>
        <v>0.01953115961565492</v>
      </c>
      <c r="Z39" s="125">
        <f t="shared" si="10"/>
        <v>89070547</v>
      </c>
      <c r="AA39" s="88">
        <f t="shared" si="11"/>
        <v>6486504</v>
      </c>
      <c r="AB39" s="88">
        <f t="shared" si="12"/>
        <v>95557051</v>
      </c>
      <c r="AC39" s="105">
        <f t="shared" si="13"/>
        <v>0.30636504599354214</v>
      </c>
      <c r="AD39" s="85">
        <v>124023192</v>
      </c>
      <c r="AE39" s="86">
        <v>14845940</v>
      </c>
      <c r="AF39" s="88">
        <f t="shared" si="14"/>
        <v>138869132</v>
      </c>
      <c r="AG39" s="86">
        <v>264560180</v>
      </c>
      <c r="AH39" s="86">
        <v>264560180</v>
      </c>
      <c r="AI39" s="126">
        <v>-1028774</v>
      </c>
      <c r="AJ39" s="127">
        <f t="shared" si="15"/>
        <v>-0.003888619972967965</v>
      </c>
      <c r="AK39" s="128">
        <f t="shared" si="16"/>
        <v>-0.9561322022233134</v>
      </c>
    </row>
    <row r="40" spans="1:37" ht="13.5">
      <c r="A40" s="62" t="s">
        <v>112</v>
      </c>
      <c r="B40" s="63" t="s">
        <v>152</v>
      </c>
      <c r="C40" s="64" t="s">
        <v>153</v>
      </c>
      <c r="D40" s="85">
        <v>662283772</v>
      </c>
      <c r="E40" s="86">
        <v>237524000</v>
      </c>
      <c r="F40" s="87">
        <f t="shared" si="0"/>
        <v>899807772</v>
      </c>
      <c r="G40" s="85">
        <v>643440662</v>
      </c>
      <c r="H40" s="86">
        <v>172061981</v>
      </c>
      <c r="I40" s="87">
        <f t="shared" si="1"/>
        <v>815502643</v>
      </c>
      <c r="J40" s="85">
        <v>159992623</v>
      </c>
      <c r="K40" s="86">
        <v>17310142</v>
      </c>
      <c r="L40" s="88">
        <f t="shared" si="2"/>
        <v>177302765</v>
      </c>
      <c r="M40" s="105">
        <f t="shared" si="3"/>
        <v>0.1970451584407964</v>
      </c>
      <c r="N40" s="85">
        <v>124244239</v>
      </c>
      <c r="O40" s="86">
        <v>20707880</v>
      </c>
      <c r="P40" s="88">
        <f t="shared" si="4"/>
        <v>144952119</v>
      </c>
      <c r="Q40" s="105">
        <f t="shared" si="5"/>
        <v>0.1610923171710502</v>
      </c>
      <c r="R40" s="85">
        <v>351182492</v>
      </c>
      <c r="S40" s="86">
        <v>16899907</v>
      </c>
      <c r="T40" s="88">
        <f t="shared" si="6"/>
        <v>368082399</v>
      </c>
      <c r="U40" s="105">
        <f t="shared" si="7"/>
        <v>0.4513564758612315</v>
      </c>
      <c r="V40" s="85">
        <v>242416932</v>
      </c>
      <c r="W40" s="86">
        <v>0</v>
      </c>
      <c r="X40" s="88">
        <f t="shared" si="8"/>
        <v>242416932</v>
      </c>
      <c r="Y40" s="105">
        <f t="shared" si="9"/>
        <v>0.2972607557815113</v>
      </c>
      <c r="Z40" s="125">
        <f t="shared" si="10"/>
        <v>877836286</v>
      </c>
      <c r="AA40" s="88">
        <f t="shared" si="11"/>
        <v>54917929</v>
      </c>
      <c r="AB40" s="88">
        <f t="shared" si="12"/>
        <v>932754215</v>
      </c>
      <c r="AC40" s="105">
        <f t="shared" si="13"/>
        <v>1.143778285706917</v>
      </c>
      <c r="AD40" s="85">
        <v>275319049</v>
      </c>
      <c r="AE40" s="86">
        <v>136068783</v>
      </c>
      <c r="AF40" s="88">
        <f t="shared" si="14"/>
        <v>411387832</v>
      </c>
      <c r="AG40" s="86">
        <v>766329947</v>
      </c>
      <c r="AH40" s="86">
        <v>766329947</v>
      </c>
      <c r="AI40" s="126">
        <v>61178237</v>
      </c>
      <c r="AJ40" s="127">
        <f t="shared" si="15"/>
        <v>0.07983276294956015</v>
      </c>
      <c r="AK40" s="128">
        <f t="shared" si="16"/>
        <v>-0.41073383035791877</v>
      </c>
    </row>
    <row r="41" spans="1:37" ht="13.5">
      <c r="A41" s="65"/>
      <c r="B41" s="66" t="s">
        <v>154</v>
      </c>
      <c r="C41" s="67"/>
      <c r="D41" s="89">
        <f>SUM(D37:D40)</f>
        <v>1439120318</v>
      </c>
      <c r="E41" s="90">
        <f>SUM(E37:E40)</f>
        <v>453282330</v>
      </c>
      <c r="F41" s="91">
        <f t="shared" si="0"/>
        <v>1892402648</v>
      </c>
      <c r="G41" s="89">
        <f>SUM(G37:G40)</f>
        <v>1481978644</v>
      </c>
      <c r="H41" s="90">
        <f>SUM(H37:H40)</f>
        <v>360062827</v>
      </c>
      <c r="I41" s="91">
        <f t="shared" si="1"/>
        <v>1842041471</v>
      </c>
      <c r="J41" s="89">
        <f>SUM(J37:J40)</f>
        <v>393833541</v>
      </c>
      <c r="K41" s="90">
        <f>SUM(K37:K40)</f>
        <v>59349370</v>
      </c>
      <c r="L41" s="90">
        <f t="shared" si="2"/>
        <v>453182911</v>
      </c>
      <c r="M41" s="106">
        <f t="shared" si="3"/>
        <v>0.23947488737608236</v>
      </c>
      <c r="N41" s="89">
        <f>SUM(N37:N40)</f>
        <v>281827462</v>
      </c>
      <c r="O41" s="90">
        <f>SUM(O37:O40)</f>
        <v>64717334</v>
      </c>
      <c r="P41" s="90">
        <f t="shared" si="4"/>
        <v>346544796</v>
      </c>
      <c r="Q41" s="106">
        <f t="shared" si="5"/>
        <v>0.18312423963591917</v>
      </c>
      <c r="R41" s="89">
        <f>SUM(R37:R40)</f>
        <v>467052055</v>
      </c>
      <c r="S41" s="90">
        <f>SUM(S37:S40)</f>
        <v>42490268</v>
      </c>
      <c r="T41" s="90">
        <f t="shared" si="6"/>
        <v>509542323</v>
      </c>
      <c r="U41" s="106">
        <f t="shared" si="7"/>
        <v>0.27661826892712776</v>
      </c>
      <c r="V41" s="89">
        <f>SUM(V37:V40)</f>
        <v>330126563</v>
      </c>
      <c r="W41" s="90">
        <f>SUM(W37:W40)</f>
        <v>-2108444</v>
      </c>
      <c r="X41" s="90">
        <f t="shared" si="8"/>
        <v>328018119</v>
      </c>
      <c r="Y41" s="106">
        <f t="shared" si="9"/>
        <v>0.17807314556383297</v>
      </c>
      <c r="Z41" s="89">
        <f t="shared" si="10"/>
        <v>1472839621</v>
      </c>
      <c r="AA41" s="90">
        <f t="shared" si="11"/>
        <v>164448528</v>
      </c>
      <c r="AB41" s="90">
        <f t="shared" si="12"/>
        <v>1637288149</v>
      </c>
      <c r="AC41" s="106">
        <f t="shared" si="13"/>
        <v>0.8888443473051427</v>
      </c>
      <c r="AD41" s="89">
        <f>SUM(AD37:AD40)</f>
        <v>869185889</v>
      </c>
      <c r="AE41" s="90">
        <f>SUM(AE37:AE40)</f>
        <v>262325779</v>
      </c>
      <c r="AF41" s="90">
        <f t="shared" si="14"/>
        <v>1131511668</v>
      </c>
      <c r="AG41" s="90">
        <f>SUM(AG37:AG40)</f>
        <v>1648574442</v>
      </c>
      <c r="AH41" s="90">
        <f>SUM(AH37:AH40)</f>
        <v>1648574442</v>
      </c>
      <c r="AI41" s="91">
        <f>SUM(AI37:AI40)</f>
        <v>162735784</v>
      </c>
      <c r="AJ41" s="129">
        <f t="shared" si="15"/>
        <v>0.09871303342697339</v>
      </c>
      <c r="AK41" s="130">
        <f t="shared" si="16"/>
        <v>-0.7101062867696385</v>
      </c>
    </row>
    <row r="42" spans="1:37" ht="13.5">
      <c r="A42" s="62" t="s">
        <v>97</v>
      </c>
      <c r="B42" s="63" t="s">
        <v>155</v>
      </c>
      <c r="C42" s="64" t="s">
        <v>156</v>
      </c>
      <c r="D42" s="85">
        <v>364448976</v>
      </c>
      <c r="E42" s="86">
        <v>159417636</v>
      </c>
      <c r="F42" s="87">
        <f t="shared" si="0"/>
        <v>523866612</v>
      </c>
      <c r="G42" s="85">
        <v>460656359</v>
      </c>
      <c r="H42" s="86">
        <v>141804171</v>
      </c>
      <c r="I42" s="87">
        <f t="shared" si="1"/>
        <v>602460530</v>
      </c>
      <c r="J42" s="85">
        <v>149674684</v>
      </c>
      <c r="K42" s="86">
        <v>5376824</v>
      </c>
      <c r="L42" s="88">
        <f t="shared" si="2"/>
        <v>155051508</v>
      </c>
      <c r="M42" s="105">
        <f t="shared" si="3"/>
        <v>0.295975167052639</v>
      </c>
      <c r="N42" s="85">
        <v>98273897</v>
      </c>
      <c r="O42" s="86">
        <v>35690086</v>
      </c>
      <c r="P42" s="88">
        <f t="shared" si="4"/>
        <v>133963983</v>
      </c>
      <c r="Q42" s="105">
        <f t="shared" si="5"/>
        <v>0.25572155188237117</v>
      </c>
      <c r="R42" s="85">
        <v>87820429</v>
      </c>
      <c r="S42" s="86">
        <v>24578183</v>
      </c>
      <c r="T42" s="88">
        <f t="shared" si="6"/>
        <v>112398612</v>
      </c>
      <c r="U42" s="105">
        <f t="shared" si="7"/>
        <v>0.1865659348671356</v>
      </c>
      <c r="V42" s="85">
        <v>11774406</v>
      </c>
      <c r="W42" s="86">
        <v>-45663585</v>
      </c>
      <c r="X42" s="88">
        <f t="shared" si="8"/>
        <v>-33889179</v>
      </c>
      <c r="Y42" s="105">
        <f t="shared" si="9"/>
        <v>-0.05625128504268985</v>
      </c>
      <c r="Z42" s="125">
        <f t="shared" si="10"/>
        <v>347543416</v>
      </c>
      <c r="AA42" s="88">
        <f t="shared" si="11"/>
        <v>19981508</v>
      </c>
      <c r="AB42" s="88">
        <f t="shared" si="12"/>
        <v>367524924</v>
      </c>
      <c r="AC42" s="105">
        <f t="shared" si="13"/>
        <v>0.6100398377965109</v>
      </c>
      <c r="AD42" s="85">
        <v>259878628</v>
      </c>
      <c r="AE42" s="86">
        <v>55550079</v>
      </c>
      <c r="AF42" s="88">
        <f t="shared" si="14"/>
        <v>315428707</v>
      </c>
      <c r="AG42" s="86">
        <v>397866691</v>
      </c>
      <c r="AH42" s="86">
        <v>397866691</v>
      </c>
      <c r="AI42" s="126">
        <v>30043666</v>
      </c>
      <c r="AJ42" s="127">
        <f t="shared" si="15"/>
        <v>0.07551189048896782</v>
      </c>
      <c r="AK42" s="128">
        <f t="shared" si="16"/>
        <v>-1.1074384742033008</v>
      </c>
    </row>
    <row r="43" spans="1:37" ht="13.5">
      <c r="A43" s="62" t="s">
        <v>97</v>
      </c>
      <c r="B43" s="63" t="s">
        <v>157</v>
      </c>
      <c r="C43" s="64" t="s">
        <v>158</v>
      </c>
      <c r="D43" s="85">
        <v>196176418</v>
      </c>
      <c r="E43" s="86">
        <v>102459799</v>
      </c>
      <c r="F43" s="87">
        <f t="shared" si="0"/>
        <v>298636217</v>
      </c>
      <c r="G43" s="85">
        <v>215919093</v>
      </c>
      <c r="H43" s="86">
        <v>125411683</v>
      </c>
      <c r="I43" s="87">
        <f t="shared" si="1"/>
        <v>341330776</v>
      </c>
      <c r="J43" s="85">
        <v>76522973</v>
      </c>
      <c r="K43" s="86">
        <v>21738777</v>
      </c>
      <c r="L43" s="88">
        <f t="shared" si="2"/>
        <v>98261750</v>
      </c>
      <c r="M43" s="105">
        <f t="shared" si="3"/>
        <v>0.32903494086251434</v>
      </c>
      <c r="N43" s="85">
        <v>462914</v>
      </c>
      <c r="O43" s="86">
        <v>28512120</v>
      </c>
      <c r="P43" s="88">
        <f t="shared" si="4"/>
        <v>28975034</v>
      </c>
      <c r="Q43" s="105">
        <f t="shared" si="5"/>
        <v>0.09702451461203716</v>
      </c>
      <c r="R43" s="85">
        <v>38867828</v>
      </c>
      <c r="S43" s="86">
        <v>17465844</v>
      </c>
      <c r="T43" s="88">
        <f t="shared" si="6"/>
        <v>56333672</v>
      </c>
      <c r="U43" s="105">
        <f t="shared" si="7"/>
        <v>0.16504129120779898</v>
      </c>
      <c r="V43" s="85">
        <v>507627</v>
      </c>
      <c r="W43" s="86">
        <v>1130960</v>
      </c>
      <c r="X43" s="88">
        <f t="shared" si="8"/>
        <v>1638587</v>
      </c>
      <c r="Y43" s="105">
        <f t="shared" si="9"/>
        <v>0.004800583818436577</v>
      </c>
      <c r="Z43" s="125">
        <f t="shared" si="10"/>
        <v>116361342</v>
      </c>
      <c r="AA43" s="88">
        <f t="shared" si="11"/>
        <v>68847701</v>
      </c>
      <c r="AB43" s="88">
        <f t="shared" si="12"/>
        <v>185209043</v>
      </c>
      <c r="AC43" s="105">
        <f t="shared" si="13"/>
        <v>0.5426086834900583</v>
      </c>
      <c r="AD43" s="85">
        <v>95157231</v>
      </c>
      <c r="AE43" s="86">
        <v>57260994</v>
      </c>
      <c r="AF43" s="88">
        <f t="shared" si="14"/>
        <v>152418225</v>
      </c>
      <c r="AG43" s="86">
        <v>271771688</v>
      </c>
      <c r="AH43" s="86">
        <v>271771688</v>
      </c>
      <c r="AI43" s="126">
        <v>20044052</v>
      </c>
      <c r="AJ43" s="127">
        <f t="shared" si="15"/>
        <v>0.07375327484443486</v>
      </c>
      <c r="AK43" s="128">
        <f t="shared" si="16"/>
        <v>-0.9892494024254646</v>
      </c>
    </row>
    <row r="44" spans="1:37" ht="13.5">
      <c r="A44" s="62" t="s">
        <v>97</v>
      </c>
      <c r="B44" s="63" t="s">
        <v>159</v>
      </c>
      <c r="C44" s="64" t="s">
        <v>160</v>
      </c>
      <c r="D44" s="85">
        <v>403882037</v>
      </c>
      <c r="E44" s="86">
        <v>81182001</v>
      </c>
      <c r="F44" s="87">
        <f t="shared" si="0"/>
        <v>485064038</v>
      </c>
      <c r="G44" s="85">
        <v>468992332</v>
      </c>
      <c r="H44" s="86">
        <v>106730486</v>
      </c>
      <c r="I44" s="87">
        <f t="shared" si="1"/>
        <v>575722818</v>
      </c>
      <c r="J44" s="85">
        <v>174552825</v>
      </c>
      <c r="K44" s="86">
        <v>14170638</v>
      </c>
      <c r="L44" s="88">
        <f t="shared" si="2"/>
        <v>188723463</v>
      </c>
      <c r="M44" s="105">
        <f t="shared" si="3"/>
        <v>0.38906917069782854</v>
      </c>
      <c r="N44" s="85">
        <v>86305887</v>
      </c>
      <c r="O44" s="86">
        <v>-7422055</v>
      </c>
      <c r="P44" s="88">
        <f t="shared" si="4"/>
        <v>78883832</v>
      </c>
      <c r="Q44" s="105">
        <f t="shared" si="5"/>
        <v>0.1626256036733855</v>
      </c>
      <c r="R44" s="85">
        <v>89762287</v>
      </c>
      <c r="S44" s="86">
        <v>21432691</v>
      </c>
      <c r="T44" s="88">
        <f t="shared" si="6"/>
        <v>111194978</v>
      </c>
      <c r="U44" s="105">
        <f t="shared" si="7"/>
        <v>0.19313977928872014</v>
      </c>
      <c r="V44" s="85">
        <v>1741149</v>
      </c>
      <c r="W44" s="86">
        <v>12219645</v>
      </c>
      <c r="X44" s="88">
        <f t="shared" si="8"/>
        <v>13960794</v>
      </c>
      <c r="Y44" s="105">
        <f t="shared" si="9"/>
        <v>0.02424915873318747</v>
      </c>
      <c r="Z44" s="125">
        <f t="shared" si="10"/>
        <v>352362148</v>
      </c>
      <c r="AA44" s="88">
        <f t="shared" si="11"/>
        <v>40400919</v>
      </c>
      <c r="AB44" s="88">
        <f t="shared" si="12"/>
        <v>392763067</v>
      </c>
      <c r="AC44" s="105">
        <f t="shared" si="13"/>
        <v>0.6822086162303194</v>
      </c>
      <c r="AD44" s="85">
        <v>253690209</v>
      </c>
      <c r="AE44" s="86">
        <v>88257406</v>
      </c>
      <c r="AF44" s="88">
        <f t="shared" si="14"/>
        <v>341947615</v>
      </c>
      <c r="AG44" s="86">
        <v>459677548</v>
      </c>
      <c r="AH44" s="86">
        <v>459677548</v>
      </c>
      <c r="AI44" s="126">
        <v>36205750</v>
      </c>
      <c r="AJ44" s="127">
        <f t="shared" si="15"/>
        <v>0.0787633639222249</v>
      </c>
      <c r="AK44" s="128">
        <f t="shared" si="16"/>
        <v>-0.9591727112938044</v>
      </c>
    </row>
    <row r="45" spans="1:37" ht="13.5">
      <c r="A45" s="62" t="s">
        <v>97</v>
      </c>
      <c r="B45" s="63" t="s">
        <v>161</v>
      </c>
      <c r="C45" s="64" t="s">
        <v>162</v>
      </c>
      <c r="D45" s="85">
        <v>217945392</v>
      </c>
      <c r="E45" s="86">
        <v>31732081</v>
      </c>
      <c r="F45" s="87">
        <f t="shared" si="0"/>
        <v>249677473</v>
      </c>
      <c r="G45" s="85">
        <v>217656065</v>
      </c>
      <c r="H45" s="86">
        <v>103861064</v>
      </c>
      <c r="I45" s="87">
        <f t="shared" si="1"/>
        <v>321517129</v>
      </c>
      <c r="J45" s="85">
        <v>102307064</v>
      </c>
      <c r="K45" s="86">
        <v>11101691</v>
      </c>
      <c r="L45" s="88">
        <f t="shared" si="2"/>
        <v>113408755</v>
      </c>
      <c r="M45" s="105">
        <f t="shared" si="3"/>
        <v>0.4542210141641413</v>
      </c>
      <c r="N45" s="85">
        <v>67439704</v>
      </c>
      <c r="O45" s="86">
        <v>58706639</v>
      </c>
      <c r="P45" s="88">
        <f t="shared" si="4"/>
        <v>126146343</v>
      </c>
      <c r="Q45" s="105">
        <f t="shared" si="5"/>
        <v>0.5052371825310809</v>
      </c>
      <c r="R45" s="85">
        <v>38840186</v>
      </c>
      <c r="S45" s="86">
        <v>14856236</v>
      </c>
      <c r="T45" s="88">
        <f t="shared" si="6"/>
        <v>53696422</v>
      </c>
      <c r="U45" s="105">
        <f t="shared" si="7"/>
        <v>0.16700952190948434</v>
      </c>
      <c r="V45" s="85">
        <v>1301315</v>
      </c>
      <c r="W45" s="86">
        <v>5195950</v>
      </c>
      <c r="X45" s="88">
        <f t="shared" si="8"/>
        <v>6497265</v>
      </c>
      <c r="Y45" s="105">
        <f t="shared" si="9"/>
        <v>0.02020814573770345</v>
      </c>
      <c r="Z45" s="125">
        <f t="shared" si="10"/>
        <v>209888269</v>
      </c>
      <c r="AA45" s="88">
        <f t="shared" si="11"/>
        <v>89860516</v>
      </c>
      <c r="AB45" s="88">
        <f t="shared" si="12"/>
        <v>299748785</v>
      </c>
      <c r="AC45" s="105">
        <f t="shared" si="13"/>
        <v>0.9322949167041112</v>
      </c>
      <c r="AD45" s="85">
        <v>208624851</v>
      </c>
      <c r="AE45" s="86">
        <v>19615741</v>
      </c>
      <c r="AF45" s="88">
        <f t="shared" si="14"/>
        <v>228240592</v>
      </c>
      <c r="AG45" s="86">
        <v>242633322</v>
      </c>
      <c r="AH45" s="86">
        <v>242633322</v>
      </c>
      <c r="AI45" s="126">
        <v>11666485</v>
      </c>
      <c r="AJ45" s="127">
        <f t="shared" si="15"/>
        <v>0.04808278147384884</v>
      </c>
      <c r="AK45" s="128">
        <f t="shared" si="16"/>
        <v>-0.9715332625845976</v>
      </c>
    </row>
    <row r="46" spans="1:37" ht="13.5">
      <c r="A46" s="62" t="s">
        <v>97</v>
      </c>
      <c r="B46" s="63" t="s">
        <v>163</v>
      </c>
      <c r="C46" s="64" t="s">
        <v>164</v>
      </c>
      <c r="D46" s="85">
        <v>1291871658</v>
      </c>
      <c r="E46" s="86">
        <v>228830700</v>
      </c>
      <c r="F46" s="87">
        <f t="shared" si="0"/>
        <v>1520702358</v>
      </c>
      <c r="G46" s="85">
        <v>1302114092</v>
      </c>
      <c r="H46" s="86">
        <v>283242519</v>
      </c>
      <c r="I46" s="87">
        <f t="shared" si="1"/>
        <v>1585356611</v>
      </c>
      <c r="J46" s="85">
        <v>607000066</v>
      </c>
      <c r="K46" s="86">
        <v>31313373</v>
      </c>
      <c r="L46" s="88">
        <f t="shared" si="2"/>
        <v>638313439</v>
      </c>
      <c r="M46" s="105">
        <f t="shared" si="3"/>
        <v>0.41974909530586785</v>
      </c>
      <c r="N46" s="85">
        <v>251654535</v>
      </c>
      <c r="O46" s="86">
        <v>47428864</v>
      </c>
      <c r="P46" s="88">
        <f t="shared" si="4"/>
        <v>299083399</v>
      </c>
      <c r="Q46" s="105">
        <f t="shared" si="5"/>
        <v>0.19667451518477885</v>
      </c>
      <c r="R46" s="85">
        <v>215092696</v>
      </c>
      <c r="S46" s="86">
        <v>24307124</v>
      </c>
      <c r="T46" s="88">
        <f t="shared" si="6"/>
        <v>239399820</v>
      </c>
      <c r="U46" s="105">
        <f t="shared" si="7"/>
        <v>0.15100692067571667</v>
      </c>
      <c r="V46" s="85">
        <v>124240651</v>
      </c>
      <c r="W46" s="86">
        <v>23894130</v>
      </c>
      <c r="X46" s="88">
        <f t="shared" si="8"/>
        <v>148134781</v>
      </c>
      <c r="Y46" s="105">
        <f t="shared" si="9"/>
        <v>0.09343940661184148</v>
      </c>
      <c r="Z46" s="125">
        <f t="shared" si="10"/>
        <v>1197987948</v>
      </c>
      <c r="AA46" s="88">
        <f t="shared" si="11"/>
        <v>126943491</v>
      </c>
      <c r="AB46" s="88">
        <f t="shared" si="12"/>
        <v>1324931439</v>
      </c>
      <c r="AC46" s="105">
        <f t="shared" si="13"/>
        <v>0.8357308568980383</v>
      </c>
      <c r="AD46" s="85">
        <v>1333565211</v>
      </c>
      <c r="AE46" s="86">
        <v>93509997</v>
      </c>
      <c r="AF46" s="88">
        <f t="shared" si="14"/>
        <v>1427075208</v>
      </c>
      <c r="AG46" s="86">
        <v>1544823458</v>
      </c>
      <c r="AH46" s="86">
        <v>1544823458</v>
      </c>
      <c r="AI46" s="126">
        <v>178372272</v>
      </c>
      <c r="AJ46" s="127">
        <f t="shared" si="15"/>
        <v>0.11546450248168098</v>
      </c>
      <c r="AK46" s="128">
        <f t="shared" si="16"/>
        <v>-0.8961969347028276</v>
      </c>
    </row>
    <row r="47" spans="1:37" ht="13.5">
      <c r="A47" s="62" t="s">
        <v>112</v>
      </c>
      <c r="B47" s="63" t="s">
        <v>165</v>
      </c>
      <c r="C47" s="64" t="s">
        <v>166</v>
      </c>
      <c r="D47" s="85">
        <v>1499911434</v>
      </c>
      <c r="E47" s="86">
        <v>1123227534</v>
      </c>
      <c r="F47" s="87">
        <f t="shared" si="0"/>
        <v>2623138968</v>
      </c>
      <c r="G47" s="85">
        <v>1618438202</v>
      </c>
      <c r="H47" s="86">
        <v>1357388411</v>
      </c>
      <c r="I47" s="87">
        <f t="shared" si="1"/>
        <v>2975826613</v>
      </c>
      <c r="J47" s="85">
        <v>439872070</v>
      </c>
      <c r="K47" s="86">
        <v>141974203</v>
      </c>
      <c r="L47" s="88">
        <f t="shared" si="2"/>
        <v>581846273</v>
      </c>
      <c r="M47" s="105">
        <f t="shared" si="3"/>
        <v>0.221812980592342</v>
      </c>
      <c r="N47" s="85">
        <v>353539953</v>
      </c>
      <c r="O47" s="86">
        <v>241835063</v>
      </c>
      <c r="P47" s="88">
        <f t="shared" si="4"/>
        <v>595375016</v>
      </c>
      <c r="Q47" s="105">
        <f t="shared" si="5"/>
        <v>0.22697044390825427</v>
      </c>
      <c r="R47" s="85">
        <v>46209143</v>
      </c>
      <c r="S47" s="86">
        <v>43845011</v>
      </c>
      <c r="T47" s="88">
        <f t="shared" si="6"/>
        <v>90054154</v>
      </c>
      <c r="U47" s="105">
        <f t="shared" si="7"/>
        <v>0.030261895503788883</v>
      </c>
      <c r="V47" s="85">
        <v>92921348</v>
      </c>
      <c r="W47" s="86">
        <v>103653245</v>
      </c>
      <c r="X47" s="88">
        <f t="shared" si="8"/>
        <v>196574593</v>
      </c>
      <c r="Y47" s="105">
        <f t="shared" si="9"/>
        <v>0.06605713926384595</v>
      </c>
      <c r="Z47" s="125">
        <f t="shared" si="10"/>
        <v>932542514</v>
      </c>
      <c r="AA47" s="88">
        <f t="shared" si="11"/>
        <v>531307522</v>
      </c>
      <c r="AB47" s="88">
        <f t="shared" si="12"/>
        <v>1463850036</v>
      </c>
      <c r="AC47" s="105">
        <f t="shared" si="13"/>
        <v>0.4919137525032948</v>
      </c>
      <c r="AD47" s="85">
        <v>1130118787</v>
      </c>
      <c r="AE47" s="86">
        <v>1003597218</v>
      </c>
      <c r="AF47" s="88">
        <f t="shared" si="14"/>
        <v>2133716005</v>
      </c>
      <c r="AG47" s="86">
        <v>2613787783</v>
      </c>
      <c r="AH47" s="86">
        <v>2613787783</v>
      </c>
      <c r="AI47" s="126">
        <v>610512718</v>
      </c>
      <c r="AJ47" s="127">
        <f t="shared" si="15"/>
        <v>0.23357394275493865</v>
      </c>
      <c r="AK47" s="128">
        <f t="shared" si="16"/>
        <v>-0.907872185173959</v>
      </c>
    </row>
    <row r="48" spans="1:37" ht="13.5">
      <c r="A48" s="65"/>
      <c r="B48" s="66" t="s">
        <v>167</v>
      </c>
      <c r="C48" s="67"/>
      <c r="D48" s="89">
        <f>SUM(D42:D47)</f>
        <v>3974235915</v>
      </c>
      <c r="E48" s="90">
        <f>SUM(E42:E47)</f>
        <v>1726849751</v>
      </c>
      <c r="F48" s="91">
        <f t="shared" si="0"/>
        <v>5701085666</v>
      </c>
      <c r="G48" s="89">
        <f>SUM(G42:G47)</f>
        <v>4283776143</v>
      </c>
      <c r="H48" s="90">
        <f>SUM(H42:H47)</f>
        <v>2118438334</v>
      </c>
      <c r="I48" s="91">
        <f t="shared" si="1"/>
        <v>6402214477</v>
      </c>
      <c r="J48" s="89">
        <f>SUM(J42:J47)</f>
        <v>1549929682</v>
      </c>
      <c r="K48" s="90">
        <f>SUM(K42:K47)</f>
        <v>225675506</v>
      </c>
      <c r="L48" s="90">
        <f t="shared" si="2"/>
        <v>1775605188</v>
      </c>
      <c r="M48" s="106">
        <f t="shared" si="3"/>
        <v>0.3114503608653545</v>
      </c>
      <c r="N48" s="89">
        <f>SUM(N42:N47)</f>
        <v>857676890</v>
      </c>
      <c r="O48" s="90">
        <f>SUM(O42:O47)</f>
        <v>404750717</v>
      </c>
      <c r="P48" s="90">
        <f t="shared" si="4"/>
        <v>1262427607</v>
      </c>
      <c r="Q48" s="106">
        <f t="shared" si="5"/>
        <v>0.22143635106710216</v>
      </c>
      <c r="R48" s="89">
        <f>SUM(R42:R47)</f>
        <v>516592569</v>
      </c>
      <c r="S48" s="90">
        <f>SUM(S42:S47)</f>
        <v>146485089</v>
      </c>
      <c r="T48" s="90">
        <f t="shared" si="6"/>
        <v>663077658</v>
      </c>
      <c r="U48" s="106">
        <f t="shared" si="7"/>
        <v>0.1035700475799602</v>
      </c>
      <c r="V48" s="89">
        <f>SUM(V42:V47)</f>
        <v>232486496</v>
      </c>
      <c r="W48" s="90">
        <f>SUM(W42:W47)</f>
        <v>100430345</v>
      </c>
      <c r="X48" s="90">
        <f t="shared" si="8"/>
        <v>332916841</v>
      </c>
      <c r="Y48" s="106">
        <f t="shared" si="9"/>
        <v>0.0520002636893853</v>
      </c>
      <c r="Z48" s="89">
        <f t="shared" si="10"/>
        <v>3156685637</v>
      </c>
      <c r="AA48" s="90">
        <f t="shared" si="11"/>
        <v>877341657</v>
      </c>
      <c r="AB48" s="90">
        <f t="shared" si="12"/>
        <v>4034027294</v>
      </c>
      <c r="AC48" s="106">
        <f t="shared" si="13"/>
        <v>0.6300987429415668</v>
      </c>
      <c r="AD48" s="89">
        <f>SUM(AD42:AD47)</f>
        <v>3281034917</v>
      </c>
      <c r="AE48" s="90">
        <f>SUM(AE42:AE47)</f>
        <v>1317791435</v>
      </c>
      <c r="AF48" s="90">
        <f t="shared" si="14"/>
        <v>4598826352</v>
      </c>
      <c r="AG48" s="90">
        <f>SUM(AG42:AG47)</f>
        <v>5530560490</v>
      </c>
      <c r="AH48" s="90">
        <f>SUM(AH42:AH47)</f>
        <v>5530560490</v>
      </c>
      <c r="AI48" s="91">
        <f>SUM(AI42:AI47)</f>
        <v>886844943</v>
      </c>
      <c r="AJ48" s="129">
        <f t="shared" si="15"/>
        <v>0.16035353823604956</v>
      </c>
      <c r="AK48" s="130">
        <f t="shared" si="16"/>
        <v>-0.9276083036152872</v>
      </c>
    </row>
    <row r="49" spans="1:37" ht="13.5">
      <c r="A49" s="62" t="s">
        <v>97</v>
      </c>
      <c r="B49" s="63" t="s">
        <v>168</v>
      </c>
      <c r="C49" s="64" t="s">
        <v>169</v>
      </c>
      <c r="D49" s="85">
        <v>388292299</v>
      </c>
      <c r="E49" s="86">
        <v>178384250</v>
      </c>
      <c r="F49" s="87">
        <f t="shared" si="0"/>
        <v>566676549</v>
      </c>
      <c r="G49" s="85">
        <v>387347551</v>
      </c>
      <c r="H49" s="86">
        <v>187384250</v>
      </c>
      <c r="I49" s="87">
        <f t="shared" si="1"/>
        <v>574731801</v>
      </c>
      <c r="J49" s="85">
        <v>154504170</v>
      </c>
      <c r="K49" s="86">
        <v>37617917</v>
      </c>
      <c r="L49" s="88">
        <f t="shared" si="2"/>
        <v>192122087</v>
      </c>
      <c r="M49" s="105">
        <f t="shared" si="3"/>
        <v>0.3390330645216095</v>
      </c>
      <c r="N49" s="85">
        <v>111880564</v>
      </c>
      <c r="O49" s="86">
        <v>56009417</v>
      </c>
      <c r="P49" s="88">
        <f t="shared" si="4"/>
        <v>167889981</v>
      </c>
      <c r="Q49" s="105">
        <f t="shared" si="5"/>
        <v>0.2962712702621474</v>
      </c>
      <c r="R49" s="85">
        <v>79651419</v>
      </c>
      <c r="S49" s="86">
        <v>30415175</v>
      </c>
      <c r="T49" s="88">
        <f t="shared" si="6"/>
        <v>110066594</v>
      </c>
      <c r="U49" s="105">
        <f t="shared" si="7"/>
        <v>0.19150948983245838</v>
      </c>
      <c r="V49" s="85">
        <v>27044578</v>
      </c>
      <c r="W49" s="86">
        <v>30653171</v>
      </c>
      <c r="X49" s="88">
        <f t="shared" si="8"/>
        <v>57697749</v>
      </c>
      <c r="Y49" s="105">
        <f t="shared" si="9"/>
        <v>0.10039073686127906</v>
      </c>
      <c r="Z49" s="125">
        <f t="shared" si="10"/>
        <v>373080731</v>
      </c>
      <c r="AA49" s="88">
        <f t="shared" si="11"/>
        <v>154695680</v>
      </c>
      <c r="AB49" s="88">
        <f t="shared" si="12"/>
        <v>527776411</v>
      </c>
      <c r="AC49" s="105">
        <f t="shared" si="13"/>
        <v>0.9183003447550661</v>
      </c>
      <c r="AD49" s="85">
        <v>340227850</v>
      </c>
      <c r="AE49" s="86">
        <v>164194204</v>
      </c>
      <c r="AF49" s="88">
        <f t="shared" si="14"/>
        <v>504422054</v>
      </c>
      <c r="AG49" s="86">
        <v>479696468</v>
      </c>
      <c r="AH49" s="86">
        <v>479696468</v>
      </c>
      <c r="AI49" s="126">
        <v>52254749</v>
      </c>
      <c r="AJ49" s="127">
        <f t="shared" si="15"/>
        <v>0.10893294507225765</v>
      </c>
      <c r="AK49" s="128">
        <f t="shared" si="16"/>
        <v>-0.8856161253409431</v>
      </c>
    </row>
    <row r="50" spans="1:37" ht="13.5">
      <c r="A50" s="62" t="s">
        <v>97</v>
      </c>
      <c r="B50" s="63" t="s">
        <v>170</v>
      </c>
      <c r="C50" s="64" t="s">
        <v>171</v>
      </c>
      <c r="D50" s="85">
        <v>394432003</v>
      </c>
      <c r="E50" s="86">
        <v>143196104</v>
      </c>
      <c r="F50" s="87">
        <f t="shared" si="0"/>
        <v>537628107</v>
      </c>
      <c r="G50" s="85">
        <v>283701756</v>
      </c>
      <c r="H50" s="86">
        <v>149314803</v>
      </c>
      <c r="I50" s="87">
        <f t="shared" si="1"/>
        <v>433016559</v>
      </c>
      <c r="J50" s="85">
        <v>110065197</v>
      </c>
      <c r="K50" s="86">
        <v>17131973</v>
      </c>
      <c r="L50" s="88">
        <f t="shared" si="2"/>
        <v>127197170</v>
      </c>
      <c r="M50" s="105">
        <f t="shared" si="3"/>
        <v>0.23658950926090624</v>
      </c>
      <c r="N50" s="85">
        <v>77196418</v>
      </c>
      <c r="O50" s="86">
        <v>28157960</v>
      </c>
      <c r="P50" s="88">
        <f t="shared" si="4"/>
        <v>105354378</v>
      </c>
      <c r="Q50" s="105">
        <f t="shared" si="5"/>
        <v>0.1959614399401183</v>
      </c>
      <c r="R50" s="85">
        <v>64929620</v>
      </c>
      <c r="S50" s="86">
        <v>21374948</v>
      </c>
      <c r="T50" s="88">
        <f t="shared" si="6"/>
        <v>86304568</v>
      </c>
      <c r="U50" s="105">
        <f t="shared" si="7"/>
        <v>0.19931008689208118</v>
      </c>
      <c r="V50" s="85">
        <v>3424875</v>
      </c>
      <c r="W50" s="86">
        <v>37381252</v>
      </c>
      <c r="X50" s="88">
        <f t="shared" si="8"/>
        <v>40806127</v>
      </c>
      <c r="Y50" s="105">
        <f t="shared" si="9"/>
        <v>0.09423687420692842</v>
      </c>
      <c r="Z50" s="125">
        <f t="shared" si="10"/>
        <v>255616110</v>
      </c>
      <c r="AA50" s="88">
        <f t="shared" si="11"/>
        <v>104046133</v>
      </c>
      <c r="AB50" s="88">
        <f t="shared" si="12"/>
        <v>359662243</v>
      </c>
      <c r="AC50" s="105">
        <f t="shared" si="13"/>
        <v>0.8305969726206244</v>
      </c>
      <c r="AD50" s="85">
        <v>228573402</v>
      </c>
      <c r="AE50" s="86">
        <v>61587225</v>
      </c>
      <c r="AF50" s="88">
        <f t="shared" si="14"/>
        <v>290160627</v>
      </c>
      <c r="AG50" s="86">
        <v>405698087</v>
      </c>
      <c r="AH50" s="86">
        <v>405698087</v>
      </c>
      <c r="AI50" s="126">
        <v>36863639</v>
      </c>
      <c r="AJ50" s="127">
        <f t="shared" si="15"/>
        <v>0.09086470994377649</v>
      </c>
      <c r="AK50" s="128">
        <f t="shared" si="16"/>
        <v>-0.859367111858357</v>
      </c>
    </row>
    <row r="51" spans="1:37" ht="13.5">
      <c r="A51" s="62" t="s">
        <v>97</v>
      </c>
      <c r="B51" s="63" t="s">
        <v>172</v>
      </c>
      <c r="C51" s="64" t="s">
        <v>173</v>
      </c>
      <c r="D51" s="85">
        <v>357985018</v>
      </c>
      <c r="E51" s="86">
        <v>22463865</v>
      </c>
      <c r="F51" s="87">
        <f t="shared" si="0"/>
        <v>380448883</v>
      </c>
      <c r="G51" s="85">
        <v>356067319</v>
      </c>
      <c r="H51" s="86">
        <v>111071309</v>
      </c>
      <c r="I51" s="87">
        <f t="shared" si="1"/>
        <v>467138628</v>
      </c>
      <c r="J51" s="85">
        <v>137590144</v>
      </c>
      <c r="K51" s="86">
        <v>5549356</v>
      </c>
      <c r="L51" s="88">
        <f t="shared" si="2"/>
        <v>143139500</v>
      </c>
      <c r="M51" s="105">
        <f t="shared" si="3"/>
        <v>0.3762384551408973</v>
      </c>
      <c r="N51" s="85">
        <v>104644618</v>
      </c>
      <c r="O51" s="86">
        <v>18204113</v>
      </c>
      <c r="P51" s="88">
        <f t="shared" si="4"/>
        <v>122848731</v>
      </c>
      <c r="Q51" s="105">
        <f t="shared" si="5"/>
        <v>0.3229046962400991</v>
      </c>
      <c r="R51" s="85">
        <v>84910037</v>
      </c>
      <c r="S51" s="86">
        <v>17792151</v>
      </c>
      <c r="T51" s="88">
        <f t="shared" si="6"/>
        <v>102702188</v>
      </c>
      <c r="U51" s="105">
        <f t="shared" si="7"/>
        <v>0.21985376897583386</v>
      </c>
      <c r="V51" s="85">
        <v>18097625</v>
      </c>
      <c r="W51" s="86">
        <v>30155629</v>
      </c>
      <c r="X51" s="88">
        <f t="shared" si="8"/>
        <v>48253254</v>
      </c>
      <c r="Y51" s="105">
        <f t="shared" si="9"/>
        <v>0.10329536267765037</v>
      </c>
      <c r="Z51" s="125">
        <f t="shared" si="10"/>
        <v>345242424</v>
      </c>
      <c r="AA51" s="88">
        <f t="shared" si="11"/>
        <v>71701249</v>
      </c>
      <c r="AB51" s="88">
        <f t="shared" si="12"/>
        <v>416943673</v>
      </c>
      <c r="AC51" s="105">
        <f t="shared" si="13"/>
        <v>0.8925480532087361</v>
      </c>
      <c r="AD51" s="85">
        <v>310452562</v>
      </c>
      <c r="AE51" s="86">
        <v>49050206</v>
      </c>
      <c r="AF51" s="88">
        <f t="shared" si="14"/>
        <v>359502768</v>
      </c>
      <c r="AG51" s="86">
        <v>389169896</v>
      </c>
      <c r="AH51" s="86">
        <v>389169896</v>
      </c>
      <c r="AI51" s="126">
        <v>33133449</v>
      </c>
      <c r="AJ51" s="127">
        <f t="shared" si="15"/>
        <v>0.08513877702400702</v>
      </c>
      <c r="AK51" s="128">
        <f t="shared" si="16"/>
        <v>-0.8657777956246501</v>
      </c>
    </row>
    <row r="52" spans="1:37" ht="13.5">
      <c r="A52" s="62" t="s">
        <v>97</v>
      </c>
      <c r="B52" s="63" t="s">
        <v>174</v>
      </c>
      <c r="C52" s="64" t="s">
        <v>175</v>
      </c>
      <c r="D52" s="85">
        <v>207353152</v>
      </c>
      <c r="E52" s="86">
        <v>62189771</v>
      </c>
      <c r="F52" s="87">
        <f t="shared" si="0"/>
        <v>269542923</v>
      </c>
      <c r="G52" s="85">
        <v>207389152</v>
      </c>
      <c r="H52" s="86">
        <v>83157783</v>
      </c>
      <c r="I52" s="87">
        <f t="shared" si="1"/>
        <v>290546935</v>
      </c>
      <c r="J52" s="85">
        <v>52939080</v>
      </c>
      <c r="K52" s="86">
        <v>12976597</v>
      </c>
      <c r="L52" s="88">
        <f t="shared" si="2"/>
        <v>65915677</v>
      </c>
      <c r="M52" s="105">
        <f t="shared" si="3"/>
        <v>0.24454612373555065</v>
      </c>
      <c r="N52" s="85">
        <v>2677250</v>
      </c>
      <c r="O52" s="86">
        <v>18202804</v>
      </c>
      <c r="P52" s="88">
        <f t="shared" si="4"/>
        <v>20880054</v>
      </c>
      <c r="Q52" s="105">
        <f t="shared" si="5"/>
        <v>0.07746467155437058</v>
      </c>
      <c r="R52" s="85">
        <v>34260094</v>
      </c>
      <c r="S52" s="86">
        <v>16945280</v>
      </c>
      <c r="T52" s="88">
        <f t="shared" si="6"/>
        <v>51205374</v>
      </c>
      <c r="U52" s="105">
        <f t="shared" si="7"/>
        <v>0.17623787358142326</v>
      </c>
      <c r="V52" s="85">
        <v>2257944</v>
      </c>
      <c r="W52" s="86">
        <v>4742252</v>
      </c>
      <c r="X52" s="88">
        <f t="shared" si="8"/>
        <v>7000196</v>
      </c>
      <c r="Y52" s="105">
        <f t="shared" si="9"/>
        <v>0.0240931675978616</v>
      </c>
      <c r="Z52" s="125">
        <f t="shared" si="10"/>
        <v>92134368</v>
      </c>
      <c r="AA52" s="88">
        <f t="shared" si="11"/>
        <v>52866933</v>
      </c>
      <c r="AB52" s="88">
        <f t="shared" si="12"/>
        <v>145001301</v>
      </c>
      <c r="AC52" s="105">
        <f t="shared" si="13"/>
        <v>0.4990632615002461</v>
      </c>
      <c r="AD52" s="85">
        <v>74618236</v>
      </c>
      <c r="AE52" s="86">
        <v>67377824</v>
      </c>
      <c r="AF52" s="88">
        <f t="shared" si="14"/>
        <v>141996060</v>
      </c>
      <c r="AG52" s="86">
        <v>207485272</v>
      </c>
      <c r="AH52" s="86">
        <v>207485272</v>
      </c>
      <c r="AI52" s="126">
        <v>13123802</v>
      </c>
      <c r="AJ52" s="127">
        <f t="shared" si="15"/>
        <v>0.06325172805518456</v>
      </c>
      <c r="AK52" s="128">
        <f t="shared" si="16"/>
        <v>-0.9507014772100014</v>
      </c>
    </row>
    <row r="53" spans="1:37" ht="13.5">
      <c r="A53" s="62" t="s">
        <v>112</v>
      </c>
      <c r="B53" s="63" t="s">
        <v>176</v>
      </c>
      <c r="C53" s="64" t="s">
        <v>177</v>
      </c>
      <c r="D53" s="85">
        <v>758788007</v>
      </c>
      <c r="E53" s="86">
        <v>579459350</v>
      </c>
      <c r="F53" s="87">
        <f t="shared" si="0"/>
        <v>1338247357</v>
      </c>
      <c r="G53" s="85">
        <v>756418655</v>
      </c>
      <c r="H53" s="86">
        <v>564094400</v>
      </c>
      <c r="I53" s="87">
        <f t="shared" si="1"/>
        <v>1320513055</v>
      </c>
      <c r="J53" s="85">
        <v>254615402</v>
      </c>
      <c r="K53" s="86">
        <v>90229840</v>
      </c>
      <c r="L53" s="88">
        <f t="shared" si="2"/>
        <v>344845242</v>
      </c>
      <c r="M53" s="105">
        <f t="shared" si="3"/>
        <v>0.2576842316902106</v>
      </c>
      <c r="N53" s="85">
        <v>207243094</v>
      </c>
      <c r="O53" s="86">
        <v>125021849</v>
      </c>
      <c r="P53" s="88">
        <f t="shared" si="4"/>
        <v>332264943</v>
      </c>
      <c r="Q53" s="105">
        <f t="shared" si="5"/>
        <v>0.2482836534382186</v>
      </c>
      <c r="R53" s="85">
        <v>161754024</v>
      </c>
      <c r="S53" s="86">
        <v>72661706</v>
      </c>
      <c r="T53" s="88">
        <f t="shared" si="6"/>
        <v>234415730</v>
      </c>
      <c r="U53" s="105">
        <f t="shared" si="7"/>
        <v>0.1775186766328486</v>
      </c>
      <c r="V53" s="85">
        <v>11357217</v>
      </c>
      <c r="W53" s="86">
        <v>6097944</v>
      </c>
      <c r="X53" s="88">
        <f t="shared" si="8"/>
        <v>17455161</v>
      </c>
      <c r="Y53" s="105">
        <f t="shared" si="9"/>
        <v>0.013218469089652431</v>
      </c>
      <c r="Z53" s="125">
        <f t="shared" si="10"/>
        <v>634969737</v>
      </c>
      <c r="AA53" s="88">
        <f t="shared" si="11"/>
        <v>294011339</v>
      </c>
      <c r="AB53" s="88">
        <f t="shared" si="12"/>
        <v>928981076</v>
      </c>
      <c r="AC53" s="105">
        <f t="shared" si="13"/>
        <v>0.7035001073881848</v>
      </c>
      <c r="AD53" s="85">
        <v>604716086</v>
      </c>
      <c r="AE53" s="86">
        <v>458872553</v>
      </c>
      <c r="AF53" s="88">
        <f t="shared" si="14"/>
        <v>1063588639</v>
      </c>
      <c r="AG53" s="86">
        <v>1216698936</v>
      </c>
      <c r="AH53" s="86">
        <v>1216698936</v>
      </c>
      <c r="AI53" s="126">
        <v>200046675</v>
      </c>
      <c r="AJ53" s="127">
        <f t="shared" si="15"/>
        <v>0.16441756385328177</v>
      </c>
      <c r="AK53" s="128">
        <f t="shared" si="16"/>
        <v>-0.9835884284958031</v>
      </c>
    </row>
    <row r="54" spans="1:37" ht="13.5">
      <c r="A54" s="65"/>
      <c r="B54" s="66" t="s">
        <v>178</v>
      </c>
      <c r="C54" s="67"/>
      <c r="D54" s="89">
        <f>SUM(D49:D53)</f>
        <v>2106850479</v>
      </c>
      <c r="E54" s="90">
        <f>SUM(E49:E53)</f>
        <v>985693340</v>
      </c>
      <c r="F54" s="91">
        <f t="shared" si="0"/>
        <v>3092543819</v>
      </c>
      <c r="G54" s="89">
        <f>SUM(G49:G53)</f>
        <v>1990924433</v>
      </c>
      <c r="H54" s="90">
        <f>SUM(H49:H53)</f>
        <v>1095022545</v>
      </c>
      <c r="I54" s="91">
        <f t="shared" si="1"/>
        <v>3085946978</v>
      </c>
      <c r="J54" s="89">
        <f>SUM(J49:J53)</f>
        <v>709713993</v>
      </c>
      <c r="K54" s="90">
        <f>SUM(K49:K53)</f>
        <v>163505683</v>
      </c>
      <c r="L54" s="90">
        <f t="shared" si="2"/>
        <v>873219676</v>
      </c>
      <c r="M54" s="106">
        <f t="shared" si="3"/>
        <v>0.2823629112820018</v>
      </c>
      <c r="N54" s="89">
        <f>SUM(N49:N53)</f>
        <v>503641944</v>
      </c>
      <c r="O54" s="90">
        <f>SUM(O49:O53)</f>
        <v>245596143</v>
      </c>
      <c r="P54" s="90">
        <f t="shared" si="4"/>
        <v>749238087</v>
      </c>
      <c r="Q54" s="106">
        <f t="shared" si="5"/>
        <v>0.24227242388509548</v>
      </c>
      <c r="R54" s="89">
        <f>SUM(R49:R53)</f>
        <v>425505194</v>
      </c>
      <c r="S54" s="90">
        <f>SUM(S49:S53)</f>
        <v>159189260</v>
      </c>
      <c r="T54" s="90">
        <f t="shared" si="6"/>
        <v>584694454</v>
      </c>
      <c r="U54" s="106">
        <f t="shared" si="7"/>
        <v>0.18947002594935705</v>
      </c>
      <c r="V54" s="89">
        <f>SUM(V49:V53)</f>
        <v>62182239</v>
      </c>
      <c r="W54" s="90">
        <f>SUM(W49:W53)</f>
        <v>109030248</v>
      </c>
      <c r="X54" s="90">
        <f t="shared" si="8"/>
        <v>171212487</v>
      </c>
      <c r="Y54" s="106">
        <f t="shared" si="9"/>
        <v>0.055481344371951166</v>
      </c>
      <c r="Z54" s="89">
        <f t="shared" si="10"/>
        <v>1701043370</v>
      </c>
      <c r="AA54" s="90">
        <f t="shared" si="11"/>
        <v>677321334</v>
      </c>
      <c r="AB54" s="90">
        <f t="shared" si="12"/>
        <v>2378364704</v>
      </c>
      <c r="AC54" s="106">
        <f t="shared" si="13"/>
        <v>0.77070822050916</v>
      </c>
      <c r="AD54" s="89">
        <f>SUM(AD49:AD53)</f>
        <v>1558588136</v>
      </c>
      <c r="AE54" s="90">
        <f>SUM(AE49:AE53)</f>
        <v>801082012</v>
      </c>
      <c r="AF54" s="90">
        <f t="shared" si="14"/>
        <v>2359670148</v>
      </c>
      <c r="AG54" s="90">
        <f>SUM(AG49:AG53)</f>
        <v>2698748659</v>
      </c>
      <c r="AH54" s="90">
        <f>SUM(AH49:AH53)</f>
        <v>2698748659</v>
      </c>
      <c r="AI54" s="91">
        <f>SUM(AI49:AI53)</f>
        <v>335422314</v>
      </c>
      <c r="AJ54" s="129">
        <f t="shared" si="15"/>
        <v>0.12428808917844468</v>
      </c>
      <c r="AK54" s="130">
        <f t="shared" si="16"/>
        <v>-0.9274421947723857</v>
      </c>
    </row>
    <row r="55" spans="1:37" ht="13.5">
      <c r="A55" s="68"/>
      <c r="B55" s="69" t="s">
        <v>179</v>
      </c>
      <c r="C55" s="70"/>
      <c r="D55" s="92">
        <f>SUM(D9:D10,D12:D19,D21:D27,D29:D35,D37:D40,D42:D47,D49:D53)</f>
        <v>43861819422</v>
      </c>
      <c r="E55" s="93">
        <f>SUM(E9:E10,E12:E19,E21:E27,E29:E35,E37:E40,E42:E47,E49:E53)</f>
        <v>8541218142</v>
      </c>
      <c r="F55" s="94">
        <f t="shared" si="0"/>
        <v>52403037564</v>
      </c>
      <c r="G55" s="92">
        <f>SUM(G9:G10,G12:G19,G21:G27,G29:G35,G37:G40,G42:G47,G49:G53)</f>
        <v>44686929268</v>
      </c>
      <c r="H55" s="93">
        <f>SUM(H9:H10,H12:H19,H21:H27,H29:H35,H37:H40,H42:H47,H49:H53)</f>
        <v>9772898337</v>
      </c>
      <c r="I55" s="94">
        <f t="shared" si="1"/>
        <v>54459827605</v>
      </c>
      <c r="J55" s="92">
        <f>SUM(J9:J10,J12:J19,J21:J27,J29:J35,J37:J40,J42:J47,J49:J53)</f>
        <v>10187432996</v>
      </c>
      <c r="K55" s="93">
        <f>SUM(K9:K10,K12:K19,K21:K27,K29:K35,K37:K40,K42:K47,K49:K53)</f>
        <v>3103080218</v>
      </c>
      <c r="L55" s="93">
        <f t="shared" si="2"/>
        <v>13290513214</v>
      </c>
      <c r="M55" s="107">
        <f t="shared" si="3"/>
        <v>0.2536210462564933</v>
      </c>
      <c r="N55" s="92">
        <f>SUM(N9:N10,N12:N19,N21:N27,N29:N35,N37:N40,N42:N47,N49:N53)</f>
        <v>5356669133</v>
      </c>
      <c r="O55" s="93">
        <f>SUM(O9:O10,O12:O19,O21:O27,O29:O35,O37:O40,O42:O47,O49:O53)</f>
        <v>1489844907</v>
      </c>
      <c r="P55" s="93">
        <f t="shared" si="4"/>
        <v>6846514040</v>
      </c>
      <c r="Q55" s="107">
        <f t="shared" si="5"/>
        <v>0.1306510912013131</v>
      </c>
      <c r="R55" s="92">
        <f>SUM(R9:R10,R12:R19,R21:R27,R29:R35,R37:R40,R42:R47,R49:R53)</f>
        <v>6763001570</v>
      </c>
      <c r="S55" s="93">
        <f>SUM(S9:S10,S12:S19,S21:S27,S29:S35,S37:S40,S42:S47,S49:S53)</f>
        <v>999134195</v>
      </c>
      <c r="T55" s="93">
        <f t="shared" si="6"/>
        <v>7762135765</v>
      </c>
      <c r="U55" s="107">
        <f t="shared" si="7"/>
        <v>0.14252956915874174</v>
      </c>
      <c r="V55" s="92">
        <f>SUM(V9:V10,V12:V19,V21:V27,V29:V35,V37:V40,V42:V47,V49:V53)</f>
        <v>5384240457</v>
      </c>
      <c r="W55" s="93">
        <f>SUM(W9:W10,W12:W19,W21:W27,W29:W35,W37:W40,W42:W47,W49:W53)</f>
        <v>1649653052</v>
      </c>
      <c r="X55" s="93">
        <f t="shared" si="8"/>
        <v>7033893509</v>
      </c>
      <c r="Y55" s="107">
        <f t="shared" si="9"/>
        <v>0.12915746924535274</v>
      </c>
      <c r="Z55" s="92">
        <f t="shared" si="10"/>
        <v>27691344156</v>
      </c>
      <c r="AA55" s="93">
        <f t="shared" si="11"/>
        <v>7241712372</v>
      </c>
      <c r="AB55" s="93">
        <f t="shared" si="12"/>
        <v>34933056528</v>
      </c>
      <c r="AC55" s="107">
        <f t="shared" si="13"/>
        <v>0.6414463296022768</v>
      </c>
      <c r="AD55" s="92">
        <f>SUM(AD9:AD10,AD12:AD19,AD21:AD27,AD29:AD35,AD37:AD40,AD42:AD47,AD49:AD53)</f>
        <v>27060315130</v>
      </c>
      <c r="AE55" s="93">
        <f>SUM(AE9:AE10,AE12:AE19,AE21:AE27,AE29:AE35,AE37:AE40,AE42:AE47,AE49:AE53)</f>
        <v>7506165872</v>
      </c>
      <c r="AF55" s="93">
        <f t="shared" si="14"/>
        <v>34566481002</v>
      </c>
      <c r="AG55" s="93">
        <f>SUM(AG9:AG10,AG12:AG19,AG21:AG27,AG29:AG35,AG37:AG40,AG42:AG47,AG49:AG53)</f>
        <v>25118765259</v>
      </c>
      <c r="AH55" s="93">
        <f>SUM(AH9:AH10,AH12:AH19,AH21:AH27,AH29:AH35,AH37:AH40,AH42:AH47,AH49:AH53)</f>
        <v>25118765259</v>
      </c>
      <c r="AI55" s="94">
        <f>SUM(AI9:AI10,AI12:AI19,AI21:AI27,AI29:AI35,AI37:AI40,AI42:AI47,AI49:AI53)</f>
        <v>5556635254</v>
      </c>
      <c r="AJ55" s="131">
        <f t="shared" si="15"/>
        <v>0.22121450623489822</v>
      </c>
      <c r="AK55" s="132">
        <f t="shared" si="16"/>
        <v>-0.7965111488035759</v>
      </c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615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3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23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95</v>
      </c>
      <c r="B9" s="63" t="s">
        <v>50</v>
      </c>
      <c r="C9" s="64" t="s">
        <v>51</v>
      </c>
      <c r="D9" s="85">
        <v>6949637528</v>
      </c>
      <c r="E9" s="86">
        <v>1266260876</v>
      </c>
      <c r="F9" s="87">
        <f>$D9+$E9</f>
        <v>8215898404</v>
      </c>
      <c r="G9" s="85">
        <v>6908606869</v>
      </c>
      <c r="H9" s="86">
        <v>725661968</v>
      </c>
      <c r="I9" s="87">
        <f>$G9+$H9</f>
        <v>7634268837</v>
      </c>
      <c r="J9" s="85">
        <v>2025412320</v>
      </c>
      <c r="K9" s="86">
        <v>48283747</v>
      </c>
      <c r="L9" s="88">
        <f>$J9+$K9</f>
        <v>2073696067</v>
      </c>
      <c r="M9" s="105">
        <f>IF($F9=0,0,$L9/$F9)</f>
        <v>0.25240040285678295</v>
      </c>
      <c r="N9" s="85">
        <v>1512479389</v>
      </c>
      <c r="O9" s="86">
        <v>130577318</v>
      </c>
      <c r="P9" s="88">
        <f>$N9+$O9</f>
        <v>1643056707</v>
      </c>
      <c r="Q9" s="105">
        <f>IF($F9=0,0,$P9/$F9)</f>
        <v>0.1999850322151087</v>
      </c>
      <c r="R9" s="85">
        <v>1882694908</v>
      </c>
      <c r="S9" s="86">
        <v>102776868</v>
      </c>
      <c r="T9" s="88">
        <f>$R9+$S9</f>
        <v>1985471776</v>
      </c>
      <c r="U9" s="105">
        <f>IF($I9=0,0,$T9/$I9)</f>
        <v>0.2600735995014057</v>
      </c>
      <c r="V9" s="85">
        <v>1235775839</v>
      </c>
      <c r="W9" s="86">
        <v>147912011</v>
      </c>
      <c r="X9" s="88">
        <f>$V9+$W9</f>
        <v>1383687850</v>
      </c>
      <c r="Y9" s="105">
        <f>IF($I9=0,0,$X9/$I9)</f>
        <v>0.18124693792467242</v>
      </c>
      <c r="Z9" s="125">
        <f>$J9+$N9+$R9+$V9</f>
        <v>6656362456</v>
      </c>
      <c r="AA9" s="88">
        <f>$K9+$O9+$S9+$W9</f>
        <v>429549944</v>
      </c>
      <c r="AB9" s="88">
        <f>$Z9+$AA9</f>
        <v>7085912400</v>
      </c>
      <c r="AC9" s="105">
        <f>IF($I9=0,0,$AB9/$I9)</f>
        <v>0.9281717151035666</v>
      </c>
      <c r="AD9" s="85">
        <v>6685627687</v>
      </c>
      <c r="AE9" s="86">
        <v>765084950</v>
      </c>
      <c r="AF9" s="88">
        <f>$AD9+$AE9</f>
        <v>7450712637</v>
      </c>
      <c r="AG9" s="86">
        <v>7316105802</v>
      </c>
      <c r="AH9" s="86">
        <v>7316105802</v>
      </c>
      <c r="AI9" s="126">
        <v>1931588838</v>
      </c>
      <c r="AJ9" s="127">
        <f>IF($AH9=0,0,$AI9/$AH9)</f>
        <v>0.2640187129978304</v>
      </c>
      <c r="AK9" s="128">
        <f>IF($AF9=0,0,(($X9/$AF9)-1))</f>
        <v>-0.8142878517245921</v>
      </c>
    </row>
    <row r="10" spans="1:37" ht="13.5">
      <c r="A10" s="65"/>
      <c r="B10" s="66" t="s">
        <v>96</v>
      </c>
      <c r="C10" s="67"/>
      <c r="D10" s="89">
        <f>D9</f>
        <v>6949637528</v>
      </c>
      <c r="E10" s="90">
        <f>E9</f>
        <v>1266260876</v>
      </c>
      <c r="F10" s="91">
        <f aca="true" t="shared" si="0" ref="F10:F37">$D10+$E10</f>
        <v>8215898404</v>
      </c>
      <c r="G10" s="89">
        <f>G9</f>
        <v>6908606869</v>
      </c>
      <c r="H10" s="90">
        <f>H9</f>
        <v>725661968</v>
      </c>
      <c r="I10" s="91">
        <f aca="true" t="shared" si="1" ref="I10:I37">$G10+$H10</f>
        <v>7634268837</v>
      </c>
      <c r="J10" s="89">
        <f>J9</f>
        <v>2025412320</v>
      </c>
      <c r="K10" s="90">
        <f>K9</f>
        <v>48283747</v>
      </c>
      <c r="L10" s="90">
        <f aca="true" t="shared" si="2" ref="L10:L37">$J10+$K10</f>
        <v>2073696067</v>
      </c>
      <c r="M10" s="106">
        <f aca="true" t="shared" si="3" ref="M10:M37">IF($F10=0,0,$L10/$F10)</f>
        <v>0.25240040285678295</v>
      </c>
      <c r="N10" s="89">
        <f>N9</f>
        <v>1512479389</v>
      </c>
      <c r="O10" s="90">
        <f>O9</f>
        <v>130577318</v>
      </c>
      <c r="P10" s="90">
        <f aca="true" t="shared" si="4" ref="P10:P37">$N10+$O10</f>
        <v>1643056707</v>
      </c>
      <c r="Q10" s="106">
        <f aca="true" t="shared" si="5" ref="Q10:Q37">IF($F10=0,0,$P10/$F10)</f>
        <v>0.1999850322151087</v>
      </c>
      <c r="R10" s="89">
        <f>R9</f>
        <v>1882694908</v>
      </c>
      <c r="S10" s="90">
        <f>S9</f>
        <v>102776868</v>
      </c>
      <c r="T10" s="90">
        <f aca="true" t="shared" si="6" ref="T10:T37">$R10+$S10</f>
        <v>1985471776</v>
      </c>
      <c r="U10" s="106">
        <f aca="true" t="shared" si="7" ref="U10:U37">IF($I10=0,0,$T10/$I10)</f>
        <v>0.2600735995014057</v>
      </c>
      <c r="V10" s="89">
        <f>V9</f>
        <v>1235775839</v>
      </c>
      <c r="W10" s="90">
        <f>W9</f>
        <v>147912011</v>
      </c>
      <c r="X10" s="90">
        <f aca="true" t="shared" si="8" ref="X10:X37">$V10+$W10</f>
        <v>1383687850</v>
      </c>
      <c r="Y10" s="106">
        <f aca="true" t="shared" si="9" ref="Y10:Y37">IF($I10=0,0,$X10/$I10)</f>
        <v>0.18124693792467242</v>
      </c>
      <c r="Z10" s="89">
        <f aca="true" t="shared" si="10" ref="Z10:Z37">$J10+$N10+$R10+$V10</f>
        <v>6656362456</v>
      </c>
      <c r="AA10" s="90">
        <f aca="true" t="shared" si="11" ref="AA10:AA37">$K10+$O10+$S10+$W10</f>
        <v>429549944</v>
      </c>
      <c r="AB10" s="90">
        <f aca="true" t="shared" si="12" ref="AB10:AB37">$Z10+$AA10</f>
        <v>7085912400</v>
      </c>
      <c r="AC10" s="106">
        <f aca="true" t="shared" si="13" ref="AC10:AC37">IF($I10=0,0,$AB10/$I10)</f>
        <v>0.9281717151035666</v>
      </c>
      <c r="AD10" s="89">
        <f>AD9</f>
        <v>6685627687</v>
      </c>
      <c r="AE10" s="90">
        <f>AE9</f>
        <v>765084950</v>
      </c>
      <c r="AF10" s="90">
        <f aca="true" t="shared" si="14" ref="AF10:AF37">$AD10+$AE10</f>
        <v>7450712637</v>
      </c>
      <c r="AG10" s="90">
        <f>AG9</f>
        <v>7316105802</v>
      </c>
      <c r="AH10" s="90">
        <f>AH9</f>
        <v>7316105802</v>
      </c>
      <c r="AI10" s="91">
        <f>AI9</f>
        <v>1931588838</v>
      </c>
      <c r="AJ10" s="129">
        <f aca="true" t="shared" si="15" ref="AJ10:AJ37">IF($AH10=0,0,$AI10/$AH10)</f>
        <v>0.2640187129978304</v>
      </c>
      <c r="AK10" s="130">
        <f aca="true" t="shared" si="16" ref="AK10:AK37">IF($AF10=0,0,(($X10/$AF10)-1))</f>
        <v>-0.8142878517245921</v>
      </c>
    </row>
    <row r="11" spans="1:37" ht="13.5">
      <c r="A11" s="62" t="s">
        <v>97</v>
      </c>
      <c r="B11" s="63" t="s">
        <v>180</v>
      </c>
      <c r="C11" s="64" t="s">
        <v>181</v>
      </c>
      <c r="D11" s="85">
        <v>-147345177</v>
      </c>
      <c r="E11" s="86">
        <v>285809646</v>
      </c>
      <c r="F11" s="87">
        <f t="shared" si="0"/>
        <v>138464469</v>
      </c>
      <c r="G11" s="85">
        <v>150180989</v>
      </c>
      <c r="H11" s="86">
        <v>47503250</v>
      </c>
      <c r="I11" s="87">
        <f t="shared" si="1"/>
        <v>197684239</v>
      </c>
      <c r="J11" s="85">
        <v>40259486</v>
      </c>
      <c r="K11" s="86">
        <v>6892961</v>
      </c>
      <c r="L11" s="88">
        <f t="shared" si="2"/>
        <v>47152447</v>
      </c>
      <c r="M11" s="105">
        <f t="shared" si="3"/>
        <v>0.3405382430636411</v>
      </c>
      <c r="N11" s="85">
        <v>32048000</v>
      </c>
      <c r="O11" s="86">
        <v>54490</v>
      </c>
      <c r="P11" s="88">
        <f t="shared" si="4"/>
        <v>32102490</v>
      </c>
      <c r="Q11" s="105">
        <f t="shared" si="5"/>
        <v>0.2318464096374067</v>
      </c>
      <c r="R11" s="85">
        <v>12665399</v>
      </c>
      <c r="S11" s="86">
        <v>24954</v>
      </c>
      <c r="T11" s="88">
        <f t="shared" si="6"/>
        <v>12690353</v>
      </c>
      <c r="U11" s="105">
        <f t="shared" si="7"/>
        <v>0.06419506716466152</v>
      </c>
      <c r="V11" s="85">
        <v>8111689</v>
      </c>
      <c r="W11" s="86">
        <v>0</v>
      </c>
      <c r="X11" s="88">
        <f t="shared" si="8"/>
        <v>8111689</v>
      </c>
      <c r="Y11" s="105">
        <f t="shared" si="9"/>
        <v>0.041033564643461536</v>
      </c>
      <c r="Z11" s="125">
        <f t="shared" si="10"/>
        <v>93084574</v>
      </c>
      <c r="AA11" s="88">
        <f t="shared" si="11"/>
        <v>6972405</v>
      </c>
      <c r="AB11" s="88">
        <f t="shared" si="12"/>
        <v>100056979</v>
      </c>
      <c r="AC11" s="105">
        <f t="shared" si="13"/>
        <v>0.5061454545195179</v>
      </c>
      <c r="AD11" s="85">
        <v>70678325</v>
      </c>
      <c r="AE11" s="86">
        <v>17229994</v>
      </c>
      <c r="AF11" s="88">
        <f t="shared" si="14"/>
        <v>87908319</v>
      </c>
      <c r="AG11" s="86">
        <v>524325629</v>
      </c>
      <c r="AH11" s="86">
        <v>524325629</v>
      </c>
      <c r="AI11" s="126">
        <v>25317332</v>
      </c>
      <c r="AJ11" s="127">
        <f t="shared" si="15"/>
        <v>0.04828551304708395</v>
      </c>
      <c r="AK11" s="128">
        <f t="shared" si="16"/>
        <v>-0.9077255816938099</v>
      </c>
    </row>
    <row r="12" spans="1:37" ht="13.5">
      <c r="A12" s="62" t="s">
        <v>97</v>
      </c>
      <c r="B12" s="63" t="s">
        <v>182</v>
      </c>
      <c r="C12" s="64" t="s">
        <v>183</v>
      </c>
      <c r="D12" s="85">
        <v>402844431</v>
      </c>
      <c r="E12" s="86">
        <v>94780006</v>
      </c>
      <c r="F12" s="87">
        <f t="shared" si="0"/>
        <v>497624437</v>
      </c>
      <c r="G12" s="85">
        <v>267083382</v>
      </c>
      <c r="H12" s="86">
        <v>51779001</v>
      </c>
      <c r="I12" s="87">
        <f t="shared" si="1"/>
        <v>318862383</v>
      </c>
      <c r="J12" s="85">
        <v>0</v>
      </c>
      <c r="K12" s="86">
        <v>0</v>
      </c>
      <c r="L12" s="88">
        <f t="shared" si="2"/>
        <v>0</v>
      </c>
      <c r="M12" s="105">
        <f t="shared" si="3"/>
        <v>0</v>
      </c>
      <c r="N12" s="85">
        <v>0</v>
      </c>
      <c r="O12" s="86">
        <v>0</v>
      </c>
      <c r="P12" s="88">
        <f t="shared" si="4"/>
        <v>0</v>
      </c>
      <c r="Q12" s="105">
        <f t="shared" si="5"/>
        <v>0</v>
      </c>
      <c r="R12" s="85">
        <v>45572721</v>
      </c>
      <c r="S12" s="86">
        <v>-27943162</v>
      </c>
      <c r="T12" s="88">
        <f t="shared" si="6"/>
        <v>17629559</v>
      </c>
      <c r="U12" s="105">
        <f t="shared" si="7"/>
        <v>0.05528892694752269</v>
      </c>
      <c r="V12" s="85">
        <v>2140337</v>
      </c>
      <c r="W12" s="86">
        <v>0</v>
      </c>
      <c r="X12" s="88">
        <f t="shared" si="8"/>
        <v>2140337</v>
      </c>
      <c r="Y12" s="105">
        <f t="shared" si="9"/>
        <v>0.006712416120906931</v>
      </c>
      <c r="Z12" s="125">
        <f t="shared" si="10"/>
        <v>47713058</v>
      </c>
      <c r="AA12" s="88">
        <f t="shared" si="11"/>
        <v>-27943162</v>
      </c>
      <c r="AB12" s="88">
        <f t="shared" si="12"/>
        <v>19769896</v>
      </c>
      <c r="AC12" s="105">
        <f t="shared" si="13"/>
        <v>0.06200134306842962</v>
      </c>
      <c r="AD12" s="85">
        <v>127192917</v>
      </c>
      <c r="AE12" s="86">
        <v>1075115</v>
      </c>
      <c r="AF12" s="88">
        <f t="shared" si="14"/>
        <v>128268032</v>
      </c>
      <c r="AG12" s="86">
        <v>274506058</v>
      </c>
      <c r="AH12" s="86">
        <v>274506058</v>
      </c>
      <c r="AI12" s="126">
        <v>56142122</v>
      </c>
      <c r="AJ12" s="127">
        <f t="shared" si="15"/>
        <v>0.2045205210006695</v>
      </c>
      <c r="AK12" s="128">
        <f t="shared" si="16"/>
        <v>-0.9833135585958004</v>
      </c>
    </row>
    <row r="13" spans="1:37" ht="13.5">
      <c r="A13" s="62" t="s">
        <v>97</v>
      </c>
      <c r="B13" s="63" t="s">
        <v>184</v>
      </c>
      <c r="C13" s="64" t="s">
        <v>185</v>
      </c>
      <c r="D13" s="85">
        <v>227218880</v>
      </c>
      <c r="E13" s="86">
        <v>79302450</v>
      </c>
      <c r="F13" s="87">
        <f t="shared" si="0"/>
        <v>306521330</v>
      </c>
      <c r="G13" s="85">
        <v>227218880</v>
      </c>
      <c r="H13" s="86">
        <v>79302450</v>
      </c>
      <c r="I13" s="87">
        <f t="shared" si="1"/>
        <v>306521330</v>
      </c>
      <c r="J13" s="85">
        <v>26360021</v>
      </c>
      <c r="K13" s="86">
        <v>2487356</v>
      </c>
      <c r="L13" s="88">
        <f t="shared" si="2"/>
        <v>28847377</v>
      </c>
      <c r="M13" s="105">
        <f t="shared" si="3"/>
        <v>0.09411213568726196</v>
      </c>
      <c r="N13" s="85">
        <v>10013942</v>
      </c>
      <c r="O13" s="86">
        <v>0</v>
      </c>
      <c r="P13" s="88">
        <f t="shared" si="4"/>
        <v>10013942</v>
      </c>
      <c r="Q13" s="105">
        <f t="shared" si="5"/>
        <v>0.03266964162004647</v>
      </c>
      <c r="R13" s="85">
        <v>13664988</v>
      </c>
      <c r="S13" s="86">
        <v>4933965</v>
      </c>
      <c r="T13" s="88">
        <f t="shared" si="6"/>
        <v>18598953</v>
      </c>
      <c r="U13" s="105">
        <f t="shared" si="7"/>
        <v>0.06067751630857141</v>
      </c>
      <c r="V13" s="85">
        <v>25989777</v>
      </c>
      <c r="W13" s="86">
        <v>15898949</v>
      </c>
      <c r="X13" s="88">
        <f t="shared" si="8"/>
        <v>41888726</v>
      </c>
      <c r="Y13" s="105">
        <f t="shared" si="9"/>
        <v>0.13665843744055267</v>
      </c>
      <c r="Z13" s="125">
        <f t="shared" si="10"/>
        <v>76028728</v>
      </c>
      <c r="AA13" s="88">
        <f t="shared" si="11"/>
        <v>23320270</v>
      </c>
      <c r="AB13" s="88">
        <f t="shared" si="12"/>
        <v>99348998</v>
      </c>
      <c r="AC13" s="105">
        <f t="shared" si="13"/>
        <v>0.3241177310564325</v>
      </c>
      <c r="AD13" s="85">
        <v>117767006</v>
      </c>
      <c r="AE13" s="86">
        <v>56771688</v>
      </c>
      <c r="AF13" s="88">
        <f t="shared" si="14"/>
        <v>174538694</v>
      </c>
      <c r="AG13" s="86">
        <v>280653792</v>
      </c>
      <c r="AH13" s="86">
        <v>280653792</v>
      </c>
      <c r="AI13" s="126">
        <v>40696693</v>
      </c>
      <c r="AJ13" s="127">
        <f t="shared" si="15"/>
        <v>0.1450067455350826</v>
      </c>
      <c r="AK13" s="128">
        <f t="shared" si="16"/>
        <v>-0.7600032116660619</v>
      </c>
    </row>
    <row r="14" spans="1:37" ht="13.5">
      <c r="A14" s="62" t="s">
        <v>112</v>
      </c>
      <c r="B14" s="63" t="s">
        <v>186</v>
      </c>
      <c r="C14" s="64" t="s">
        <v>187</v>
      </c>
      <c r="D14" s="85">
        <v>67432184</v>
      </c>
      <c r="E14" s="86">
        <v>0</v>
      </c>
      <c r="F14" s="87">
        <f t="shared" si="0"/>
        <v>67432184</v>
      </c>
      <c r="G14" s="85">
        <v>70408681</v>
      </c>
      <c r="H14" s="86">
        <v>246000</v>
      </c>
      <c r="I14" s="87">
        <f t="shared" si="1"/>
        <v>70654681</v>
      </c>
      <c r="J14" s="85">
        <v>18989317</v>
      </c>
      <c r="K14" s="86">
        <v>0</v>
      </c>
      <c r="L14" s="88">
        <f t="shared" si="2"/>
        <v>18989317</v>
      </c>
      <c r="M14" s="105">
        <f t="shared" si="3"/>
        <v>0.28160613928802897</v>
      </c>
      <c r="N14" s="85">
        <v>15088018</v>
      </c>
      <c r="O14" s="86">
        <v>0</v>
      </c>
      <c r="P14" s="88">
        <f t="shared" si="4"/>
        <v>15088018</v>
      </c>
      <c r="Q14" s="105">
        <f t="shared" si="5"/>
        <v>0.22375099106978352</v>
      </c>
      <c r="R14" s="85">
        <v>38125917</v>
      </c>
      <c r="S14" s="86">
        <v>297797</v>
      </c>
      <c r="T14" s="88">
        <f t="shared" si="6"/>
        <v>38423714</v>
      </c>
      <c r="U14" s="105">
        <f t="shared" si="7"/>
        <v>0.5438240390611911</v>
      </c>
      <c r="V14" s="85">
        <v>18566319</v>
      </c>
      <c r="W14" s="86">
        <v>54766</v>
      </c>
      <c r="X14" s="88">
        <f t="shared" si="8"/>
        <v>18621085</v>
      </c>
      <c r="Y14" s="105">
        <f t="shared" si="9"/>
        <v>0.26355062023420645</v>
      </c>
      <c r="Z14" s="125">
        <f t="shared" si="10"/>
        <v>90769571</v>
      </c>
      <c r="AA14" s="88">
        <f t="shared" si="11"/>
        <v>352563</v>
      </c>
      <c r="AB14" s="88">
        <f t="shared" si="12"/>
        <v>91122134</v>
      </c>
      <c r="AC14" s="105">
        <f t="shared" si="13"/>
        <v>1.2896829015475988</v>
      </c>
      <c r="AD14" s="85">
        <v>64526537</v>
      </c>
      <c r="AE14" s="86">
        <v>0</v>
      </c>
      <c r="AF14" s="88">
        <f t="shared" si="14"/>
        <v>64526537</v>
      </c>
      <c r="AG14" s="86">
        <v>62399544</v>
      </c>
      <c r="AH14" s="86">
        <v>62399544</v>
      </c>
      <c r="AI14" s="126">
        <v>20424775</v>
      </c>
      <c r="AJ14" s="127">
        <f t="shared" si="15"/>
        <v>0.3273225041516329</v>
      </c>
      <c r="AK14" s="128">
        <f t="shared" si="16"/>
        <v>-0.7114197372780132</v>
      </c>
    </row>
    <row r="15" spans="1:37" ht="13.5">
      <c r="A15" s="65"/>
      <c r="B15" s="66" t="s">
        <v>188</v>
      </c>
      <c r="C15" s="67"/>
      <c r="D15" s="89">
        <f>SUM(D11:D14)</f>
        <v>550150318</v>
      </c>
      <c r="E15" s="90">
        <f>SUM(E11:E14)</f>
        <v>459892102</v>
      </c>
      <c r="F15" s="91">
        <f t="shared" si="0"/>
        <v>1010042420</v>
      </c>
      <c r="G15" s="89">
        <f>SUM(G11:G14)</f>
        <v>714891932</v>
      </c>
      <c r="H15" s="90">
        <f>SUM(H11:H14)</f>
        <v>178830701</v>
      </c>
      <c r="I15" s="91">
        <f t="shared" si="1"/>
        <v>893722633</v>
      </c>
      <c r="J15" s="89">
        <f>SUM(J11:J14)</f>
        <v>85608824</v>
      </c>
      <c r="K15" s="90">
        <f>SUM(K11:K14)</f>
        <v>9380317</v>
      </c>
      <c r="L15" s="90">
        <f t="shared" si="2"/>
        <v>94989141</v>
      </c>
      <c r="M15" s="106">
        <f t="shared" si="3"/>
        <v>0.09404470457785327</v>
      </c>
      <c r="N15" s="89">
        <f>SUM(N11:N14)</f>
        <v>57149960</v>
      </c>
      <c r="O15" s="90">
        <f>SUM(O11:O14)</f>
        <v>54490</v>
      </c>
      <c r="P15" s="90">
        <f t="shared" si="4"/>
        <v>57204450</v>
      </c>
      <c r="Q15" s="106">
        <f t="shared" si="5"/>
        <v>0.05663569060792516</v>
      </c>
      <c r="R15" s="89">
        <f>SUM(R11:R14)</f>
        <v>110029025</v>
      </c>
      <c r="S15" s="90">
        <f>SUM(S11:S14)</f>
        <v>-22686446</v>
      </c>
      <c r="T15" s="90">
        <f t="shared" si="6"/>
        <v>87342579</v>
      </c>
      <c r="U15" s="106">
        <f t="shared" si="7"/>
        <v>0.09772895501909036</v>
      </c>
      <c r="V15" s="89">
        <f>SUM(V11:V14)</f>
        <v>54808122</v>
      </c>
      <c r="W15" s="90">
        <f>SUM(W11:W14)</f>
        <v>15953715</v>
      </c>
      <c r="X15" s="90">
        <f t="shared" si="8"/>
        <v>70761837</v>
      </c>
      <c r="Y15" s="106">
        <f t="shared" si="9"/>
        <v>0.07917650777453232</v>
      </c>
      <c r="Z15" s="89">
        <f t="shared" si="10"/>
        <v>307595931</v>
      </c>
      <c r="AA15" s="90">
        <f t="shared" si="11"/>
        <v>2702076</v>
      </c>
      <c r="AB15" s="90">
        <f t="shared" si="12"/>
        <v>310298007</v>
      </c>
      <c r="AC15" s="106">
        <f t="shared" si="13"/>
        <v>0.3471972125830677</v>
      </c>
      <c r="AD15" s="89">
        <f>SUM(AD11:AD14)</f>
        <v>380164785</v>
      </c>
      <c r="AE15" s="90">
        <f>SUM(AE11:AE14)</f>
        <v>75076797</v>
      </c>
      <c r="AF15" s="90">
        <f t="shared" si="14"/>
        <v>455241582</v>
      </c>
      <c r="AG15" s="90">
        <f>SUM(AG11:AG14)</f>
        <v>1141885023</v>
      </c>
      <c r="AH15" s="90">
        <f>SUM(AH11:AH14)</f>
        <v>1141885023</v>
      </c>
      <c r="AI15" s="91">
        <f>SUM(AI11:AI14)</f>
        <v>142580922</v>
      </c>
      <c r="AJ15" s="129">
        <f t="shared" si="15"/>
        <v>0.12486451711697422</v>
      </c>
      <c r="AK15" s="130">
        <f t="shared" si="16"/>
        <v>-0.8445620088368817</v>
      </c>
    </row>
    <row r="16" spans="1:37" ht="13.5">
      <c r="A16" s="62" t="s">
        <v>97</v>
      </c>
      <c r="B16" s="63" t="s">
        <v>189</v>
      </c>
      <c r="C16" s="64" t="s">
        <v>190</v>
      </c>
      <c r="D16" s="85">
        <v>298722000</v>
      </c>
      <c r="E16" s="86">
        <v>43999951</v>
      </c>
      <c r="F16" s="87">
        <f t="shared" si="0"/>
        <v>342721951</v>
      </c>
      <c r="G16" s="85">
        <v>289884680</v>
      </c>
      <c r="H16" s="86">
        <v>761727138</v>
      </c>
      <c r="I16" s="87">
        <f t="shared" si="1"/>
        <v>1051611818</v>
      </c>
      <c r="J16" s="85">
        <v>45870244</v>
      </c>
      <c r="K16" s="86">
        <v>2338120313</v>
      </c>
      <c r="L16" s="88">
        <f t="shared" si="2"/>
        <v>2383990557</v>
      </c>
      <c r="M16" s="105">
        <f t="shared" si="3"/>
        <v>6.9560486278861084</v>
      </c>
      <c r="N16" s="85">
        <v>34332947</v>
      </c>
      <c r="O16" s="86">
        <v>0</v>
      </c>
      <c r="P16" s="88">
        <f t="shared" si="4"/>
        <v>34332947</v>
      </c>
      <c r="Q16" s="105">
        <f t="shared" si="5"/>
        <v>0.10017726293814194</v>
      </c>
      <c r="R16" s="85">
        <v>51229723</v>
      </c>
      <c r="S16" s="86">
        <v>0</v>
      </c>
      <c r="T16" s="88">
        <f t="shared" si="6"/>
        <v>51229723</v>
      </c>
      <c r="U16" s="105">
        <f t="shared" si="7"/>
        <v>0.04871543103940279</v>
      </c>
      <c r="V16" s="85">
        <v>50100552</v>
      </c>
      <c r="W16" s="86">
        <v>0</v>
      </c>
      <c r="X16" s="88">
        <f t="shared" si="8"/>
        <v>50100552</v>
      </c>
      <c r="Y16" s="105">
        <f t="shared" si="9"/>
        <v>0.04764167836691238</v>
      </c>
      <c r="Z16" s="125">
        <f t="shared" si="10"/>
        <v>181533466</v>
      </c>
      <c r="AA16" s="88">
        <f t="shared" si="11"/>
        <v>2338120313</v>
      </c>
      <c r="AB16" s="88">
        <f t="shared" si="12"/>
        <v>2519653779</v>
      </c>
      <c r="AC16" s="105">
        <f t="shared" si="13"/>
        <v>2.3959922624224443</v>
      </c>
      <c r="AD16" s="85">
        <v>172904805</v>
      </c>
      <c r="AE16" s="86">
        <v>345738</v>
      </c>
      <c r="AF16" s="88">
        <f t="shared" si="14"/>
        <v>173250543</v>
      </c>
      <c r="AG16" s="86">
        <v>465323472</v>
      </c>
      <c r="AH16" s="86">
        <v>465323472</v>
      </c>
      <c r="AI16" s="126">
        <v>54859000</v>
      </c>
      <c r="AJ16" s="127">
        <f t="shared" si="15"/>
        <v>0.11789433222487432</v>
      </c>
      <c r="AK16" s="128">
        <f t="shared" si="16"/>
        <v>-0.7108202310223062</v>
      </c>
    </row>
    <row r="17" spans="1:37" ht="13.5">
      <c r="A17" s="62" t="s">
        <v>97</v>
      </c>
      <c r="B17" s="63" t="s">
        <v>191</v>
      </c>
      <c r="C17" s="64" t="s">
        <v>192</v>
      </c>
      <c r="D17" s="85">
        <v>-208936752</v>
      </c>
      <c r="E17" s="86">
        <v>201746316</v>
      </c>
      <c r="F17" s="87">
        <f t="shared" si="0"/>
        <v>-7190436</v>
      </c>
      <c r="G17" s="85">
        <v>130349490</v>
      </c>
      <c r="H17" s="86">
        <v>202243985</v>
      </c>
      <c r="I17" s="87">
        <f t="shared" si="1"/>
        <v>332593475</v>
      </c>
      <c r="J17" s="85">
        <v>47237559</v>
      </c>
      <c r="K17" s="86">
        <v>0</v>
      </c>
      <c r="L17" s="88">
        <f t="shared" si="2"/>
        <v>47237559</v>
      </c>
      <c r="M17" s="105">
        <f t="shared" si="3"/>
        <v>-6.569498567263515</v>
      </c>
      <c r="N17" s="85">
        <v>21192182</v>
      </c>
      <c r="O17" s="86">
        <v>3243731</v>
      </c>
      <c r="P17" s="88">
        <f t="shared" si="4"/>
        <v>24435913</v>
      </c>
      <c r="Q17" s="105">
        <f t="shared" si="5"/>
        <v>-3.3983910016026844</v>
      </c>
      <c r="R17" s="85">
        <v>30349000</v>
      </c>
      <c r="S17" s="86">
        <v>0</v>
      </c>
      <c r="T17" s="88">
        <f t="shared" si="6"/>
        <v>30349000</v>
      </c>
      <c r="U17" s="105">
        <f t="shared" si="7"/>
        <v>0.09124953518706283</v>
      </c>
      <c r="V17" s="85">
        <v>14933288</v>
      </c>
      <c r="W17" s="86">
        <v>169531863</v>
      </c>
      <c r="X17" s="88">
        <f t="shared" si="8"/>
        <v>184465151</v>
      </c>
      <c r="Y17" s="105">
        <f t="shared" si="9"/>
        <v>0.5546264880872963</v>
      </c>
      <c r="Z17" s="125">
        <f t="shared" si="10"/>
        <v>113712029</v>
      </c>
      <c r="AA17" s="88">
        <f t="shared" si="11"/>
        <v>172775594</v>
      </c>
      <c r="AB17" s="88">
        <f t="shared" si="12"/>
        <v>286487623</v>
      </c>
      <c r="AC17" s="105">
        <f t="shared" si="13"/>
        <v>0.861374754871544</v>
      </c>
      <c r="AD17" s="85">
        <v>80798351</v>
      </c>
      <c r="AE17" s="86">
        <v>51336915</v>
      </c>
      <c r="AF17" s="88">
        <f t="shared" si="14"/>
        <v>132135266</v>
      </c>
      <c r="AG17" s="86">
        <v>245353139</v>
      </c>
      <c r="AH17" s="86">
        <v>245353139</v>
      </c>
      <c r="AI17" s="126">
        <v>26095788</v>
      </c>
      <c r="AJ17" s="127">
        <f t="shared" si="15"/>
        <v>0.10636011467536187</v>
      </c>
      <c r="AK17" s="128">
        <f t="shared" si="16"/>
        <v>0.39603269122718543</v>
      </c>
    </row>
    <row r="18" spans="1:37" ht="13.5">
      <c r="A18" s="62" t="s">
        <v>97</v>
      </c>
      <c r="B18" s="63" t="s">
        <v>193</v>
      </c>
      <c r="C18" s="64" t="s">
        <v>194</v>
      </c>
      <c r="D18" s="85">
        <v>125177622</v>
      </c>
      <c r="E18" s="86">
        <v>0</v>
      </c>
      <c r="F18" s="87">
        <f t="shared" si="0"/>
        <v>125177622</v>
      </c>
      <c r="G18" s="85">
        <v>155125735</v>
      </c>
      <c r="H18" s="86">
        <v>0</v>
      </c>
      <c r="I18" s="87">
        <f t="shared" si="1"/>
        <v>155125735</v>
      </c>
      <c r="J18" s="85">
        <v>65771726</v>
      </c>
      <c r="K18" s="86">
        <v>0</v>
      </c>
      <c r="L18" s="88">
        <f t="shared" si="2"/>
        <v>65771726</v>
      </c>
      <c r="M18" s="105">
        <f t="shared" si="3"/>
        <v>0.525427188575287</v>
      </c>
      <c r="N18" s="85">
        <v>40071462</v>
      </c>
      <c r="O18" s="86">
        <v>0</v>
      </c>
      <c r="P18" s="88">
        <f t="shared" si="4"/>
        <v>40071462</v>
      </c>
      <c r="Q18" s="105">
        <f t="shared" si="5"/>
        <v>0.32011681768487343</v>
      </c>
      <c r="R18" s="85">
        <v>40401914</v>
      </c>
      <c r="S18" s="86">
        <v>4299</v>
      </c>
      <c r="T18" s="88">
        <f t="shared" si="6"/>
        <v>40406213</v>
      </c>
      <c r="U18" s="105">
        <f t="shared" si="7"/>
        <v>0.2604739503732247</v>
      </c>
      <c r="V18" s="85">
        <v>13321554</v>
      </c>
      <c r="W18" s="86">
        <v>19912</v>
      </c>
      <c r="X18" s="88">
        <f t="shared" si="8"/>
        <v>13341466</v>
      </c>
      <c r="Y18" s="105">
        <f t="shared" si="9"/>
        <v>0.08600420813477531</v>
      </c>
      <c r="Z18" s="125">
        <f t="shared" si="10"/>
        <v>159566656</v>
      </c>
      <c r="AA18" s="88">
        <f t="shared" si="11"/>
        <v>24211</v>
      </c>
      <c r="AB18" s="88">
        <f t="shared" si="12"/>
        <v>159590867</v>
      </c>
      <c r="AC18" s="105">
        <f t="shared" si="13"/>
        <v>1.0287839538681316</v>
      </c>
      <c r="AD18" s="85">
        <v>149991812</v>
      </c>
      <c r="AE18" s="86">
        <v>0</v>
      </c>
      <c r="AF18" s="88">
        <f t="shared" si="14"/>
        <v>149991812</v>
      </c>
      <c r="AG18" s="86">
        <v>230331186</v>
      </c>
      <c r="AH18" s="86">
        <v>230331186</v>
      </c>
      <c r="AI18" s="126">
        <v>36336890</v>
      </c>
      <c r="AJ18" s="127">
        <f t="shared" si="15"/>
        <v>0.1577593144508013</v>
      </c>
      <c r="AK18" s="128">
        <f t="shared" si="16"/>
        <v>-0.9110520379605788</v>
      </c>
    </row>
    <row r="19" spans="1:37" ht="13.5">
      <c r="A19" s="62" t="s">
        <v>97</v>
      </c>
      <c r="B19" s="63" t="s">
        <v>57</v>
      </c>
      <c r="C19" s="64" t="s">
        <v>58</v>
      </c>
      <c r="D19" s="85">
        <v>2671803385</v>
      </c>
      <c r="E19" s="86">
        <v>220615001</v>
      </c>
      <c r="F19" s="87">
        <f t="shared" si="0"/>
        <v>2892418386</v>
      </c>
      <c r="G19" s="85">
        <v>2783803385</v>
      </c>
      <c r="H19" s="86">
        <v>220615001</v>
      </c>
      <c r="I19" s="87">
        <f t="shared" si="1"/>
        <v>3004418386</v>
      </c>
      <c r="J19" s="85">
        <v>723618500</v>
      </c>
      <c r="K19" s="86">
        <v>20350697</v>
      </c>
      <c r="L19" s="88">
        <f t="shared" si="2"/>
        <v>743969197</v>
      </c>
      <c r="M19" s="105">
        <f t="shared" si="3"/>
        <v>0.25721354856579176</v>
      </c>
      <c r="N19" s="85">
        <v>621772139</v>
      </c>
      <c r="O19" s="86">
        <v>37025316</v>
      </c>
      <c r="P19" s="88">
        <f t="shared" si="4"/>
        <v>658797455</v>
      </c>
      <c r="Q19" s="105">
        <f t="shared" si="5"/>
        <v>0.22776699878162093</v>
      </c>
      <c r="R19" s="85">
        <v>594973320</v>
      </c>
      <c r="S19" s="86">
        <v>36379269</v>
      </c>
      <c r="T19" s="88">
        <f t="shared" si="6"/>
        <v>631352589</v>
      </c>
      <c r="U19" s="105">
        <f t="shared" si="7"/>
        <v>0.21014136777420186</v>
      </c>
      <c r="V19" s="85">
        <v>545088997</v>
      </c>
      <c r="W19" s="86">
        <v>17045444</v>
      </c>
      <c r="X19" s="88">
        <f t="shared" si="8"/>
        <v>562134441</v>
      </c>
      <c r="Y19" s="105">
        <f t="shared" si="9"/>
        <v>0.1871025831886252</v>
      </c>
      <c r="Z19" s="125">
        <f t="shared" si="10"/>
        <v>2485452956</v>
      </c>
      <c r="AA19" s="88">
        <f t="shared" si="11"/>
        <v>110800726</v>
      </c>
      <c r="AB19" s="88">
        <f t="shared" si="12"/>
        <v>2596253682</v>
      </c>
      <c r="AC19" s="105">
        <f t="shared" si="13"/>
        <v>0.8641451850042033</v>
      </c>
      <c r="AD19" s="85">
        <v>2162226866</v>
      </c>
      <c r="AE19" s="86">
        <v>91905347</v>
      </c>
      <c r="AF19" s="88">
        <f t="shared" si="14"/>
        <v>2254132213</v>
      </c>
      <c r="AG19" s="86">
        <v>2632547693</v>
      </c>
      <c r="AH19" s="86">
        <v>2632547693</v>
      </c>
      <c r="AI19" s="126">
        <v>532127360</v>
      </c>
      <c r="AJ19" s="127">
        <f t="shared" si="15"/>
        <v>0.20213398656173936</v>
      </c>
      <c r="AK19" s="128">
        <f t="shared" si="16"/>
        <v>-0.7506204659344886</v>
      </c>
    </row>
    <row r="20" spans="1:37" ht="13.5">
      <c r="A20" s="62" t="s">
        <v>97</v>
      </c>
      <c r="B20" s="63" t="s">
        <v>195</v>
      </c>
      <c r="C20" s="64" t="s">
        <v>196</v>
      </c>
      <c r="D20" s="85">
        <v>386732347</v>
      </c>
      <c r="E20" s="86">
        <v>34053000</v>
      </c>
      <c r="F20" s="87">
        <f t="shared" si="0"/>
        <v>420785347</v>
      </c>
      <c r="G20" s="85">
        <v>470774997</v>
      </c>
      <c r="H20" s="86">
        <v>22747404</v>
      </c>
      <c r="I20" s="87">
        <f t="shared" si="1"/>
        <v>493522401</v>
      </c>
      <c r="J20" s="85">
        <v>0</v>
      </c>
      <c r="K20" s="86">
        <v>0</v>
      </c>
      <c r="L20" s="88">
        <f t="shared" si="2"/>
        <v>0</v>
      </c>
      <c r="M20" s="105">
        <f t="shared" si="3"/>
        <v>0</v>
      </c>
      <c r="N20" s="85">
        <v>22830833</v>
      </c>
      <c r="O20" s="86">
        <v>0</v>
      </c>
      <c r="P20" s="88">
        <f t="shared" si="4"/>
        <v>22830833</v>
      </c>
      <c r="Q20" s="105">
        <f t="shared" si="5"/>
        <v>0.054257671192148235</v>
      </c>
      <c r="R20" s="85">
        <v>40418056</v>
      </c>
      <c r="S20" s="86">
        <v>0</v>
      </c>
      <c r="T20" s="88">
        <f t="shared" si="6"/>
        <v>40418056</v>
      </c>
      <c r="U20" s="105">
        <f t="shared" si="7"/>
        <v>0.08189710521366993</v>
      </c>
      <c r="V20" s="85">
        <v>36026029</v>
      </c>
      <c r="W20" s="86">
        <v>0</v>
      </c>
      <c r="X20" s="88">
        <f t="shared" si="8"/>
        <v>36026029</v>
      </c>
      <c r="Y20" s="105">
        <f t="shared" si="9"/>
        <v>0.07299775841380704</v>
      </c>
      <c r="Z20" s="125">
        <f t="shared" si="10"/>
        <v>99274918</v>
      </c>
      <c r="AA20" s="88">
        <f t="shared" si="11"/>
        <v>0</v>
      </c>
      <c r="AB20" s="88">
        <f t="shared" si="12"/>
        <v>99274918</v>
      </c>
      <c r="AC20" s="105">
        <f t="shared" si="13"/>
        <v>0.20115584986384438</v>
      </c>
      <c r="AD20" s="85">
        <v>270914673</v>
      </c>
      <c r="AE20" s="86">
        <v>0</v>
      </c>
      <c r="AF20" s="88">
        <f t="shared" si="14"/>
        <v>270914673</v>
      </c>
      <c r="AG20" s="86">
        <v>375126363</v>
      </c>
      <c r="AH20" s="86">
        <v>375126363</v>
      </c>
      <c r="AI20" s="126">
        <v>0</v>
      </c>
      <c r="AJ20" s="127">
        <f t="shared" si="15"/>
        <v>0</v>
      </c>
      <c r="AK20" s="128">
        <f t="shared" si="16"/>
        <v>-0.8670207538002196</v>
      </c>
    </row>
    <row r="21" spans="1:37" ht="13.5">
      <c r="A21" s="62" t="s">
        <v>112</v>
      </c>
      <c r="B21" s="63" t="s">
        <v>197</v>
      </c>
      <c r="C21" s="64" t="s">
        <v>198</v>
      </c>
      <c r="D21" s="85">
        <v>133615000</v>
      </c>
      <c r="E21" s="86">
        <v>16300000</v>
      </c>
      <c r="F21" s="87">
        <f t="shared" si="0"/>
        <v>149915000</v>
      </c>
      <c r="G21" s="85">
        <v>134499000</v>
      </c>
      <c r="H21" s="86">
        <v>17100000</v>
      </c>
      <c r="I21" s="87">
        <f t="shared" si="1"/>
        <v>151599000</v>
      </c>
      <c r="J21" s="85">
        <v>54316474</v>
      </c>
      <c r="K21" s="86">
        <v>21500</v>
      </c>
      <c r="L21" s="88">
        <f t="shared" si="2"/>
        <v>54337974</v>
      </c>
      <c r="M21" s="105">
        <f t="shared" si="3"/>
        <v>0.3624585531801354</v>
      </c>
      <c r="N21" s="85">
        <v>3131150</v>
      </c>
      <c r="O21" s="86">
        <v>202379</v>
      </c>
      <c r="P21" s="88">
        <f t="shared" si="4"/>
        <v>3333529</v>
      </c>
      <c r="Q21" s="105">
        <f t="shared" si="5"/>
        <v>0.022236127138711936</v>
      </c>
      <c r="R21" s="85">
        <v>34897887</v>
      </c>
      <c r="S21" s="86">
        <v>205930</v>
      </c>
      <c r="T21" s="88">
        <f t="shared" si="6"/>
        <v>35103817</v>
      </c>
      <c r="U21" s="105">
        <f t="shared" si="7"/>
        <v>0.23155704852934386</v>
      </c>
      <c r="V21" s="85">
        <v>1629308</v>
      </c>
      <c r="W21" s="86">
        <v>424073</v>
      </c>
      <c r="X21" s="88">
        <f t="shared" si="8"/>
        <v>2053381</v>
      </c>
      <c r="Y21" s="105">
        <f t="shared" si="9"/>
        <v>0.013544818897222278</v>
      </c>
      <c r="Z21" s="125">
        <f t="shared" si="10"/>
        <v>93974819</v>
      </c>
      <c r="AA21" s="88">
        <f t="shared" si="11"/>
        <v>853882</v>
      </c>
      <c r="AB21" s="88">
        <f t="shared" si="12"/>
        <v>94828701</v>
      </c>
      <c r="AC21" s="105">
        <f t="shared" si="13"/>
        <v>0.6255232620267944</v>
      </c>
      <c r="AD21" s="85">
        <v>162283743</v>
      </c>
      <c r="AE21" s="86">
        <v>2594719</v>
      </c>
      <c r="AF21" s="88">
        <f t="shared" si="14"/>
        <v>164878462</v>
      </c>
      <c r="AG21" s="86">
        <v>131174000</v>
      </c>
      <c r="AH21" s="86">
        <v>131174000</v>
      </c>
      <c r="AI21" s="126">
        <v>35157531</v>
      </c>
      <c r="AJ21" s="127">
        <f t="shared" si="15"/>
        <v>0.268022100416241</v>
      </c>
      <c r="AK21" s="128">
        <f t="shared" si="16"/>
        <v>-0.9875460931943919</v>
      </c>
    </row>
    <row r="22" spans="1:37" ht="13.5">
      <c r="A22" s="65"/>
      <c r="B22" s="66" t="s">
        <v>199</v>
      </c>
      <c r="C22" s="67"/>
      <c r="D22" s="89">
        <f>SUM(D16:D21)</f>
        <v>3407113602</v>
      </c>
      <c r="E22" s="90">
        <f>SUM(E16:E21)</f>
        <v>516714268</v>
      </c>
      <c r="F22" s="91">
        <f t="shared" si="0"/>
        <v>3923827870</v>
      </c>
      <c r="G22" s="89">
        <f>SUM(G16:G21)</f>
        <v>3964437287</v>
      </c>
      <c r="H22" s="90">
        <f>SUM(H16:H21)</f>
        <v>1224433528</v>
      </c>
      <c r="I22" s="91">
        <f t="shared" si="1"/>
        <v>5188870815</v>
      </c>
      <c r="J22" s="89">
        <f>SUM(J16:J21)</f>
        <v>936814503</v>
      </c>
      <c r="K22" s="90">
        <f>SUM(K16:K21)</f>
        <v>2358492510</v>
      </c>
      <c r="L22" s="90">
        <f t="shared" si="2"/>
        <v>3295307013</v>
      </c>
      <c r="M22" s="106">
        <f t="shared" si="3"/>
        <v>0.8398194625698502</v>
      </c>
      <c r="N22" s="89">
        <f>SUM(N16:N21)</f>
        <v>743330713</v>
      </c>
      <c r="O22" s="90">
        <f>SUM(O16:O21)</f>
        <v>40471426</v>
      </c>
      <c r="P22" s="90">
        <f t="shared" si="4"/>
        <v>783802139</v>
      </c>
      <c r="Q22" s="106">
        <f t="shared" si="5"/>
        <v>0.1997544655290906</v>
      </c>
      <c r="R22" s="89">
        <f>SUM(R16:R21)</f>
        <v>792269900</v>
      </c>
      <c r="S22" s="90">
        <f>SUM(S16:S21)</f>
        <v>36589498</v>
      </c>
      <c r="T22" s="90">
        <f t="shared" si="6"/>
        <v>828859398</v>
      </c>
      <c r="U22" s="106">
        <f t="shared" si="7"/>
        <v>0.15973791361386977</v>
      </c>
      <c r="V22" s="89">
        <f>SUM(V16:V21)</f>
        <v>661099728</v>
      </c>
      <c r="W22" s="90">
        <f>SUM(W16:W21)</f>
        <v>187021292</v>
      </c>
      <c r="X22" s="90">
        <f t="shared" si="8"/>
        <v>848121020</v>
      </c>
      <c r="Y22" s="106">
        <f t="shared" si="9"/>
        <v>0.16345001643676496</v>
      </c>
      <c r="Z22" s="89">
        <f t="shared" si="10"/>
        <v>3133514844</v>
      </c>
      <c r="AA22" s="90">
        <f t="shared" si="11"/>
        <v>2622574726</v>
      </c>
      <c r="AB22" s="90">
        <f t="shared" si="12"/>
        <v>5756089570</v>
      </c>
      <c r="AC22" s="106">
        <f t="shared" si="13"/>
        <v>1.1093144877225085</v>
      </c>
      <c r="AD22" s="89">
        <f>SUM(AD16:AD21)</f>
        <v>2999120250</v>
      </c>
      <c r="AE22" s="90">
        <f>SUM(AE16:AE21)</f>
        <v>146182719</v>
      </c>
      <c r="AF22" s="90">
        <f t="shared" si="14"/>
        <v>3145302969</v>
      </c>
      <c r="AG22" s="90">
        <f>SUM(AG16:AG21)</f>
        <v>4079855853</v>
      </c>
      <c r="AH22" s="90">
        <f>SUM(AH16:AH21)</f>
        <v>4079855853</v>
      </c>
      <c r="AI22" s="91">
        <f>SUM(AI16:AI21)</f>
        <v>684576569</v>
      </c>
      <c r="AJ22" s="129">
        <f t="shared" si="15"/>
        <v>0.1677943029523009</v>
      </c>
      <c r="AK22" s="130">
        <f t="shared" si="16"/>
        <v>-0.7303531556867329</v>
      </c>
    </row>
    <row r="23" spans="1:37" ht="13.5">
      <c r="A23" s="62" t="s">
        <v>97</v>
      </c>
      <c r="B23" s="63" t="s">
        <v>200</v>
      </c>
      <c r="C23" s="64" t="s">
        <v>201</v>
      </c>
      <c r="D23" s="85">
        <v>521773656</v>
      </c>
      <c r="E23" s="86">
        <v>165018408</v>
      </c>
      <c r="F23" s="87">
        <f t="shared" si="0"/>
        <v>686792064</v>
      </c>
      <c r="G23" s="85">
        <v>515233664</v>
      </c>
      <c r="H23" s="86">
        <v>162327683</v>
      </c>
      <c r="I23" s="87">
        <f t="shared" si="1"/>
        <v>677561347</v>
      </c>
      <c r="J23" s="85">
        <v>161130666</v>
      </c>
      <c r="K23" s="86">
        <v>8399873</v>
      </c>
      <c r="L23" s="88">
        <f t="shared" si="2"/>
        <v>169530539</v>
      </c>
      <c r="M23" s="105">
        <f t="shared" si="3"/>
        <v>0.24684405642753612</v>
      </c>
      <c r="N23" s="85">
        <v>82000487</v>
      </c>
      <c r="O23" s="86">
        <v>27741324</v>
      </c>
      <c r="P23" s="88">
        <f t="shared" si="4"/>
        <v>109741811</v>
      </c>
      <c r="Q23" s="105">
        <f t="shared" si="5"/>
        <v>0.15978899109702002</v>
      </c>
      <c r="R23" s="85">
        <v>199864616</v>
      </c>
      <c r="S23" s="86">
        <v>17692748</v>
      </c>
      <c r="T23" s="88">
        <f t="shared" si="6"/>
        <v>217557364</v>
      </c>
      <c r="U23" s="105">
        <f t="shared" si="7"/>
        <v>0.32108880614761515</v>
      </c>
      <c r="V23" s="85">
        <v>60129183</v>
      </c>
      <c r="W23" s="86">
        <v>57367071</v>
      </c>
      <c r="X23" s="88">
        <f t="shared" si="8"/>
        <v>117496254</v>
      </c>
      <c r="Y23" s="105">
        <f t="shared" si="9"/>
        <v>0.17341050300497735</v>
      </c>
      <c r="Z23" s="125">
        <f t="shared" si="10"/>
        <v>503124952</v>
      </c>
      <c r="AA23" s="88">
        <f t="shared" si="11"/>
        <v>111201016</v>
      </c>
      <c r="AB23" s="88">
        <f t="shared" si="12"/>
        <v>614325968</v>
      </c>
      <c r="AC23" s="105">
        <f t="shared" si="13"/>
        <v>0.9066720979879037</v>
      </c>
      <c r="AD23" s="85">
        <v>490536559</v>
      </c>
      <c r="AE23" s="86">
        <v>87905215</v>
      </c>
      <c r="AF23" s="88">
        <f t="shared" si="14"/>
        <v>578441774</v>
      </c>
      <c r="AG23" s="86">
        <v>608754145</v>
      </c>
      <c r="AH23" s="86">
        <v>608754145</v>
      </c>
      <c r="AI23" s="126">
        <v>147114360</v>
      </c>
      <c r="AJ23" s="127">
        <f t="shared" si="15"/>
        <v>0.2416646542915942</v>
      </c>
      <c r="AK23" s="128">
        <f t="shared" si="16"/>
        <v>-0.796874535551784</v>
      </c>
    </row>
    <row r="24" spans="1:37" ht="13.5">
      <c r="A24" s="62" t="s">
        <v>97</v>
      </c>
      <c r="B24" s="63" t="s">
        <v>202</v>
      </c>
      <c r="C24" s="64" t="s">
        <v>203</v>
      </c>
      <c r="D24" s="85">
        <v>776640513</v>
      </c>
      <c r="E24" s="86">
        <v>67388000</v>
      </c>
      <c r="F24" s="87">
        <f t="shared" si="0"/>
        <v>844028513</v>
      </c>
      <c r="G24" s="85">
        <v>786604513</v>
      </c>
      <c r="H24" s="86">
        <v>80218477</v>
      </c>
      <c r="I24" s="87">
        <f t="shared" si="1"/>
        <v>866822990</v>
      </c>
      <c r="J24" s="85">
        <v>231249150</v>
      </c>
      <c r="K24" s="86">
        <v>14146895</v>
      </c>
      <c r="L24" s="88">
        <f t="shared" si="2"/>
        <v>245396045</v>
      </c>
      <c r="M24" s="105">
        <f t="shared" si="3"/>
        <v>0.29074378557161373</v>
      </c>
      <c r="N24" s="85">
        <v>197928457</v>
      </c>
      <c r="O24" s="86">
        <v>21693325</v>
      </c>
      <c r="P24" s="88">
        <f t="shared" si="4"/>
        <v>219621782</v>
      </c>
      <c r="Q24" s="105">
        <f t="shared" si="5"/>
        <v>0.2602065909116983</v>
      </c>
      <c r="R24" s="85">
        <v>176865389</v>
      </c>
      <c r="S24" s="86">
        <v>12028493</v>
      </c>
      <c r="T24" s="88">
        <f t="shared" si="6"/>
        <v>188893882</v>
      </c>
      <c r="U24" s="105">
        <f t="shared" si="7"/>
        <v>0.21791517320047082</v>
      </c>
      <c r="V24" s="85">
        <v>89341015</v>
      </c>
      <c r="W24" s="86">
        <v>28577963</v>
      </c>
      <c r="X24" s="88">
        <f t="shared" si="8"/>
        <v>117918978</v>
      </c>
      <c r="Y24" s="105">
        <f t="shared" si="9"/>
        <v>0.13603582203097775</v>
      </c>
      <c r="Z24" s="125">
        <f t="shared" si="10"/>
        <v>695384011</v>
      </c>
      <c r="AA24" s="88">
        <f t="shared" si="11"/>
        <v>76446676</v>
      </c>
      <c r="AB24" s="88">
        <f t="shared" si="12"/>
        <v>771830687</v>
      </c>
      <c r="AC24" s="105">
        <f t="shared" si="13"/>
        <v>0.8904132630353978</v>
      </c>
      <c r="AD24" s="85">
        <v>728757971</v>
      </c>
      <c r="AE24" s="86">
        <v>62510475</v>
      </c>
      <c r="AF24" s="88">
        <f t="shared" si="14"/>
        <v>791268446</v>
      </c>
      <c r="AG24" s="86">
        <v>865156402</v>
      </c>
      <c r="AH24" s="86">
        <v>865156402</v>
      </c>
      <c r="AI24" s="126">
        <v>156921597</v>
      </c>
      <c r="AJ24" s="127">
        <f t="shared" si="15"/>
        <v>0.18137945536464978</v>
      </c>
      <c r="AK24" s="128">
        <f t="shared" si="16"/>
        <v>-0.8509747499775822</v>
      </c>
    </row>
    <row r="25" spans="1:37" ht="13.5">
      <c r="A25" s="62" t="s">
        <v>97</v>
      </c>
      <c r="B25" s="63" t="s">
        <v>204</v>
      </c>
      <c r="C25" s="64" t="s">
        <v>205</v>
      </c>
      <c r="D25" s="85">
        <v>331320792</v>
      </c>
      <c r="E25" s="86">
        <v>91313412</v>
      </c>
      <c r="F25" s="87">
        <f t="shared" si="0"/>
        <v>422634204</v>
      </c>
      <c r="G25" s="85">
        <v>332087673</v>
      </c>
      <c r="H25" s="86">
        <v>91313399</v>
      </c>
      <c r="I25" s="87">
        <f t="shared" si="1"/>
        <v>423401072</v>
      </c>
      <c r="J25" s="85">
        <v>112075111</v>
      </c>
      <c r="K25" s="86">
        <v>7533776</v>
      </c>
      <c r="L25" s="88">
        <f t="shared" si="2"/>
        <v>119608887</v>
      </c>
      <c r="M25" s="105">
        <f t="shared" si="3"/>
        <v>0.283008061978817</v>
      </c>
      <c r="N25" s="85">
        <v>83550364</v>
      </c>
      <c r="O25" s="86">
        <v>9983730</v>
      </c>
      <c r="P25" s="88">
        <f t="shared" si="4"/>
        <v>93534094</v>
      </c>
      <c r="Q25" s="105">
        <f t="shared" si="5"/>
        <v>0.2213121728311417</v>
      </c>
      <c r="R25" s="85">
        <v>73968411</v>
      </c>
      <c r="S25" s="86">
        <v>5006725</v>
      </c>
      <c r="T25" s="88">
        <f t="shared" si="6"/>
        <v>78975136</v>
      </c>
      <c r="U25" s="105">
        <f t="shared" si="7"/>
        <v>0.18652559292528195</v>
      </c>
      <c r="V25" s="85">
        <v>60347117</v>
      </c>
      <c r="W25" s="86">
        <v>13927518</v>
      </c>
      <c r="X25" s="88">
        <f t="shared" si="8"/>
        <v>74274635</v>
      </c>
      <c r="Y25" s="105">
        <f t="shared" si="9"/>
        <v>0.17542382367893486</v>
      </c>
      <c r="Z25" s="125">
        <f t="shared" si="10"/>
        <v>329941003</v>
      </c>
      <c r="AA25" s="88">
        <f t="shared" si="11"/>
        <v>36451749</v>
      </c>
      <c r="AB25" s="88">
        <f t="shared" si="12"/>
        <v>366392752</v>
      </c>
      <c r="AC25" s="105">
        <f t="shared" si="13"/>
        <v>0.8653562218661554</v>
      </c>
      <c r="AD25" s="85">
        <v>328817852</v>
      </c>
      <c r="AE25" s="86">
        <v>86546</v>
      </c>
      <c r="AF25" s="88">
        <f t="shared" si="14"/>
        <v>328904398</v>
      </c>
      <c r="AG25" s="86">
        <v>386051988</v>
      </c>
      <c r="AH25" s="86">
        <v>386051988</v>
      </c>
      <c r="AI25" s="126">
        <v>70189868</v>
      </c>
      <c r="AJ25" s="127">
        <f t="shared" si="15"/>
        <v>0.18181454877004805</v>
      </c>
      <c r="AK25" s="128">
        <f t="shared" si="16"/>
        <v>-0.7741756101418868</v>
      </c>
    </row>
    <row r="26" spans="1:37" ht="13.5">
      <c r="A26" s="62" t="s">
        <v>97</v>
      </c>
      <c r="B26" s="63" t="s">
        <v>206</v>
      </c>
      <c r="C26" s="64" t="s">
        <v>207</v>
      </c>
      <c r="D26" s="85">
        <v>1614149335</v>
      </c>
      <c r="E26" s="86">
        <v>229981465</v>
      </c>
      <c r="F26" s="87">
        <f t="shared" si="0"/>
        <v>1844130800</v>
      </c>
      <c r="G26" s="85">
        <v>1751091671</v>
      </c>
      <c r="H26" s="86">
        <v>240944966</v>
      </c>
      <c r="I26" s="87">
        <f t="shared" si="1"/>
        <v>1992036637</v>
      </c>
      <c r="J26" s="85">
        <v>377141591</v>
      </c>
      <c r="K26" s="86">
        <v>13380011</v>
      </c>
      <c r="L26" s="88">
        <f t="shared" si="2"/>
        <v>390521602</v>
      </c>
      <c r="M26" s="105">
        <f t="shared" si="3"/>
        <v>0.2117645895833419</v>
      </c>
      <c r="N26" s="85">
        <v>183069147</v>
      </c>
      <c r="O26" s="86">
        <v>71080896</v>
      </c>
      <c r="P26" s="88">
        <f t="shared" si="4"/>
        <v>254150043</v>
      </c>
      <c r="Q26" s="105">
        <f t="shared" si="5"/>
        <v>0.13781562728630745</v>
      </c>
      <c r="R26" s="85">
        <v>514720167</v>
      </c>
      <c r="S26" s="86">
        <v>36531331</v>
      </c>
      <c r="T26" s="88">
        <f t="shared" si="6"/>
        <v>551251498</v>
      </c>
      <c r="U26" s="105">
        <f t="shared" si="7"/>
        <v>0.27672759012614484</v>
      </c>
      <c r="V26" s="85">
        <v>194821960</v>
      </c>
      <c r="W26" s="86">
        <v>48329894</v>
      </c>
      <c r="X26" s="88">
        <f t="shared" si="8"/>
        <v>243151854</v>
      </c>
      <c r="Y26" s="105">
        <f t="shared" si="9"/>
        <v>0.12206193876342848</v>
      </c>
      <c r="Z26" s="125">
        <f t="shared" si="10"/>
        <v>1269752865</v>
      </c>
      <c r="AA26" s="88">
        <f t="shared" si="11"/>
        <v>169322132</v>
      </c>
      <c r="AB26" s="88">
        <f t="shared" si="12"/>
        <v>1439074997</v>
      </c>
      <c r="AC26" s="105">
        <f t="shared" si="13"/>
        <v>0.7224139206431673</v>
      </c>
      <c r="AD26" s="85">
        <v>1112767699</v>
      </c>
      <c r="AE26" s="86">
        <v>143637707</v>
      </c>
      <c r="AF26" s="88">
        <f t="shared" si="14"/>
        <v>1256405406</v>
      </c>
      <c r="AG26" s="86">
        <v>1815969468</v>
      </c>
      <c r="AH26" s="86">
        <v>1815969468</v>
      </c>
      <c r="AI26" s="126">
        <v>189972204</v>
      </c>
      <c r="AJ26" s="127">
        <f t="shared" si="15"/>
        <v>0.10461200331150061</v>
      </c>
      <c r="AK26" s="128">
        <f t="shared" si="16"/>
        <v>-0.8064702262193227</v>
      </c>
    </row>
    <row r="27" spans="1:37" ht="13.5">
      <c r="A27" s="62" t="s">
        <v>97</v>
      </c>
      <c r="B27" s="63" t="s">
        <v>208</v>
      </c>
      <c r="C27" s="64" t="s">
        <v>209</v>
      </c>
      <c r="D27" s="85">
        <v>154617189</v>
      </c>
      <c r="E27" s="86">
        <v>0</v>
      </c>
      <c r="F27" s="87">
        <f t="shared" si="0"/>
        <v>154617189</v>
      </c>
      <c r="G27" s="85">
        <v>155359134</v>
      </c>
      <c r="H27" s="86">
        <v>30809378</v>
      </c>
      <c r="I27" s="87">
        <f t="shared" si="1"/>
        <v>186168512</v>
      </c>
      <c r="J27" s="85">
        <v>44430296</v>
      </c>
      <c r="K27" s="86">
        <v>0</v>
      </c>
      <c r="L27" s="88">
        <f t="shared" si="2"/>
        <v>44430296</v>
      </c>
      <c r="M27" s="105">
        <f t="shared" si="3"/>
        <v>0.28735676988669095</v>
      </c>
      <c r="N27" s="85">
        <v>11077812</v>
      </c>
      <c r="O27" s="86">
        <v>6083770</v>
      </c>
      <c r="P27" s="88">
        <f t="shared" si="4"/>
        <v>17161582</v>
      </c>
      <c r="Q27" s="105">
        <f t="shared" si="5"/>
        <v>0.11099401115098528</v>
      </c>
      <c r="R27" s="85">
        <v>17641324</v>
      </c>
      <c r="S27" s="86">
        <v>5380275</v>
      </c>
      <c r="T27" s="88">
        <f t="shared" si="6"/>
        <v>23021599</v>
      </c>
      <c r="U27" s="105">
        <f t="shared" si="7"/>
        <v>0.1236600043298407</v>
      </c>
      <c r="V27" s="85">
        <v>10849677</v>
      </c>
      <c r="W27" s="86">
        <v>5302038</v>
      </c>
      <c r="X27" s="88">
        <f t="shared" si="8"/>
        <v>16151715</v>
      </c>
      <c r="Y27" s="105">
        <f t="shared" si="9"/>
        <v>0.08675857601526084</v>
      </c>
      <c r="Z27" s="125">
        <f t="shared" si="10"/>
        <v>83999109</v>
      </c>
      <c r="AA27" s="88">
        <f t="shared" si="11"/>
        <v>16766083</v>
      </c>
      <c r="AB27" s="88">
        <f t="shared" si="12"/>
        <v>100765192</v>
      </c>
      <c r="AC27" s="105">
        <f t="shared" si="13"/>
        <v>0.5412579759997223</v>
      </c>
      <c r="AD27" s="85">
        <v>57856935</v>
      </c>
      <c r="AE27" s="86">
        <v>0</v>
      </c>
      <c r="AF27" s="88">
        <f t="shared" si="14"/>
        <v>57856935</v>
      </c>
      <c r="AG27" s="86">
        <v>202695955</v>
      </c>
      <c r="AH27" s="86">
        <v>202695955</v>
      </c>
      <c r="AI27" s="126">
        <v>8606579</v>
      </c>
      <c r="AJ27" s="127">
        <f t="shared" si="15"/>
        <v>0.04246053652131341</v>
      </c>
      <c r="AK27" s="128">
        <f t="shared" si="16"/>
        <v>-0.7208335526242446</v>
      </c>
    </row>
    <row r="28" spans="1:37" ht="13.5">
      <c r="A28" s="62" t="s">
        <v>97</v>
      </c>
      <c r="B28" s="63" t="s">
        <v>210</v>
      </c>
      <c r="C28" s="64" t="s">
        <v>211</v>
      </c>
      <c r="D28" s="85">
        <v>268058835</v>
      </c>
      <c r="E28" s="86">
        <v>36588239</v>
      </c>
      <c r="F28" s="87">
        <f t="shared" si="0"/>
        <v>304647074</v>
      </c>
      <c r="G28" s="85">
        <v>277365288</v>
      </c>
      <c r="H28" s="86">
        <v>38958238</v>
      </c>
      <c r="I28" s="87">
        <f t="shared" si="1"/>
        <v>316323526</v>
      </c>
      <c r="J28" s="85">
        <v>13086271</v>
      </c>
      <c r="K28" s="86">
        <v>694253</v>
      </c>
      <c r="L28" s="88">
        <f t="shared" si="2"/>
        <v>13780524</v>
      </c>
      <c r="M28" s="105">
        <f t="shared" si="3"/>
        <v>0.04523438816943963</v>
      </c>
      <c r="N28" s="85">
        <v>34691289</v>
      </c>
      <c r="O28" s="86">
        <v>2823741</v>
      </c>
      <c r="P28" s="88">
        <f t="shared" si="4"/>
        <v>37515030</v>
      </c>
      <c r="Q28" s="105">
        <f t="shared" si="5"/>
        <v>0.12314259089191186</v>
      </c>
      <c r="R28" s="85">
        <v>22841305</v>
      </c>
      <c r="S28" s="86">
        <v>1508688</v>
      </c>
      <c r="T28" s="88">
        <f t="shared" si="6"/>
        <v>24349993</v>
      </c>
      <c r="U28" s="105">
        <f t="shared" si="7"/>
        <v>0.0769781283988343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f t="shared" si="10"/>
        <v>70618865</v>
      </c>
      <c r="AA28" s="88">
        <f t="shared" si="11"/>
        <v>5026682</v>
      </c>
      <c r="AB28" s="88">
        <f t="shared" si="12"/>
        <v>75645547</v>
      </c>
      <c r="AC28" s="105">
        <f t="shared" si="13"/>
        <v>0.23913980713530614</v>
      </c>
      <c r="AD28" s="85">
        <v>145928370</v>
      </c>
      <c r="AE28" s="86">
        <v>13809827</v>
      </c>
      <c r="AF28" s="88">
        <f t="shared" si="14"/>
        <v>159738197</v>
      </c>
      <c r="AG28" s="86">
        <v>298861689</v>
      </c>
      <c r="AH28" s="86">
        <v>298861689</v>
      </c>
      <c r="AI28" s="126">
        <v>45660742</v>
      </c>
      <c r="AJ28" s="127">
        <f t="shared" si="15"/>
        <v>0.15278218547443195</v>
      </c>
      <c r="AK28" s="128">
        <f t="shared" si="16"/>
        <v>-1</v>
      </c>
    </row>
    <row r="29" spans="1:37" ht="13.5">
      <c r="A29" s="62" t="s">
        <v>112</v>
      </c>
      <c r="B29" s="63" t="s">
        <v>212</v>
      </c>
      <c r="C29" s="64" t="s">
        <v>213</v>
      </c>
      <c r="D29" s="85">
        <v>186876465</v>
      </c>
      <c r="E29" s="86">
        <v>0</v>
      </c>
      <c r="F29" s="87">
        <f t="shared" si="0"/>
        <v>186876465</v>
      </c>
      <c r="G29" s="85">
        <v>134973244</v>
      </c>
      <c r="H29" s="86">
        <v>0</v>
      </c>
      <c r="I29" s="87">
        <f t="shared" si="1"/>
        <v>134973244</v>
      </c>
      <c r="J29" s="85">
        <v>65974579</v>
      </c>
      <c r="K29" s="86">
        <v>0</v>
      </c>
      <c r="L29" s="88">
        <f t="shared" si="2"/>
        <v>65974579</v>
      </c>
      <c r="M29" s="105">
        <f t="shared" si="3"/>
        <v>0.35303845778546805</v>
      </c>
      <c r="N29" s="85">
        <v>55370306</v>
      </c>
      <c r="O29" s="86">
        <v>0</v>
      </c>
      <c r="P29" s="88">
        <f t="shared" si="4"/>
        <v>55370306</v>
      </c>
      <c r="Q29" s="105">
        <f t="shared" si="5"/>
        <v>0.29629362905596485</v>
      </c>
      <c r="R29" s="85">
        <v>36514593</v>
      </c>
      <c r="S29" s="86">
        <v>0</v>
      </c>
      <c r="T29" s="88">
        <f t="shared" si="6"/>
        <v>36514593</v>
      </c>
      <c r="U29" s="105">
        <f t="shared" si="7"/>
        <v>0.27053208412179824</v>
      </c>
      <c r="V29" s="85">
        <v>11632484</v>
      </c>
      <c r="W29" s="86">
        <v>0</v>
      </c>
      <c r="X29" s="88">
        <f t="shared" si="8"/>
        <v>11632484</v>
      </c>
      <c r="Y29" s="105">
        <f t="shared" si="9"/>
        <v>0.08618362910503952</v>
      </c>
      <c r="Z29" s="125">
        <f t="shared" si="10"/>
        <v>169491962</v>
      </c>
      <c r="AA29" s="88">
        <f t="shared" si="11"/>
        <v>0</v>
      </c>
      <c r="AB29" s="88">
        <f t="shared" si="12"/>
        <v>169491962</v>
      </c>
      <c r="AC29" s="105">
        <f t="shared" si="13"/>
        <v>1.2557448941510214</v>
      </c>
      <c r="AD29" s="85">
        <v>525387475</v>
      </c>
      <c r="AE29" s="86">
        <v>0</v>
      </c>
      <c r="AF29" s="88">
        <f t="shared" si="14"/>
        <v>525387475</v>
      </c>
      <c r="AG29" s="86">
        <v>126301878</v>
      </c>
      <c r="AH29" s="86">
        <v>126301878</v>
      </c>
      <c r="AI29" s="126">
        <v>36563690</v>
      </c>
      <c r="AJ29" s="127">
        <f t="shared" si="15"/>
        <v>0.2894944285784887</v>
      </c>
      <c r="AK29" s="128">
        <f t="shared" si="16"/>
        <v>-0.9778592285626908</v>
      </c>
    </row>
    <row r="30" spans="1:37" ht="13.5">
      <c r="A30" s="65"/>
      <c r="B30" s="66" t="s">
        <v>214</v>
      </c>
      <c r="C30" s="67"/>
      <c r="D30" s="89">
        <f>SUM(D23:D29)</f>
        <v>3853436785</v>
      </c>
      <c r="E30" s="90">
        <f>SUM(E23:E29)</f>
        <v>590289524</v>
      </c>
      <c r="F30" s="91">
        <f t="shared" si="0"/>
        <v>4443726309</v>
      </c>
      <c r="G30" s="89">
        <f>SUM(G23:G29)</f>
        <v>3952715187</v>
      </c>
      <c r="H30" s="90">
        <f>SUM(H23:H29)</f>
        <v>644572141</v>
      </c>
      <c r="I30" s="91">
        <f t="shared" si="1"/>
        <v>4597287328</v>
      </c>
      <c r="J30" s="89">
        <f>SUM(J23:J29)</f>
        <v>1005087664</v>
      </c>
      <c r="K30" s="90">
        <f>SUM(K23:K29)</f>
        <v>44154808</v>
      </c>
      <c r="L30" s="90">
        <f t="shared" si="2"/>
        <v>1049242472</v>
      </c>
      <c r="M30" s="106">
        <f t="shared" si="3"/>
        <v>0.23611770821144873</v>
      </c>
      <c r="N30" s="89">
        <f>SUM(N23:N29)</f>
        <v>647687862</v>
      </c>
      <c r="O30" s="90">
        <f>SUM(O23:O29)</f>
        <v>139406786</v>
      </c>
      <c r="P30" s="90">
        <f t="shared" si="4"/>
        <v>787094648</v>
      </c>
      <c r="Q30" s="106">
        <f t="shared" si="5"/>
        <v>0.17712491572801767</v>
      </c>
      <c r="R30" s="89">
        <f>SUM(R23:R29)</f>
        <v>1042415805</v>
      </c>
      <c r="S30" s="90">
        <f>SUM(S23:S29)</f>
        <v>78148260</v>
      </c>
      <c r="T30" s="90">
        <f t="shared" si="6"/>
        <v>1120564065</v>
      </c>
      <c r="U30" s="106">
        <f t="shared" si="7"/>
        <v>0.24374462265500582</v>
      </c>
      <c r="V30" s="89">
        <f>SUM(V23:V29)</f>
        <v>427121436</v>
      </c>
      <c r="W30" s="90">
        <f>SUM(W23:W29)</f>
        <v>153504484</v>
      </c>
      <c r="X30" s="90">
        <f t="shared" si="8"/>
        <v>580625920</v>
      </c>
      <c r="Y30" s="106">
        <f t="shared" si="9"/>
        <v>0.12629750515345645</v>
      </c>
      <c r="Z30" s="89">
        <f t="shared" si="10"/>
        <v>3122312767</v>
      </c>
      <c r="AA30" s="90">
        <f t="shared" si="11"/>
        <v>415214338</v>
      </c>
      <c r="AB30" s="90">
        <f t="shared" si="12"/>
        <v>3537527105</v>
      </c>
      <c r="AC30" s="106">
        <f t="shared" si="13"/>
        <v>0.7694814034038118</v>
      </c>
      <c r="AD30" s="89">
        <f>SUM(AD23:AD29)</f>
        <v>3390052861</v>
      </c>
      <c r="AE30" s="90">
        <f>SUM(AE23:AE29)</f>
        <v>307949770</v>
      </c>
      <c r="AF30" s="90">
        <f t="shared" si="14"/>
        <v>3698002631</v>
      </c>
      <c r="AG30" s="90">
        <f>SUM(AG23:AG29)</f>
        <v>4303791525</v>
      </c>
      <c r="AH30" s="90">
        <f>SUM(AH23:AH29)</f>
        <v>4303791525</v>
      </c>
      <c r="AI30" s="91">
        <f>SUM(AI23:AI29)</f>
        <v>655029040</v>
      </c>
      <c r="AJ30" s="129">
        <f t="shared" si="15"/>
        <v>0.15219813417890868</v>
      </c>
      <c r="AK30" s="130">
        <f t="shared" si="16"/>
        <v>-0.8429893166833715</v>
      </c>
    </row>
    <row r="31" spans="1:37" ht="13.5">
      <c r="A31" s="62" t="s">
        <v>97</v>
      </c>
      <c r="B31" s="63" t="s">
        <v>215</v>
      </c>
      <c r="C31" s="64" t="s">
        <v>216</v>
      </c>
      <c r="D31" s="85">
        <v>911337963</v>
      </c>
      <c r="E31" s="86">
        <v>80142945</v>
      </c>
      <c r="F31" s="87">
        <f t="shared" si="0"/>
        <v>991480908</v>
      </c>
      <c r="G31" s="85">
        <v>876104657</v>
      </c>
      <c r="H31" s="86">
        <v>74493733</v>
      </c>
      <c r="I31" s="87">
        <f t="shared" si="1"/>
        <v>950598390</v>
      </c>
      <c r="J31" s="85">
        <v>238929775</v>
      </c>
      <c r="K31" s="86">
        <v>14984747</v>
      </c>
      <c r="L31" s="88">
        <f t="shared" si="2"/>
        <v>253914522</v>
      </c>
      <c r="M31" s="105">
        <f t="shared" si="3"/>
        <v>0.25609622933858855</v>
      </c>
      <c r="N31" s="85">
        <v>220008480</v>
      </c>
      <c r="O31" s="86">
        <v>10648272</v>
      </c>
      <c r="P31" s="88">
        <f t="shared" si="4"/>
        <v>230656752</v>
      </c>
      <c r="Q31" s="105">
        <f t="shared" si="5"/>
        <v>0.2326386218220553</v>
      </c>
      <c r="R31" s="85">
        <v>192347056</v>
      </c>
      <c r="S31" s="86">
        <v>8590419</v>
      </c>
      <c r="T31" s="88">
        <f t="shared" si="6"/>
        <v>200937475</v>
      </c>
      <c r="U31" s="105">
        <f t="shared" si="7"/>
        <v>0.21137998666292712</v>
      </c>
      <c r="V31" s="85">
        <v>134408641</v>
      </c>
      <c r="W31" s="86">
        <v>13773557</v>
      </c>
      <c r="X31" s="88">
        <f t="shared" si="8"/>
        <v>148182198</v>
      </c>
      <c r="Y31" s="105">
        <f t="shared" si="9"/>
        <v>0.1558830727664077</v>
      </c>
      <c r="Z31" s="125">
        <f t="shared" si="10"/>
        <v>785693952</v>
      </c>
      <c r="AA31" s="88">
        <f t="shared" si="11"/>
        <v>47996995</v>
      </c>
      <c r="AB31" s="88">
        <f t="shared" si="12"/>
        <v>833690947</v>
      </c>
      <c r="AC31" s="105">
        <f t="shared" si="13"/>
        <v>0.8770169987348706</v>
      </c>
      <c r="AD31" s="85">
        <v>714130535</v>
      </c>
      <c r="AE31" s="86">
        <v>68064955</v>
      </c>
      <c r="AF31" s="88">
        <f t="shared" si="14"/>
        <v>782195490</v>
      </c>
      <c r="AG31" s="86">
        <v>899529558</v>
      </c>
      <c r="AH31" s="86">
        <v>899529558</v>
      </c>
      <c r="AI31" s="126">
        <v>159789153</v>
      </c>
      <c r="AJ31" s="127">
        <f t="shared" si="15"/>
        <v>0.177636356225217</v>
      </c>
      <c r="AK31" s="128">
        <f t="shared" si="16"/>
        <v>-0.8105560567729686</v>
      </c>
    </row>
    <row r="32" spans="1:37" ht="13.5">
      <c r="A32" s="62" t="s">
        <v>97</v>
      </c>
      <c r="B32" s="63" t="s">
        <v>217</v>
      </c>
      <c r="C32" s="64" t="s">
        <v>218</v>
      </c>
      <c r="D32" s="85">
        <v>791221187</v>
      </c>
      <c r="E32" s="86">
        <v>143590449</v>
      </c>
      <c r="F32" s="87">
        <f t="shared" si="0"/>
        <v>934811636</v>
      </c>
      <c r="G32" s="85">
        <v>764426722</v>
      </c>
      <c r="H32" s="86">
        <v>109542763</v>
      </c>
      <c r="I32" s="87">
        <f t="shared" si="1"/>
        <v>873969485</v>
      </c>
      <c r="J32" s="85">
        <v>196388435</v>
      </c>
      <c r="K32" s="86">
        <v>12540948</v>
      </c>
      <c r="L32" s="88">
        <f t="shared" si="2"/>
        <v>208929383</v>
      </c>
      <c r="M32" s="105">
        <f t="shared" si="3"/>
        <v>0.2234989113892459</v>
      </c>
      <c r="N32" s="85">
        <v>164307832</v>
      </c>
      <c r="O32" s="86">
        <v>19272751</v>
      </c>
      <c r="P32" s="88">
        <f t="shared" si="4"/>
        <v>183580583</v>
      </c>
      <c r="Q32" s="105">
        <f t="shared" si="5"/>
        <v>0.19638243249252837</v>
      </c>
      <c r="R32" s="85">
        <v>221280554</v>
      </c>
      <c r="S32" s="86">
        <v>13746797</v>
      </c>
      <c r="T32" s="88">
        <f t="shared" si="6"/>
        <v>235027351</v>
      </c>
      <c r="U32" s="105">
        <f t="shared" si="7"/>
        <v>0.2689194016882637</v>
      </c>
      <c r="V32" s="85">
        <v>111656028</v>
      </c>
      <c r="W32" s="86">
        <v>28418160</v>
      </c>
      <c r="X32" s="88">
        <f t="shared" si="8"/>
        <v>140074188</v>
      </c>
      <c r="Y32" s="105">
        <f t="shared" si="9"/>
        <v>0.1602735454773916</v>
      </c>
      <c r="Z32" s="125">
        <f t="shared" si="10"/>
        <v>693632849</v>
      </c>
      <c r="AA32" s="88">
        <f t="shared" si="11"/>
        <v>73978656</v>
      </c>
      <c r="AB32" s="88">
        <f t="shared" si="12"/>
        <v>767611505</v>
      </c>
      <c r="AC32" s="105">
        <f t="shared" si="13"/>
        <v>0.8783046984758284</v>
      </c>
      <c r="AD32" s="85">
        <v>671412520</v>
      </c>
      <c r="AE32" s="86">
        <v>57657182</v>
      </c>
      <c r="AF32" s="88">
        <f t="shared" si="14"/>
        <v>729069702</v>
      </c>
      <c r="AG32" s="86">
        <v>844457812</v>
      </c>
      <c r="AH32" s="86">
        <v>844457812</v>
      </c>
      <c r="AI32" s="126">
        <v>159875363</v>
      </c>
      <c r="AJ32" s="127">
        <f t="shared" si="15"/>
        <v>0.18932309077863088</v>
      </c>
      <c r="AK32" s="128">
        <f t="shared" si="16"/>
        <v>-0.8078727073478086</v>
      </c>
    </row>
    <row r="33" spans="1:37" ht="13.5">
      <c r="A33" s="62" t="s">
        <v>97</v>
      </c>
      <c r="B33" s="63" t="s">
        <v>219</v>
      </c>
      <c r="C33" s="64" t="s">
        <v>220</v>
      </c>
      <c r="D33" s="85">
        <v>1312052080</v>
      </c>
      <c r="E33" s="86">
        <v>294517100</v>
      </c>
      <c r="F33" s="87">
        <f t="shared" si="0"/>
        <v>1606569180</v>
      </c>
      <c r="G33" s="85">
        <v>1304816790</v>
      </c>
      <c r="H33" s="86">
        <v>251593200</v>
      </c>
      <c r="I33" s="87">
        <f t="shared" si="1"/>
        <v>1556409990</v>
      </c>
      <c r="J33" s="85">
        <v>374301136</v>
      </c>
      <c r="K33" s="86">
        <v>8154281</v>
      </c>
      <c r="L33" s="88">
        <f t="shared" si="2"/>
        <v>382455417</v>
      </c>
      <c r="M33" s="105">
        <f t="shared" si="3"/>
        <v>0.23805723510767213</v>
      </c>
      <c r="N33" s="85">
        <v>302974649</v>
      </c>
      <c r="O33" s="86">
        <v>20421773</v>
      </c>
      <c r="P33" s="88">
        <f t="shared" si="4"/>
        <v>323396422</v>
      </c>
      <c r="Q33" s="105">
        <f t="shared" si="5"/>
        <v>0.2012962940070841</v>
      </c>
      <c r="R33" s="85">
        <v>299464327</v>
      </c>
      <c r="S33" s="86">
        <v>5077213</v>
      </c>
      <c r="T33" s="88">
        <f t="shared" si="6"/>
        <v>304541540</v>
      </c>
      <c r="U33" s="105">
        <f t="shared" si="7"/>
        <v>0.19566922723234384</v>
      </c>
      <c r="V33" s="85">
        <v>231355768</v>
      </c>
      <c r="W33" s="86">
        <v>7432433</v>
      </c>
      <c r="X33" s="88">
        <f t="shared" si="8"/>
        <v>238788201</v>
      </c>
      <c r="Y33" s="105">
        <f t="shared" si="9"/>
        <v>0.153422428880709</v>
      </c>
      <c r="Z33" s="125">
        <f t="shared" si="10"/>
        <v>1208095880</v>
      </c>
      <c r="AA33" s="88">
        <f t="shared" si="11"/>
        <v>41085700</v>
      </c>
      <c r="AB33" s="88">
        <f t="shared" si="12"/>
        <v>1249181580</v>
      </c>
      <c r="AC33" s="105">
        <f t="shared" si="13"/>
        <v>0.8026044474309755</v>
      </c>
      <c r="AD33" s="85">
        <v>1053338099</v>
      </c>
      <c r="AE33" s="86">
        <v>86259248</v>
      </c>
      <c r="AF33" s="88">
        <f t="shared" si="14"/>
        <v>1139597347</v>
      </c>
      <c r="AG33" s="86">
        <v>1216152690</v>
      </c>
      <c r="AH33" s="86">
        <v>1216152690</v>
      </c>
      <c r="AI33" s="126">
        <v>231988376</v>
      </c>
      <c r="AJ33" s="127">
        <f t="shared" si="15"/>
        <v>0.19075596173700854</v>
      </c>
      <c r="AK33" s="128">
        <f t="shared" si="16"/>
        <v>-0.7904626562806486</v>
      </c>
    </row>
    <row r="34" spans="1:37" ht="13.5">
      <c r="A34" s="62" t="s">
        <v>97</v>
      </c>
      <c r="B34" s="63" t="s">
        <v>221</v>
      </c>
      <c r="C34" s="64" t="s">
        <v>222</v>
      </c>
      <c r="D34" s="85">
        <v>230658761</v>
      </c>
      <c r="E34" s="86">
        <v>44671800</v>
      </c>
      <c r="F34" s="87">
        <f t="shared" si="0"/>
        <v>275330561</v>
      </c>
      <c r="G34" s="85">
        <v>229860412</v>
      </c>
      <c r="H34" s="86">
        <v>40571800</v>
      </c>
      <c r="I34" s="87">
        <f t="shared" si="1"/>
        <v>270432212</v>
      </c>
      <c r="J34" s="85">
        <v>0</v>
      </c>
      <c r="K34" s="86">
        <v>0</v>
      </c>
      <c r="L34" s="88">
        <f t="shared" si="2"/>
        <v>0</v>
      </c>
      <c r="M34" s="105">
        <f t="shared" si="3"/>
        <v>0</v>
      </c>
      <c r="N34" s="85">
        <v>44199842</v>
      </c>
      <c r="O34" s="86">
        <v>0</v>
      </c>
      <c r="P34" s="88">
        <f t="shared" si="4"/>
        <v>44199842</v>
      </c>
      <c r="Q34" s="105">
        <f t="shared" si="5"/>
        <v>0.16053373021674844</v>
      </c>
      <c r="R34" s="85">
        <v>0</v>
      </c>
      <c r="S34" s="86">
        <v>0</v>
      </c>
      <c r="T34" s="88">
        <f t="shared" si="6"/>
        <v>0</v>
      </c>
      <c r="U34" s="105">
        <f t="shared" si="7"/>
        <v>0</v>
      </c>
      <c r="V34" s="85">
        <v>243063</v>
      </c>
      <c r="W34" s="86">
        <v>0</v>
      </c>
      <c r="X34" s="88">
        <f t="shared" si="8"/>
        <v>243063</v>
      </c>
      <c r="Y34" s="105">
        <f t="shared" si="9"/>
        <v>0.0008987945563230463</v>
      </c>
      <c r="Z34" s="125">
        <f t="shared" si="10"/>
        <v>44442905</v>
      </c>
      <c r="AA34" s="88">
        <f t="shared" si="11"/>
        <v>0</v>
      </c>
      <c r="AB34" s="88">
        <f t="shared" si="12"/>
        <v>44442905</v>
      </c>
      <c r="AC34" s="105">
        <f t="shared" si="13"/>
        <v>0.1643402783689097</v>
      </c>
      <c r="AD34" s="85">
        <v>187316972</v>
      </c>
      <c r="AE34" s="86">
        <v>18400971</v>
      </c>
      <c r="AF34" s="88">
        <f t="shared" si="14"/>
        <v>205717943</v>
      </c>
      <c r="AG34" s="86">
        <v>253109381</v>
      </c>
      <c r="AH34" s="86">
        <v>253109381</v>
      </c>
      <c r="AI34" s="126">
        <v>64719616</v>
      </c>
      <c r="AJ34" s="127">
        <f t="shared" si="15"/>
        <v>0.25569821135945964</v>
      </c>
      <c r="AK34" s="128">
        <f t="shared" si="16"/>
        <v>-0.9988184647558915</v>
      </c>
    </row>
    <row r="35" spans="1:37" ht="13.5">
      <c r="A35" s="62" t="s">
        <v>112</v>
      </c>
      <c r="B35" s="63" t="s">
        <v>223</v>
      </c>
      <c r="C35" s="64" t="s">
        <v>224</v>
      </c>
      <c r="D35" s="85">
        <v>163263000</v>
      </c>
      <c r="E35" s="86">
        <v>3000000</v>
      </c>
      <c r="F35" s="87">
        <f t="shared" si="0"/>
        <v>166263000</v>
      </c>
      <c r="G35" s="85">
        <v>171658893</v>
      </c>
      <c r="H35" s="86">
        <v>2513000</v>
      </c>
      <c r="I35" s="87">
        <f t="shared" si="1"/>
        <v>174171893</v>
      </c>
      <c r="J35" s="85">
        <v>68155757</v>
      </c>
      <c r="K35" s="86">
        <v>24168</v>
      </c>
      <c r="L35" s="88">
        <f t="shared" si="2"/>
        <v>68179925</v>
      </c>
      <c r="M35" s="105">
        <f t="shared" si="3"/>
        <v>0.41007274619127526</v>
      </c>
      <c r="N35" s="85">
        <v>55830038</v>
      </c>
      <c r="O35" s="86">
        <v>214477</v>
      </c>
      <c r="P35" s="88">
        <f t="shared" si="4"/>
        <v>56044515</v>
      </c>
      <c r="Q35" s="105">
        <f t="shared" si="5"/>
        <v>0.3370835062521427</v>
      </c>
      <c r="R35" s="85">
        <v>42291006</v>
      </c>
      <c r="S35" s="86">
        <v>1202067</v>
      </c>
      <c r="T35" s="88">
        <f t="shared" si="6"/>
        <v>43493073</v>
      </c>
      <c r="U35" s="105">
        <f t="shared" si="7"/>
        <v>0.24971349998475356</v>
      </c>
      <c r="V35" s="85">
        <v>651605</v>
      </c>
      <c r="W35" s="86">
        <v>78985</v>
      </c>
      <c r="X35" s="88">
        <f t="shared" si="8"/>
        <v>730590</v>
      </c>
      <c r="Y35" s="105">
        <f t="shared" si="9"/>
        <v>0.004194649248027637</v>
      </c>
      <c r="Z35" s="125">
        <f t="shared" si="10"/>
        <v>166928406</v>
      </c>
      <c r="AA35" s="88">
        <f t="shared" si="11"/>
        <v>1519697</v>
      </c>
      <c r="AB35" s="88">
        <f t="shared" si="12"/>
        <v>168448103</v>
      </c>
      <c r="AC35" s="105">
        <f t="shared" si="13"/>
        <v>0.9671371201092704</v>
      </c>
      <c r="AD35" s="85">
        <v>153511744</v>
      </c>
      <c r="AE35" s="86">
        <v>0</v>
      </c>
      <c r="AF35" s="88">
        <f t="shared" si="14"/>
        <v>153511744</v>
      </c>
      <c r="AG35" s="86">
        <v>160037160</v>
      </c>
      <c r="AH35" s="86">
        <v>160037160</v>
      </c>
      <c r="AI35" s="126">
        <v>706357</v>
      </c>
      <c r="AJ35" s="127">
        <f t="shared" si="15"/>
        <v>0.004413706166742774</v>
      </c>
      <c r="AK35" s="128">
        <f t="shared" si="16"/>
        <v>-0.9952408201420733</v>
      </c>
    </row>
    <row r="36" spans="1:37" ht="13.5">
      <c r="A36" s="65"/>
      <c r="B36" s="66" t="s">
        <v>225</v>
      </c>
      <c r="C36" s="67"/>
      <c r="D36" s="89">
        <f>SUM(D31:D35)</f>
        <v>3408532991</v>
      </c>
      <c r="E36" s="90">
        <f>SUM(E31:E35)</f>
        <v>565922294</v>
      </c>
      <c r="F36" s="91">
        <f t="shared" si="0"/>
        <v>3974455285</v>
      </c>
      <c r="G36" s="89">
        <f>SUM(G31:G35)</f>
        <v>3346867474</v>
      </c>
      <c r="H36" s="90">
        <f>SUM(H31:H35)</f>
        <v>478714496</v>
      </c>
      <c r="I36" s="91">
        <f t="shared" si="1"/>
        <v>3825581970</v>
      </c>
      <c r="J36" s="89">
        <f>SUM(J31:J35)</f>
        <v>877775103</v>
      </c>
      <c r="K36" s="90">
        <f>SUM(K31:K35)</f>
        <v>35704144</v>
      </c>
      <c r="L36" s="90">
        <f t="shared" si="2"/>
        <v>913479247</v>
      </c>
      <c r="M36" s="106">
        <f t="shared" si="3"/>
        <v>0.22983759571973647</v>
      </c>
      <c r="N36" s="89">
        <f>SUM(N31:N35)</f>
        <v>787320841</v>
      </c>
      <c r="O36" s="90">
        <f>SUM(O31:O35)</f>
        <v>50557273</v>
      </c>
      <c r="P36" s="90">
        <f t="shared" si="4"/>
        <v>837878114</v>
      </c>
      <c r="Q36" s="106">
        <f t="shared" si="5"/>
        <v>0.2108158361127467</v>
      </c>
      <c r="R36" s="89">
        <f>SUM(R31:R35)</f>
        <v>755382943</v>
      </c>
      <c r="S36" s="90">
        <f>SUM(S31:S35)</f>
        <v>28616496</v>
      </c>
      <c r="T36" s="90">
        <f t="shared" si="6"/>
        <v>783999439</v>
      </c>
      <c r="U36" s="106">
        <f t="shared" si="7"/>
        <v>0.20493599278438673</v>
      </c>
      <c r="V36" s="89">
        <f>SUM(V31:V35)</f>
        <v>478315105</v>
      </c>
      <c r="W36" s="90">
        <f>SUM(W31:W35)</f>
        <v>49703135</v>
      </c>
      <c r="X36" s="90">
        <f t="shared" si="8"/>
        <v>528018240</v>
      </c>
      <c r="Y36" s="106">
        <f t="shared" si="9"/>
        <v>0.1380229842519882</v>
      </c>
      <c r="Z36" s="89">
        <f t="shared" si="10"/>
        <v>2898793992</v>
      </c>
      <c r="AA36" s="90">
        <f t="shared" si="11"/>
        <v>164581048</v>
      </c>
      <c r="AB36" s="90">
        <f t="shared" si="12"/>
        <v>3063375040</v>
      </c>
      <c r="AC36" s="106">
        <f t="shared" si="13"/>
        <v>0.8007605284693455</v>
      </c>
      <c r="AD36" s="89">
        <f>SUM(AD31:AD35)</f>
        <v>2779709870</v>
      </c>
      <c r="AE36" s="90">
        <f>SUM(AE31:AE35)</f>
        <v>230382356</v>
      </c>
      <c r="AF36" s="90">
        <f t="shared" si="14"/>
        <v>3010092226</v>
      </c>
      <c r="AG36" s="90">
        <f>SUM(AG31:AG35)</f>
        <v>3373286601</v>
      </c>
      <c r="AH36" s="90">
        <f>SUM(AH31:AH35)</f>
        <v>3373286601</v>
      </c>
      <c r="AI36" s="91">
        <f>SUM(AI31:AI35)</f>
        <v>617078865</v>
      </c>
      <c r="AJ36" s="129">
        <f t="shared" si="15"/>
        <v>0.18293105152022035</v>
      </c>
      <c r="AK36" s="130">
        <f t="shared" si="16"/>
        <v>-0.8245840325292412</v>
      </c>
    </row>
    <row r="37" spans="1:37" ht="13.5">
      <c r="A37" s="68"/>
      <c r="B37" s="69" t="s">
        <v>226</v>
      </c>
      <c r="C37" s="70"/>
      <c r="D37" s="92">
        <f>SUM(D9,D11:D14,D16:D21,D23:D29,D31:D35)</f>
        <v>18168871224</v>
      </c>
      <c r="E37" s="93">
        <f>SUM(E9,E11:E14,E16:E21,E23:E29,E31:E35)</f>
        <v>3399079064</v>
      </c>
      <c r="F37" s="94">
        <f t="shared" si="0"/>
        <v>21567950288</v>
      </c>
      <c r="G37" s="92">
        <f>SUM(G9,G11:G14,G16:G21,G23:G29,G31:G35)</f>
        <v>18887518749</v>
      </c>
      <c r="H37" s="93">
        <f>SUM(H9,H11:H14,H16:H21,H23:H29,H31:H35)</f>
        <v>3252212834</v>
      </c>
      <c r="I37" s="94">
        <f t="shared" si="1"/>
        <v>22139731583</v>
      </c>
      <c r="J37" s="92">
        <f>SUM(J9,J11:J14,J16:J21,J23:J29,J31:J35)</f>
        <v>4930698414</v>
      </c>
      <c r="K37" s="93">
        <f>SUM(K9,K11:K14,K16:K21,K23:K29,K31:K35)</f>
        <v>2496015526</v>
      </c>
      <c r="L37" s="93">
        <f t="shared" si="2"/>
        <v>7426713940</v>
      </c>
      <c r="M37" s="107">
        <f t="shared" si="3"/>
        <v>0.3443402753080381</v>
      </c>
      <c r="N37" s="92">
        <f>SUM(N9,N11:N14,N16:N21,N23:N29,N31:N35)</f>
        <v>3747968765</v>
      </c>
      <c r="O37" s="93">
        <f>SUM(O9,O11:O14,O16:O21,O23:O29,O31:O35)</f>
        <v>361067293</v>
      </c>
      <c r="P37" s="93">
        <f t="shared" si="4"/>
        <v>4109036058</v>
      </c>
      <c r="Q37" s="107">
        <f t="shared" si="5"/>
        <v>0.19051583498345645</v>
      </c>
      <c r="R37" s="92">
        <f>SUM(R9,R11:R14,R16:R21,R23:R29,R31:R35)</f>
        <v>4582792581</v>
      </c>
      <c r="S37" s="93">
        <f>SUM(S9,S11:S14,S16:S21,S23:S29,S31:S35)</f>
        <v>223444676</v>
      </c>
      <c r="T37" s="93">
        <f t="shared" si="6"/>
        <v>4806237257</v>
      </c>
      <c r="U37" s="107">
        <f t="shared" si="7"/>
        <v>0.21708651882168575</v>
      </c>
      <c r="V37" s="92">
        <f>SUM(V9,V11:V14,V16:V21,V23:V29,V31:V35)</f>
        <v>2857120230</v>
      </c>
      <c r="W37" s="93">
        <f>SUM(W9,W11:W14,W16:W21,W23:W29,W31:W35)</f>
        <v>554094637</v>
      </c>
      <c r="X37" s="93">
        <f t="shared" si="8"/>
        <v>3411214867</v>
      </c>
      <c r="Y37" s="107">
        <f t="shared" si="9"/>
        <v>0.15407661354030608</v>
      </c>
      <c r="Z37" s="92">
        <f t="shared" si="10"/>
        <v>16118579990</v>
      </c>
      <c r="AA37" s="93">
        <f t="shared" si="11"/>
        <v>3634622132</v>
      </c>
      <c r="AB37" s="93">
        <f t="shared" si="12"/>
        <v>19753202122</v>
      </c>
      <c r="AC37" s="107">
        <f t="shared" si="13"/>
        <v>0.8922060345649133</v>
      </c>
      <c r="AD37" s="92">
        <f>SUM(AD9,AD11:AD14,AD16:AD21,AD23:AD29,AD31:AD35)</f>
        <v>16234675453</v>
      </c>
      <c r="AE37" s="93">
        <f>SUM(AE9,AE11:AE14,AE16:AE21,AE23:AE29,AE31:AE35)</f>
        <v>1524676592</v>
      </c>
      <c r="AF37" s="93">
        <f t="shared" si="14"/>
        <v>17759352045</v>
      </c>
      <c r="AG37" s="93">
        <f>SUM(AG9,AG11:AG14,AG16:AG21,AG23:AG29,AG31:AG35)</f>
        <v>20214924804</v>
      </c>
      <c r="AH37" s="93">
        <f>SUM(AH9,AH11:AH14,AH16:AH21,AH23:AH29,AH31:AH35)</f>
        <v>20214924804</v>
      </c>
      <c r="AI37" s="94">
        <f>SUM(AI9,AI11:AI14,AI16:AI21,AI23:AI29,AI31:AI35)</f>
        <v>4030854234</v>
      </c>
      <c r="AJ37" s="131">
        <f t="shared" si="15"/>
        <v>0.19939991234607018</v>
      </c>
      <c r="AK37" s="132">
        <f t="shared" si="16"/>
        <v>-0.8079200829874646</v>
      </c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615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3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25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95</v>
      </c>
      <c r="B9" s="63" t="s">
        <v>44</v>
      </c>
      <c r="C9" s="64" t="s">
        <v>45</v>
      </c>
      <c r="D9" s="85">
        <v>38665061294</v>
      </c>
      <c r="E9" s="86">
        <v>7417206981</v>
      </c>
      <c r="F9" s="87">
        <f>$D9+$E9</f>
        <v>46082268275</v>
      </c>
      <c r="G9" s="85">
        <v>39148558378</v>
      </c>
      <c r="H9" s="86">
        <v>5000624398</v>
      </c>
      <c r="I9" s="87">
        <f>$G9+$H9</f>
        <v>44149182776</v>
      </c>
      <c r="J9" s="85">
        <v>10651716261</v>
      </c>
      <c r="K9" s="86">
        <v>306093040</v>
      </c>
      <c r="L9" s="88">
        <f>$J9+$K9</f>
        <v>10957809301</v>
      </c>
      <c r="M9" s="105">
        <f>IF($F9=0,0,$L9/$F9)</f>
        <v>0.2377879759652521</v>
      </c>
      <c r="N9" s="85">
        <v>9205565933</v>
      </c>
      <c r="O9" s="86">
        <v>1454723436</v>
      </c>
      <c r="P9" s="88">
        <f>$N9+$O9</f>
        <v>10660289369</v>
      </c>
      <c r="Q9" s="105">
        <f>IF($F9=0,0,$P9/$F9)</f>
        <v>0.2313316980271844</v>
      </c>
      <c r="R9" s="85">
        <v>7035602386</v>
      </c>
      <c r="S9" s="86">
        <v>967583033</v>
      </c>
      <c r="T9" s="88">
        <f>$R9+$S9</f>
        <v>8003185419</v>
      </c>
      <c r="U9" s="105">
        <f>IF($I9=0,0,$T9/$I9)</f>
        <v>0.1812759583706411</v>
      </c>
      <c r="V9" s="85">
        <v>8795343418</v>
      </c>
      <c r="W9" s="86">
        <v>1240176733</v>
      </c>
      <c r="X9" s="88">
        <f>$V9+$W9</f>
        <v>10035520151</v>
      </c>
      <c r="Y9" s="105">
        <f>IF($I9=0,0,$X9/$I9)</f>
        <v>0.22730930721679005</v>
      </c>
      <c r="Z9" s="125">
        <f>$J9+$N9+$R9+$V9</f>
        <v>35688227998</v>
      </c>
      <c r="AA9" s="88">
        <f>$K9+$O9+$S9+$W9</f>
        <v>3968576242</v>
      </c>
      <c r="AB9" s="88">
        <f>$Z9+$AA9</f>
        <v>39656804240</v>
      </c>
      <c r="AC9" s="105">
        <f>IF($I9=0,0,$AB9/$I9)</f>
        <v>0.898245488284732</v>
      </c>
      <c r="AD9" s="85">
        <v>33443509347</v>
      </c>
      <c r="AE9" s="86">
        <v>5322528555</v>
      </c>
      <c r="AF9" s="88">
        <f>$AD9+$AE9</f>
        <v>38766037902</v>
      </c>
      <c r="AG9" s="86">
        <v>41972982124</v>
      </c>
      <c r="AH9" s="86">
        <v>41972982124</v>
      </c>
      <c r="AI9" s="126">
        <v>10805524503</v>
      </c>
      <c r="AJ9" s="127">
        <f>IF($AH9=0,0,$AI9/$AH9)</f>
        <v>0.25743999964256625</v>
      </c>
      <c r="AK9" s="128">
        <f>IF($AF9=0,0,(($X9/$AF9)-1))</f>
        <v>-0.7411259779405455</v>
      </c>
    </row>
    <row r="10" spans="1:37" ht="13.5">
      <c r="A10" s="62" t="s">
        <v>95</v>
      </c>
      <c r="B10" s="63" t="s">
        <v>48</v>
      </c>
      <c r="C10" s="64" t="s">
        <v>49</v>
      </c>
      <c r="D10" s="85">
        <v>57485416789</v>
      </c>
      <c r="E10" s="86">
        <v>7754429658</v>
      </c>
      <c r="F10" s="87">
        <f aca="true" t="shared" si="0" ref="F10:F23">$D10+$E10</f>
        <v>65239846447</v>
      </c>
      <c r="G10" s="85">
        <v>65344869833</v>
      </c>
      <c r="H10" s="86">
        <v>5210015356</v>
      </c>
      <c r="I10" s="87">
        <f aca="true" t="shared" si="1" ref="I10:I23">$G10+$H10</f>
        <v>70554885189</v>
      </c>
      <c r="J10" s="85">
        <v>16776531073</v>
      </c>
      <c r="K10" s="86">
        <v>1283908211</v>
      </c>
      <c r="L10" s="88">
        <f aca="true" t="shared" si="2" ref="L10:L23">$J10+$K10</f>
        <v>18060439284</v>
      </c>
      <c r="M10" s="105">
        <f aca="true" t="shared" si="3" ref="M10:M23">IF($F10=0,0,$L10/$F10)</f>
        <v>0.2768314192565132</v>
      </c>
      <c r="N10" s="85">
        <v>16639107438</v>
      </c>
      <c r="O10" s="86">
        <v>1248946146</v>
      </c>
      <c r="P10" s="88">
        <f aca="true" t="shared" si="4" ref="P10:P23">$N10+$O10</f>
        <v>17888053584</v>
      </c>
      <c r="Q10" s="105">
        <f aca="true" t="shared" si="5" ref="Q10:Q23">IF($F10=0,0,$P10/$F10)</f>
        <v>0.2741890816455557</v>
      </c>
      <c r="R10" s="85">
        <v>16326592701</v>
      </c>
      <c r="S10" s="86">
        <v>1027231524</v>
      </c>
      <c r="T10" s="88">
        <f aca="true" t="shared" si="6" ref="T10:T23">$R10+$S10</f>
        <v>17353824225</v>
      </c>
      <c r="U10" s="105">
        <f aca="true" t="shared" si="7" ref="U10:U23">IF($I10=0,0,$T10/$I10)</f>
        <v>0.24596205037416152</v>
      </c>
      <c r="V10" s="85">
        <v>14340343232</v>
      </c>
      <c r="W10" s="86">
        <v>907396217</v>
      </c>
      <c r="X10" s="88">
        <f aca="true" t="shared" si="8" ref="X10:X23">$V10+$W10</f>
        <v>15247739449</v>
      </c>
      <c r="Y10" s="105">
        <f aca="true" t="shared" si="9" ref="Y10:Y23">IF($I10=0,0,$X10/$I10)</f>
        <v>0.21611174631146915</v>
      </c>
      <c r="Z10" s="125">
        <f aca="true" t="shared" si="10" ref="Z10:Z23">$J10+$N10+$R10+$V10</f>
        <v>64082574444</v>
      </c>
      <c r="AA10" s="88">
        <f aca="true" t="shared" si="11" ref="AA10:AA23">$K10+$O10+$S10+$W10</f>
        <v>4467482098</v>
      </c>
      <c r="AB10" s="88">
        <f aca="true" t="shared" si="12" ref="AB10:AB23">$Z10+$AA10</f>
        <v>68550056542</v>
      </c>
      <c r="AC10" s="105">
        <f aca="true" t="shared" si="13" ref="AC10:AC23">IF($I10=0,0,$AB10/$I10)</f>
        <v>0.9715848358107375</v>
      </c>
      <c r="AD10" s="85">
        <v>55279019088</v>
      </c>
      <c r="AE10" s="86">
        <v>1467405359</v>
      </c>
      <c r="AF10" s="88">
        <f aca="true" t="shared" si="14" ref="AF10:AF23">$AD10+$AE10</f>
        <v>56746424447</v>
      </c>
      <c r="AG10" s="86">
        <v>60093368798</v>
      </c>
      <c r="AH10" s="86">
        <v>60093368798</v>
      </c>
      <c r="AI10" s="126">
        <v>13809748856</v>
      </c>
      <c r="AJ10" s="127">
        <f aca="true" t="shared" si="15" ref="AJ10:AJ23">IF($AH10=0,0,$AI10/$AH10)</f>
        <v>0.22980487085722526</v>
      </c>
      <c r="AK10" s="128">
        <f aca="true" t="shared" si="16" ref="AK10:AK23">IF($AF10=0,0,(($X10/$AF10)-1))</f>
        <v>-0.7313004370303353</v>
      </c>
    </row>
    <row r="11" spans="1:37" ht="13.5">
      <c r="A11" s="62" t="s">
        <v>95</v>
      </c>
      <c r="B11" s="63" t="s">
        <v>54</v>
      </c>
      <c r="C11" s="64" t="s">
        <v>55</v>
      </c>
      <c r="D11" s="85">
        <v>40842083481</v>
      </c>
      <c r="E11" s="86">
        <v>3783588251</v>
      </c>
      <c r="F11" s="87">
        <f t="shared" si="0"/>
        <v>44625671732</v>
      </c>
      <c r="G11" s="85">
        <v>41045620963</v>
      </c>
      <c r="H11" s="86">
        <v>3695117615</v>
      </c>
      <c r="I11" s="87">
        <f t="shared" si="1"/>
        <v>44740738578</v>
      </c>
      <c r="J11" s="85">
        <v>7720446550</v>
      </c>
      <c r="K11" s="86">
        <v>0</v>
      </c>
      <c r="L11" s="88">
        <f t="shared" si="2"/>
        <v>7720446550</v>
      </c>
      <c r="M11" s="105">
        <f t="shared" si="3"/>
        <v>0.17300460139547552</v>
      </c>
      <c r="N11" s="85">
        <v>7863547448</v>
      </c>
      <c r="O11" s="86">
        <v>0</v>
      </c>
      <c r="P11" s="88">
        <f t="shared" si="4"/>
        <v>7863547448</v>
      </c>
      <c r="Q11" s="105">
        <f t="shared" si="5"/>
        <v>0.17621129593801135</v>
      </c>
      <c r="R11" s="85">
        <v>9322298748</v>
      </c>
      <c r="S11" s="86">
        <v>276877953</v>
      </c>
      <c r="T11" s="88">
        <f t="shared" si="6"/>
        <v>9599176701</v>
      </c>
      <c r="U11" s="105">
        <f t="shared" si="7"/>
        <v>0.21455114524461885</v>
      </c>
      <c r="V11" s="85">
        <v>7812162571</v>
      </c>
      <c r="W11" s="86">
        <v>0</v>
      </c>
      <c r="X11" s="88">
        <f t="shared" si="8"/>
        <v>7812162571</v>
      </c>
      <c r="Y11" s="105">
        <f t="shared" si="9"/>
        <v>0.17460960232876913</v>
      </c>
      <c r="Z11" s="125">
        <f t="shared" si="10"/>
        <v>32718455317</v>
      </c>
      <c r="AA11" s="88">
        <f t="shared" si="11"/>
        <v>276877953</v>
      </c>
      <c r="AB11" s="88">
        <f t="shared" si="12"/>
        <v>32995333270</v>
      </c>
      <c r="AC11" s="105">
        <f t="shared" si="13"/>
        <v>0.7374785110549008</v>
      </c>
      <c r="AD11" s="85">
        <v>31036213290</v>
      </c>
      <c r="AE11" s="86">
        <v>0</v>
      </c>
      <c r="AF11" s="88">
        <f t="shared" si="14"/>
        <v>31036213290</v>
      </c>
      <c r="AG11" s="86">
        <v>36359314530</v>
      </c>
      <c r="AH11" s="86">
        <v>36359314530</v>
      </c>
      <c r="AI11" s="126">
        <v>6088251908</v>
      </c>
      <c r="AJ11" s="127">
        <f t="shared" si="15"/>
        <v>0.16744682859674362</v>
      </c>
      <c r="AK11" s="128">
        <f t="shared" si="16"/>
        <v>-0.748288797412115</v>
      </c>
    </row>
    <row r="12" spans="1:37" ht="13.5">
      <c r="A12" s="65"/>
      <c r="B12" s="66" t="s">
        <v>96</v>
      </c>
      <c r="C12" s="67"/>
      <c r="D12" s="89">
        <f>SUM(D9:D11)</f>
        <v>136992561564</v>
      </c>
      <c r="E12" s="90">
        <f>SUM(E9:E11)</f>
        <v>18955224890</v>
      </c>
      <c r="F12" s="91">
        <f t="shared" si="0"/>
        <v>155947786454</v>
      </c>
      <c r="G12" s="89">
        <f>SUM(G9:G11)</f>
        <v>145539049174</v>
      </c>
      <c r="H12" s="90">
        <f>SUM(H9:H11)</f>
        <v>13905757369</v>
      </c>
      <c r="I12" s="91">
        <f t="shared" si="1"/>
        <v>159444806543</v>
      </c>
      <c r="J12" s="89">
        <f>SUM(J9:J11)</f>
        <v>35148693884</v>
      </c>
      <c r="K12" s="90">
        <f>SUM(K9:K11)</f>
        <v>1590001251</v>
      </c>
      <c r="L12" s="90">
        <f t="shared" si="2"/>
        <v>36738695135</v>
      </c>
      <c r="M12" s="106">
        <f t="shared" si="3"/>
        <v>0.23558330624870288</v>
      </c>
      <c r="N12" s="89">
        <f>SUM(N9:N11)</f>
        <v>33708220819</v>
      </c>
      <c r="O12" s="90">
        <f>SUM(O9:O11)</f>
        <v>2703669582</v>
      </c>
      <c r="P12" s="90">
        <f t="shared" si="4"/>
        <v>36411890401</v>
      </c>
      <c r="Q12" s="106">
        <f t="shared" si="5"/>
        <v>0.23348770270452307</v>
      </c>
      <c r="R12" s="89">
        <f>SUM(R9:R11)</f>
        <v>32684493835</v>
      </c>
      <c r="S12" s="90">
        <f>SUM(S9:S11)</f>
        <v>2271692510</v>
      </c>
      <c r="T12" s="90">
        <f t="shared" si="6"/>
        <v>34956186345</v>
      </c>
      <c r="U12" s="106">
        <f t="shared" si="7"/>
        <v>0.21923690776076055</v>
      </c>
      <c r="V12" s="89">
        <f>SUM(V9:V11)</f>
        <v>30947849221</v>
      </c>
      <c r="W12" s="90">
        <f>SUM(W9:W11)</f>
        <v>2147572950</v>
      </c>
      <c r="X12" s="90">
        <f t="shared" si="8"/>
        <v>33095422171</v>
      </c>
      <c r="Y12" s="106">
        <f t="shared" si="9"/>
        <v>0.2075666363085626</v>
      </c>
      <c r="Z12" s="89">
        <f t="shared" si="10"/>
        <v>132489257759</v>
      </c>
      <c r="AA12" s="90">
        <f t="shared" si="11"/>
        <v>8712936293</v>
      </c>
      <c r="AB12" s="90">
        <f t="shared" si="12"/>
        <v>141202194052</v>
      </c>
      <c r="AC12" s="106">
        <f t="shared" si="13"/>
        <v>0.8855866623283197</v>
      </c>
      <c r="AD12" s="89">
        <f>SUM(AD9:AD11)</f>
        <v>119758741725</v>
      </c>
      <c r="AE12" s="90">
        <f>SUM(AE9:AE11)</f>
        <v>6789933914</v>
      </c>
      <c r="AF12" s="90">
        <f t="shared" si="14"/>
        <v>126548675639</v>
      </c>
      <c r="AG12" s="90">
        <f>SUM(AG9:AG11)</f>
        <v>138425665452</v>
      </c>
      <c r="AH12" s="90">
        <f>SUM(AH9:AH11)</f>
        <v>138425665452</v>
      </c>
      <c r="AI12" s="91">
        <f>SUM(AI9:AI11)</f>
        <v>30703525267</v>
      </c>
      <c r="AJ12" s="129">
        <f t="shared" si="15"/>
        <v>0.22180514839313992</v>
      </c>
      <c r="AK12" s="130">
        <f t="shared" si="16"/>
        <v>-0.7384767402433361</v>
      </c>
    </row>
    <row r="13" spans="1:37" ht="13.5">
      <c r="A13" s="62" t="s">
        <v>97</v>
      </c>
      <c r="B13" s="63" t="s">
        <v>59</v>
      </c>
      <c r="C13" s="64" t="s">
        <v>60</v>
      </c>
      <c r="D13" s="85">
        <v>5773597662</v>
      </c>
      <c r="E13" s="86">
        <v>471566000</v>
      </c>
      <c r="F13" s="87">
        <f t="shared" si="0"/>
        <v>6245163662</v>
      </c>
      <c r="G13" s="85">
        <v>5925607130</v>
      </c>
      <c r="H13" s="86">
        <v>335448181</v>
      </c>
      <c r="I13" s="87">
        <f t="shared" si="1"/>
        <v>6261055311</v>
      </c>
      <c r="J13" s="85">
        <v>1764881052</v>
      </c>
      <c r="K13" s="86">
        <v>-19702</v>
      </c>
      <c r="L13" s="88">
        <f t="shared" si="2"/>
        <v>1764861350</v>
      </c>
      <c r="M13" s="105">
        <f t="shared" si="3"/>
        <v>0.2825964931453545</v>
      </c>
      <c r="N13" s="85">
        <v>1489028144</v>
      </c>
      <c r="O13" s="86">
        <v>22822087</v>
      </c>
      <c r="P13" s="88">
        <f t="shared" si="4"/>
        <v>1511850231</v>
      </c>
      <c r="Q13" s="105">
        <f t="shared" si="5"/>
        <v>0.24208336447596526</v>
      </c>
      <c r="R13" s="85">
        <v>1428887687</v>
      </c>
      <c r="S13" s="86">
        <v>3082043</v>
      </c>
      <c r="T13" s="88">
        <f t="shared" si="6"/>
        <v>1431969730</v>
      </c>
      <c r="U13" s="105">
        <f t="shared" si="7"/>
        <v>0.22871060210635472</v>
      </c>
      <c r="V13" s="85">
        <v>1182557672</v>
      </c>
      <c r="W13" s="86">
        <v>74371416</v>
      </c>
      <c r="X13" s="88">
        <f t="shared" si="8"/>
        <v>1256929088</v>
      </c>
      <c r="Y13" s="105">
        <f t="shared" si="9"/>
        <v>0.20075355120912458</v>
      </c>
      <c r="Z13" s="125">
        <f t="shared" si="10"/>
        <v>5865354555</v>
      </c>
      <c r="AA13" s="88">
        <f t="shared" si="11"/>
        <v>100255844</v>
      </c>
      <c r="AB13" s="88">
        <f t="shared" si="12"/>
        <v>5965610399</v>
      </c>
      <c r="AC13" s="105">
        <f t="shared" si="13"/>
        <v>0.9528122820635468</v>
      </c>
      <c r="AD13" s="85">
        <v>5382176786</v>
      </c>
      <c r="AE13" s="86">
        <v>147293398</v>
      </c>
      <c r="AF13" s="88">
        <f t="shared" si="14"/>
        <v>5529470184</v>
      </c>
      <c r="AG13" s="86">
        <v>5780190096</v>
      </c>
      <c r="AH13" s="86">
        <v>5780190096</v>
      </c>
      <c r="AI13" s="126">
        <v>1231730050</v>
      </c>
      <c r="AJ13" s="127">
        <f t="shared" si="15"/>
        <v>0.21309507638033917</v>
      </c>
      <c r="AK13" s="128">
        <f t="shared" si="16"/>
        <v>-0.7726854388984621</v>
      </c>
    </row>
    <row r="14" spans="1:37" ht="13.5">
      <c r="A14" s="62" t="s">
        <v>97</v>
      </c>
      <c r="B14" s="63" t="s">
        <v>227</v>
      </c>
      <c r="C14" s="64" t="s">
        <v>228</v>
      </c>
      <c r="D14" s="85">
        <v>1149520314</v>
      </c>
      <c r="E14" s="86">
        <v>135183831</v>
      </c>
      <c r="F14" s="87">
        <f t="shared" si="0"/>
        <v>1284704145</v>
      </c>
      <c r="G14" s="85">
        <v>1185873239</v>
      </c>
      <c r="H14" s="86">
        <v>153277307</v>
      </c>
      <c r="I14" s="87">
        <f t="shared" si="1"/>
        <v>1339150546</v>
      </c>
      <c r="J14" s="85">
        <v>312769950</v>
      </c>
      <c r="K14" s="86">
        <v>9414053</v>
      </c>
      <c r="L14" s="88">
        <f t="shared" si="2"/>
        <v>322184003</v>
      </c>
      <c r="M14" s="105">
        <f t="shared" si="3"/>
        <v>0.2507845905642345</v>
      </c>
      <c r="N14" s="85">
        <v>307717541</v>
      </c>
      <c r="O14" s="86">
        <v>28472215</v>
      </c>
      <c r="P14" s="88">
        <f t="shared" si="4"/>
        <v>336189756</v>
      </c>
      <c r="Q14" s="105">
        <f t="shared" si="5"/>
        <v>0.2616865192724976</v>
      </c>
      <c r="R14" s="85">
        <v>266058276</v>
      </c>
      <c r="S14" s="86">
        <v>16335082</v>
      </c>
      <c r="T14" s="88">
        <f t="shared" si="6"/>
        <v>282393358</v>
      </c>
      <c r="U14" s="105">
        <f t="shared" si="7"/>
        <v>0.21087499000280435</v>
      </c>
      <c r="V14" s="85">
        <v>218961339</v>
      </c>
      <c r="W14" s="86">
        <v>59899113</v>
      </c>
      <c r="X14" s="88">
        <f t="shared" si="8"/>
        <v>278860452</v>
      </c>
      <c r="Y14" s="105">
        <f t="shared" si="9"/>
        <v>0.20823682059716683</v>
      </c>
      <c r="Z14" s="125">
        <f t="shared" si="10"/>
        <v>1105507106</v>
      </c>
      <c r="AA14" s="88">
        <f t="shared" si="11"/>
        <v>114120463</v>
      </c>
      <c r="AB14" s="88">
        <f t="shared" si="12"/>
        <v>1219627569</v>
      </c>
      <c r="AC14" s="105">
        <f t="shared" si="13"/>
        <v>0.9107471692730804</v>
      </c>
      <c r="AD14" s="85">
        <v>1029103612</v>
      </c>
      <c r="AE14" s="86">
        <v>113617487</v>
      </c>
      <c r="AF14" s="88">
        <f t="shared" si="14"/>
        <v>1142721099</v>
      </c>
      <c r="AG14" s="86">
        <v>1155240817</v>
      </c>
      <c r="AH14" s="86">
        <v>1155240817</v>
      </c>
      <c r="AI14" s="126">
        <v>291638231</v>
      </c>
      <c r="AJ14" s="127">
        <f t="shared" si="15"/>
        <v>0.2524479976022177</v>
      </c>
      <c r="AK14" s="128">
        <f t="shared" si="16"/>
        <v>-0.7559680553338588</v>
      </c>
    </row>
    <row r="15" spans="1:37" ht="13.5">
      <c r="A15" s="62" t="s">
        <v>97</v>
      </c>
      <c r="B15" s="63" t="s">
        <v>229</v>
      </c>
      <c r="C15" s="64" t="s">
        <v>230</v>
      </c>
      <c r="D15" s="85">
        <v>891140393</v>
      </c>
      <c r="E15" s="86">
        <v>82354000</v>
      </c>
      <c r="F15" s="87">
        <f t="shared" si="0"/>
        <v>973494393</v>
      </c>
      <c r="G15" s="85">
        <v>865516935</v>
      </c>
      <c r="H15" s="86">
        <v>59685925</v>
      </c>
      <c r="I15" s="87">
        <f t="shared" si="1"/>
        <v>925202860</v>
      </c>
      <c r="J15" s="85">
        <v>248030672</v>
      </c>
      <c r="K15" s="86">
        <v>1053062</v>
      </c>
      <c r="L15" s="88">
        <f t="shared" si="2"/>
        <v>249083734</v>
      </c>
      <c r="M15" s="105">
        <f t="shared" si="3"/>
        <v>0.25586560723005625</v>
      </c>
      <c r="N15" s="85">
        <v>220942470</v>
      </c>
      <c r="O15" s="86">
        <v>10938388</v>
      </c>
      <c r="P15" s="88">
        <f t="shared" si="4"/>
        <v>231880858</v>
      </c>
      <c r="Q15" s="105">
        <f t="shared" si="5"/>
        <v>0.23819434366274772</v>
      </c>
      <c r="R15" s="85">
        <v>218994505</v>
      </c>
      <c r="S15" s="86">
        <v>12212693</v>
      </c>
      <c r="T15" s="88">
        <f t="shared" si="6"/>
        <v>231207198</v>
      </c>
      <c r="U15" s="105">
        <f t="shared" si="7"/>
        <v>0.2498989227076103</v>
      </c>
      <c r="V15" s="85">
        <v>173683532</v>
      </c>
      <c r="W15" s="86">
        <v>12342883</v>
      </c>
      <c r="X15" s="88">
        <f t="shared" si="8"/>
        <v>186026415</v>
      </c>
      <c r="Y15" s="105">
        <f t="shared" si="9"/>
        <v>0.20106554253409895</v>
      </c>
      <c r="Z15" s="125">
        <f t="shared" si="10"/>
        <v>861651179</v>
      </c>
      <c r="AA15" s="88">
        <f t="shared" si="11"/>
        <v>36547026</v>
      </c>
      <c r="AB15" s="88">
        <f t="shared" si="12"/>
        <v>898198205</v>
      </c>
      <c r="AC15" s="105">
        <f t="shared" si="13"/>
        <v>0.9708121795040712</v>
      </c>
      <c r="AD15" s="85">
        <v>753405034</v>
      </c>
      <c r="AE15" s="86">
        <v>42740317</v>
      </c>
      <c r="AF15" s="88">
        <f t="shared" si="14"/>
        <v>796145351</v>
      </c>
      <c r="AG15" s="86">
        <v>863649882</v>
      </c>
      <c r="AH15" s="86">
        <v>863649882</v>
      </c>
      <c r="AI15" s="126">
        <v>186924473</v>
      </c>
      <c r="AJ15" s="127">
        <f t="shared" si="15"/>
        <v>0.216435475643358</v>
      </c>
      <c r="AK15" s="128">
        <f t="shared" si="16"/>
        <v>-0.7663411401368593</v>
      </c>
    </row>
    <row r="16" spans="1:37" ht="13.5">
      <c r="A16" s="62" t="s">
        <v>112</v>
      </c>
      <c r="B16" s="63" t="s">
        <v>231</v>
      </c>
      <c r="C16" s="64" t="s">
        <v>232</v>
      </c>
      <c r="D16" s="85">
        <v>405811181</v>
      </c>
      <c r="E16" s="86">
        <v>1750000</v>
      </c>
      <c r="F16" s="87">
        <f t="shared" si="0"/>
        <v>407561181</v>
      </c>
      <c r="G16" s="85">
        <v>390714722</v>
      </c>
      <c r="H16" s="86">
        <v>2282713</v>
      </c>
      <c r="I16" s="87">
        <f t="shared" si="1"/>
        <v>392997435</v>
      </c>
      <c r="J16" s="85">
        <v>125456096</v>
      </c>
      <c r="K16" s="86">
        <v>237837</v>
      </c>
      <c r="L16" s="88">
        <f t="shared" si="2"/>
        <v>125693933</v>
      </c>
      <c r="M16" s="105">
        <f t="shared" si="3"/>
        <v>0.30840506618318</v>
      </c>
      <c r="N16" s="85">
        <v>122571440</v>
      </c>
      <c r="O16" s="86">
        <v>261270</v>
      </c>
      <c r="P16" s="88">
        <f t="shared" si="4"/>
        <v>122832710</v>
      </c>
      <c r="Q16" s="105">
        <f t="shared" si="5"/>
        <v>0.3013847140657883</v>
      </c>
      <c r="R16" s="85">
        <v>94848899</v>
      </c>
      <c r="S16" s="86">
        <v>123025</v>
      </c>
      <c r="T16" s="88">
        <f t="shared" si="6"/>
        <v>94971924</v>
      </c>
      <c r="U16" s="105">
        <f t="shared" si="7"/>
        <v>0.24166041694394266</v>
      </c>
      <c r="V16" s="85">
        <v>15006024</v>
      </c>
      <c r="W16" s="86">
        <v>80279</v>
      </c>
      <c r="X16" s="88">
        <f t="shared" si="8"/>
        <v>15086303</v>
      </c>
      <c r="Y16" s="105">
        <f t="shared" si="9"/>
        <v>0.03838778998646645</v>
      </c>
      <c r="Z16" s="125">
        <f t="shared" si="10"/>
        <v>357882459</v>
      </c>
      <c r="AA16" s="88">
        <f t="shared" si="11"/>
        <v>702411</v>
      </c>
      <c r="AB16" s="88">
        <f t="shared" si="12"/>
        <v>358584870</v>
      </c>
      <c r="AC16" s="105">
        <f t="shared" si="13"/>
        <v>0.9124356498662644</v>
      </c>
      <c r="AD16" s="85">
        <v>361481041</v>
      </c>
      <c r="AE16" s="86">
        <v>3200831</v>
      </c>
      <c r="AF16" s="88">
        <f t="shared" si="14"/>
        <v>364681872</v>
      </c>
      <c r="AG16" s="86">
        <v>375966310</v>
      </c>
      <c r="AH16" s="86">
        <v>375966310</v>
      </c>
      <c r="AI16" s="126">
        <v>28578205</v>
      </c>
      <c r="AJ16" s="127">
        <f t="shared" si="15"/>
        <v>0.07601267517826264</v>
      </c>
      <c r="AK16" s="128">
        <f t="shared" si="16"/>
        <v>-0.9586316070023903</v>
      </c>
    </row>
    <row r="17" spans="1:37" ht="13.5">
      <c r="A17" s="65"/>
      <c r="B17" s="66" t="s">
        <v>233</v>
      </c>
      <c r="C17" s="67"/>
      <c r="D17" s="89">
        <f>SUM(D13:D16)</f>
        <v>8220069550</v>
      </c>
      <c r="E17" s="90">
        <f>SUM(E13:E16)</f>
        <v>690853831</v>
      </c>
      <c r="F17" s="91">
        <f t="shared" si="0"/>
        <v>8910923381</v>
      </c>
      <c r="G17" s="89">
        <f>SUM(G13:G16)</f>
        <v>8367712026</v>
      </c>
      <c r="H17" s="90">
        <f>SUM(H13:H16)</f>
        <v>550694126</v>
      </c>
      <c r="I17" s="91">
        <f t="shared" si="1"/>
        <v>8918406152</v>
      </c>
      <c r="J17" s="89">
        <f>SUM(J13:J16)</f>
        <v>2451137770</v>
      </c>
      <c r="K17" s="90">
        <f>SUM(K13:K16)</f>
        <v>10685250</v>
      </c>
      <c r="L17" s="90">
        <f t="shared" si="2"/>
        <v>2461823020</v>
      </c>
      <c r="M17" s="106">
        <f t="shared" si="3"/>
        <v>0.27627024885536944</v>
      </c>
      <c r="N17" s="89">
        <f>SUM(N13:N16)</f>
        <v>2140259595</v>
      </c>
      <c r="O17" s="90">
        <f>SUM(O13:O16)</f>
        <v>62493960</v>
      </c>
      <c r="P17" s="90">
        <f t="shared" si="4"/>
        <v>2202753555</v>
      </c>
      <c r="Q17" s="106">
        <f t="shared" si="5"/>
        <v>0.24719700314074555</v>
      </c>
      <c r="R17" s="89">
        <f>SUM(R13:R16)</f>
        <v>2008789367</v>
      </c>
      <c r="S17" s="90">
        <f>SUM(S13:S16)</f>
        <v>31752843</v>
      </c>
      <c r="T17" s="90">
        <f t="shared" si="6"/>
        <v>2040542210</v>
      </c>
      <c r="U17" s="106">
        <f t="shared" si="7"/>
        <v>0.22880122022054328</v>
      </c>
      <c r="V17" s="89">
        <f>SUM(V13:V16)</f>
        <v>1590208567</v>
      </c>
      <c r="W17" s="90">
        <f>SUM(W13:W16)</f>
        <v>146693691</v>
      </c>
      <c r="X17" s="90">
        <f t="shared" si="8"/>
        <v>1736902258</v>
      </c>
      <c r="Y17" s="106">
        <f t="shared" si="9"/>
        <v>0.19475478335447757</v>
      </c>
      <c r="Z17" s="89">
        <f t="shared" si="10"/>
        <v>8190395299</v>
      </c>
      <c r="AA17" s="90">
        <f t="shared" si="11"/>
        <v>251625744</v>
      </c>
      <c r="AB17" s="90">
        <f t="shared" si="12"/>
        <v>8442021043</v>
      </c>
      <c r="AC17" s="106">
        <f t="shared" si="13"/>
        <v>0.9465840531502181</v>
      </c>
      <c r="AD17" s="89">
        <f>SUM(AD13:AD16)</f>
        <v>7526166473</v>
      </c>
      <c r="AE17" s="90">
        <f>SUM(AE13:AE16)</f>
        <v>306852033</v>
      </c>
      <c r="AF17" s="90">
        <f t="shared" si="14"/>
        <v>7833018506</v>
      </c>
      <c r="AG17" s="90">
        <f>SUM(AG13:AG16)</f>
        <v>8175047105</v>
      </c>
      <c r="AH17" s="90">
        <f>SUM(AH13:AH16)</f>
        <v>8175047105</v>
      </c>
      <c r="AI17" s="91">
        <f>SUM(AI13:AI16)</f>
        <v>1738870959</v>
      </c>
      <c r="AJ17" s="129">
        <f t="shared" si="15"/>
        <v>0.2127047020850163</v>
      </c>
      <c r="AK17" s="130">
        <f t="shared" si="16"/>
        <v>-0.7782588849152401</v>
      </c>
    </row>
    <row r="18" spans="1:37" ht="13.5">
      <c r="A18" s="62" t="s">
        <v>97</v>
      </c>
      <c r="B18" s="63" t="s">
        <v>61</v>
      </c>
      <c r="C18" s="64" t="s">
        <v>62</v>
      </c>
      <c r="D18" s="85">
        <v>3056921435</v>
      </c>
      <c r="E18" s="86">
        <v>191488542</v>
      </c>
      <c r="F18" s="87">
        <f t="shared" si="0"/>
        <v>3248409977</v>
      </c>
      <c r="G18" s="85">
        <v>3116791428</v>
      </c>
      <c r="H18" s="86">
        <v>220527386</v>
      </c>
      <c r="I18" s="87">
        <f t="shared" si="1"/>
        <v>3337318814</v>
      </c>
      <c r="J18" s="85">
        <v>208118054</v>
      </c>
      <c r="K18" s="86">
        <v>-58665348</v>
      </c>
      <c r="L18" s="88">
        <f t="shared" si="2"/>
        <v>149452706</v>
      </c>
      <c r="M18" s="105">
        <f t="shared" si="3"/>
        <v>0.04600795683370726</v>
      </c>
      <c r="N18" s="85">
        <v>757379034</v>
      </c>
      <c r="O18" s="86">
        <v>-9234836</v>
      </c>
      <c r="P18" s="88">
        <f t="shared" si="4"/>
        <v>748144198</v>
      </c>
      <c r="Q18" s="105">
        <f t="shared" si="5"/>
        <v>0.2303108915737701</v>
      </c>
      <c r="R18" s="85">
        <v>679678817</v>
      </c>
      <c r="S18" s="86">
        <v>78993162</v>
      </c>
      <c r="T18" s="88">
        <f t="shared" si="6"/>
        <v>758671979</v>
      </c>
      <c r="U18" s="105">
        <f t="shared" si="7"/>
        <v>0.22732978815730248</v>
      </c>
      <c r="V18" s="85">
        <v>545162205</v>
      </c>
      <c r="W18" s="86">
        <v>71218937</v>
      </c>
      <c r="X18" s="88">
        <f t="shared" si="8"/>
        <v>616381142</v>
      </c>
      <c r="Y18" s="105">
        <f t="shared" si="9"/>
        <v>0.18469351487016786</v>
      </c>
      <c r="Z18" s="125">
        <f t="shared" si="10"/>
        <v>2190338110</v>
      </c>
      <c r="AA18" s="88">
        <f t="shared" si="11"/>
        <v>82311915</v>
      </c>
      <c r="AB18" s="88">
        <f t="shared" si="12"/>
        <v>2272650025</v>
      </c>
      <c r="AC18" s="105">
        <f t="shared" si="13"/>
        <v>0.6809807967600425</v>
      </c>
      <c r="AD18" s="85">
        <v>2406237716</v>
      </c>
      <c r="AE18" s="86">
        <v>0</v>
      </c>
      <c r="AF18" s="88">
        <f t="shared" si="14"/>
        <v>2406237716</v>
      </c>
      <c r="AG18" s="86">
        <v>3150962216</v>
      </c>
      <c r="AH18" s="86">
        <v>3150962216</v>
      </c>
      <c r="AI18" s="126">
        <v>671114093</v>
      </c>
      <c r="AJ18" s="127">
        <f t="shared" si="15"/>
        <v>0.21298703284736564</v>
      </c>
      <c r="AK18" s="128">
        <f t="shared" si="16"/>
        <v>-0.7438402956194042</v>
      </c>
    </row>
    <row r="19" spans="1:37" ht="13.5">
      <c r="A19" s="62" t="s">
        <v>97</v>
      </c>
      <c r="B19" s="63" t="s">
        <v>234</v>
      </c>
      <c r="C19" s="64" t="s">
        <v>235</v>
      </c>
      <c r="D19" s="85">
        <v>1674724977</v>
      </c>
      <c r="E19" s="86">
        <v>81346250</v>
      </c>
      <c r="F19" s="87">
        <f t="shared" si="0"/>
        <v>1756071227</v>
      </c>
      <c r="G19" s="85">
        <v>1656221643</v>
      </c>
      <c r="H19" s="86">
        <v>266043219</v>
      </c>
      <c r="I19" s="87">
        <f t="shared" si="1"/>
        <v>1922264862</v>
      </c>
      <c r="J19" s="85">
        <v>445730295</v>
      </c>
      <c r="K19" s="86">
        <v>0</v>
      </c>
      <c r="L19" s="88">
        <f t="shared" si="2"/>
        <v>445730295</v>
      </c>
      <c r="M19" s="105">
        <f t="shared" si="3"/>
        <v>0.2538224464627596</v>
      </c>
      <c r="N19" s="85">
        <v>437950858</v>
      </c>
      <c r="O19" s="86">
        <v>0</v>
      </c>
      <c r="P19" s="88">
        <f t="shared" si="4"/>
        <v>437950858</v>
      </c>
      <c r="Q19" s="105">
        <f t="shared" si="5"/>
        <v>0.24939242285073895</v>
      </c>
      <c r="R19" s="85">
        <v>409459167</v>
      </c>
      <c r="S19" s="86">
        <v>0</v>
      </c>
      <c r="T19" s="88">
        <f t="shared" si="6"/>
        <v>409459167</v>
      </c>
      <c r="U19" s="105">
        <f t="shared" si="7"/>
        <v>0.21300871440472702</v>
      </c>
      <c r="V19" s="85">
        <v>251002123</v>
      </c>
      <c r="W19" s="86">
        <v>0</v>
      </c>
      <c r="X19" s="88">
        <f t="shared" si="8"/>
        <v>251002123</v>
      </c>
      <c r="Y19" s="105">
        <f t="shared" si="9"/>
        <v>0.13057624261978523</v>
      </c>
      <c r="Z19" s="125">
        <f t="shared" si="10"/>
        <v>1544142443</v>
      </c>
      <c r="AA19" s="88">
        <f t="shared" si="11"/>
        <v>0</v>
      </c>
      <c r="AB19" s="88">
        <f t="shared" si="12"/>
        <v>1544142443</v>
      </c>
      <c r="AC19" s="105">
        <f t="shared" si="13"/>
        <v>0.8032932784264774</v>
      </c>
      <c r="AD19" s="85">
        <v>1179458147</v>
      </c>
      <c r="AE19" s="86">
        <v>0</v>
      </c>
      <c r="AF19" s="88">
        <f t="shared" si="14"/>
        <v>1179458147</v>
      </c>
      <c r="AG19" s="86">
        <v>1483760201</v>
      </c>
      <c r="AH19" s="86">
        <v>1483760201</v>
      </c>
      <c r="AI19" s="126">
        <v>202347972</v>
      </c>
      <c r="AJ19" s="127">
        <f t="shared" si="15"/>
        <v>0.1363751176663351</v>
      </c>
      <c r="AK19" s="128">
        <f t="shared" si="16"/>
        <v>-0.7871886139932696</v>
      </c>
    </row>
    <row r="20" spans="1:37" ht="13.5">
      <c r="A20" s="62" t="s">
        <v>97</v>
      </c>
      <c r="B20" s="63" t="s">
        <v>236</v>
      </c>
      <c r="C20" s="64" t="s">
        <v>237</v>
      </c>
      <c r="D20" s="85">
        <v>2024564124</v>
      </c>
      <c r="E20" s="86">
        <v>206088324</v>
      </c>
      <c r="F20" s="87">
        <f t="shared" si="0"/>
        <v>2230652448</v>
      </c>
      <c r="G20" s="85">
        <v>1858162658</v>
      </c>
      <c r="H20" s="86">
        <v>173727593</v>
      </c>
      <c r="I20" s="87">
        <f t="shared" si="1"/>
        <v>2031890251</v>
      </c>
      <c r="J20" s="85">
        <v>538620342</v>
      </c>
      <c r="K20" s="86">
        <v>10187845</v>
      </c>
      <c r="L20" s="88">
        <f t="shared" si="2"/>
        <v>548808187</v>
      </c>
      <c r="M20" s="105">
        <f t="shared" si="3"/>
        <v>0.24603034304696847</v>
      </c>
      <c r="N20" s="85">
        <v>441820190</v>
      </c>
      <c r="O20" s="86">
        <v>62990543</v>
      </c>
      <c r="P20" s="88">
        <f t="shared" si="4"/>
        <v>504810733</v>
      </c>
      <c r="Q20" s="105">
        <f t="shared" si="5"/>
        <v>0.22630631385566705</v>
      </c>
      <c r="R20" s="85">
        <v>409206762</v>
      </c>
      <c r="S20" s="86">
        <v>43702525</v>
      </c>
      <c r="T20" s="88">
        <f t="shared" si="6"/>
        <v>452909287</v>
      </c>
      <c r="U20" s="105">
        <f t="shared" si="7"/>
        <v>0.22290046757057844</v>
      </c>
      <c r="V20" s="85">
        <v>376934314</v>
      </c>
      <c r="W20" s="86">
        <v>44878734</v>
      </c>
      <c r="X20" s="88">
        <f t="shared" si="8"/>
        <v>421813048</v>
      </c>
      <c r="Y20" s="105">
        <f t="shared" si="9"/>
        <v>0.2075963737669412</v>
      </c>
      <c r="Z20" s="125">
        <f t="shared" si="10"/>
        <v>1766581608</v>
      </c>
      <c r="AA20" s="88">
        <f t="shared" si="11"/>
        <v>161759647</v>
      </c>
      <c r="AB20" s="88">
        <f t="shared" si="12"/>
        <v>1928341255</v>
      </c>
      <c r="AC20" s="105">
        <f t="shared" si="13"/>
        <v>0.9490380959557052</v>
      </c>
      <c r="AD20" s="85">
        <v>1637396404</v>
      </c>
      <c r="AE20" s="86">
        <v>354565164</v>
      </c>
      <c r="AF20" s="88">
        <f t="shared" si="14"/>
        <v>1991961568</v>
      </c>
      <c r="AG20" s="86">
        <v>2066519088</v>
      </c>
      <c r="AH20" s="86">
        <v>2066519088</v>
      </c>
      <c r="AI20" s="126">
        <v>460877434</v>
      </c>
      <c r="AJ20" s="127">
        <f t="shared" si="15"/>
        <v>0.2230211357234751</v>
      </c>
      <c r="AK20" s="128">
        <f t="shared" si="16"/>
        <v>-0.7882423763709883</v>
      </c>
    </row>
    <row r="21" spans="1:37" ht="13.5">
      <c r="A21" s="62" t="s">
        <v>112</v>
      </c>
      <c r="B21" s="63" t="s">
        <v>238</v>
      </c>
      <c r="C21" s="64" t="s">
        <v>239</v>
      </c>
      <c r="D21" s="85">
        <v>227800768</v>
      </c>
      <c r="E21" s="86">
        <v>12000000</v>
      </c>
      <c r="F21" s="87">
        <f t="shared" si="0"/>
        <v>239800768</v>
      </c>
      <c r="G21" s="85">
        <v>220246451</v>
      </c>
      <c r="H21" s="86">
        <v>0</v>
      </c>
      <c r="I21" s="87">
        <f t="shared" si="1"/>
        <v>220246451</v>
      </c>
      <c r="J21" s="85">
        <v>78074786</v>
      </c>
      <c r="K21" s="86">
        <v>0</v>
      </c>
      <c r="L21" s="88">
        <f t="shared" si="2"/>
        <v>78074786</v>
      </c>
      <c r="M21" s="105">
        <f t="shared" si="3"/>
        <v>0.3255818847085594</v>
      </c>
      <c r="N21" s="85">
        <v>74440002</v>
      </c>
      <c r="O21" s="86">
        <v>0</v>
      </c>
      <c r="P21" s="88">
        <f t="shared" si="4"/>
        <v>74440002</v>
      </c>
      <c r="Q21" s="105">
        <f t="shared" si="5"/>
        <v>0.310424368615867</v>
      </c>
      <c r="R21" s="85">
        <v>55683969</v>
      </c>
      <c r="S21" s="86">
        <v>0</v>
      </c>
      <c r="T21" s="88">
        <f t="shared" si="6"/>
        <v>55683969</v>
      </c>
      <c r="U21" s="105">
        <f t="shared" si="7"/>
        <v>0.25282572657663394</v>
      </c>
      <c r="V21" s="85">
        <v>21827165</v>
      </c>
      <c r="W21" s="86">
        <v>0</v>
      </c>
      <c r="X21" s="88">
        <f t="shared" si="8"/>
        <v>21827165</v>
      </c>
      <c r="Y21" s="105">
        <f t="shared" si="9"/>
        <v>0.09910336761794178</v>
      </c>
      <c r="Z21" s="125">
        <f t="shared" si="10"/>
        <v>230025922</v>
      </c>
      <c r="AA21" s="88">
        <f t="shared" si="11"/>
        <v>0</v>
      </c>
      <c r="AB21" s="88">
        <f t="shared" si="12"/>
        <v>230025922</v>
      </c>
      <c r="AC21" s="105">
        <f t="shared" si="13"/>
        <v>1.044402399927888</v>
      </c>
      <c r="AD21" s="85">
        <v>279924538</v>
      </c>
      <c r="AE21" s="86">
        <v>9655245</v>
      </c>
      <c r="AF21" s="88">
        <f t="shared" si="14"/>
        <v>289579783</v>
      </c>
      <c r="AG21" s="86">
        <v>382872291</v>
      </c>
      <c r="AH21" s="86">
        <v>382872291</v>
      </c>
      <c r="AI21" s="126">
        <v>40328545</v>
      </c>
      <c r="AJ21" s="127">
        <f t="shared" si="15"/>
        <v>0.10533158431149044</v>
      </c>
      <c r="AK21" s="128">
        <f t="shared" si="16"/>
        <v>-0.9246246931540798</v>
      </c>
    </row>
    <row r="22" spans="1:37" ht="13.5">
      <c r="A22" s="65"/>
      <c r="B22" s="66" t="s">
        <v>240</v>
      </c>
      <c r="C22" s="67"/>
      <c r="D22" s="89">
        <f>SUM(D18:D21)</f>
        <v>6984011304</v>
      </c>
      <c r="E22" s="90">
        <f>SUM(E18:E21)</f>
        <v>490923116</v>
      </c>
      <c r="F22" s="91">
        <f t="shared" si="0"/>
        <v>7474934420</v>
      </c>
      <c r="G22" s="89">
        <f>SUM(G18:G21)</f>
        <v>6851422180</v>
      </c>
      <c r="H22" s="90">
        <f>SUM(H18:H21)</f>
        <v>660298198</v>
      </c>
      <c r="I22" s="91">
        <f t="shared" si="1"/>
        <v>7511720378</v>
      </c>
      <c r="J22" s="89">
        <f>SUM(J18:J21)</f>
        <v>1270543477</v>
      </c>
      <c r="K22" s="90">
        <f>SUM(K18:K21)</f>
        <v>-48477503</v>
      </c>
      <c r="L22" s="90">
        <f t="shared" si="2"/>
        <v>1222065974</v>
      </c>
      <c r="M22" s="106">
        <f t="shared" si="3"/>
        <v>0.16348852114745377</v>
      </c>
      <c r="N22" s="89">
        <f>SUM(N18:N21)</f>
        <v>1711590084</v>
      </c>
      <c r="O22" s="90">
        <f>SUM(O18:O21)</f>
        <v>53755707</v>
      </c>
      <c r="P22" s="90">
        <f t="shared" si="4"/>
        <v>1765345791</v>
      </c>
      <c r="Q22" s="106">
        <f t="shared" si="5"/>
        <v>0.23616873296929874</v>
      </c>
      <c r="R22" s="89">
        <f>SUM(R18:R21)</f>
        <v>1554028715</v>
      </c>
      <c r="S22" s="90">
        <f>SUM(S18:S21)</f>
        <v>122695687</v>
      </c>
      <c r="T22" s="90">
        <f t="shared" si="6"/>
        <v>1676724402</v>
      </c>
      <c r="U22" s="106">
        <f t="shared" si="7"/>
        <v>0.22321443259665488</v>
      </c>
      <c r="V22" s="89">
        <f>SUM(V18:V21)</f>
        <v>1194925807</v>
      </c>
      <c r="W22" s="90">
        <f>SUM(W18:W21)</f>
        <v>116097671</v>
      </c>
      <c r="X22" s="90">
        <f t="shared" si="8"/>
        <v>1311023478</v>
      </c>
      <c r="Y22" s="106">
        <f t="shared" si="9"/>
        <v>0.17453038878279714</v>
      </c>
      <c r="Z22" s="89">
        <f t="shared" si="10"/>
        <v>5731088083</v>
      </c>
      <c r="AA22" s="90">
        <f t="shared" si="11"/>
        <v>244071562</v>
      </c>
      <c r="AB22" s="90">
        <f t="shared" si="12"/>
        <v>5975159645</v>
      </c>
      <c r="AC22" s="106">
        <f t="shared" si="13"/>
        <v>0.7954448973499849</v>
      </c>
      <c r="AD22" s="89">
        <f>SUM(AD18:AD21)</f>
        <v>5503016805</v>
      </c>
      <c r="AE22" s="90">
        <f>SUM(AE18:AE21)</f>
        <v>364220409</v>
      </c>
      <c r="AF22" s="90">
        <f t="shared" si="14"/>
        <v>5867237214</v>
      </c>
      <c r="AG22" s="90">
        <f>SUM(AG18:AG21)</f>
        <v>7084113796</v>
      </c>
      <c r="AH22" s="90">
        <f>SUM(AH18:AH21)</f>
        <v>7084113796</v>
      </c>
      <c r="AI22" s="91">
        <f>SUM(AI18:AI21)</f>
        <v>1374668044</v>
      </c>
      <c r="AJ22" s="129">
        <f t="shared" si="15"/>
        <v>0.1940494017439694</v>
      </c>
      <c r="AK22" s="130">
        <f t="shared" si="16"/>
        <v>-0.7765518198460213</v>
      </c>
    </row>
    <row r="23" spans="1:37" ht="13.5">
      <c r="A23" s="68"/>
      <c r="B23" s="69" t="s">
        <v>241</v>
      </c>
      <c r="C23" s="70"/>
      <c r="D23" s="92">
        <f>SUM(D9:D11,D13:D16,D18:D21)</f>
        <v>152196642418</v>
      </c>
      <c r="E23" s="93">
        <f>SUM(E9:E11,E13:E16,E18:E21)</f>
        <v>20137001837</v>
      </c>
      <c r="F23" s="94">
        <f t="shared" si="0"/>
        <v>172333644255</v>
      </c>
      <c r="G23" s="92">
        <f>SUM(G9:G11,G13:G16,G18:G21)</f>
        <v>160758183380</v>
      </c>
      <c r="H23" s="93">
        <f>SUM(H9:H11,H13:H16,H18:H21)</f>
        <v>15116749693</v>
      </c>
      <c r="I23" s="94">
        <f t="shared" si="1"/>
        <v>175874933073</v>
      </c>
      <c r="J23" s="92">
        <f>SUM(J9:J11,J13:J16,J18:J21)</f>
        <v>38870375131</v>
      </c>
      <c r="K23" s="93">
        <f>SUM(K9:K11,K13:K16,K18:K21)</f>
        <v>1552208998</v>
      </c>
      <c r="L23" s="93">
        <f t="shared" si="2"/>
        <v>40422584129</v>
      </c>
      <c r="M23" s="107">
        <f t="shared" si="3"/>
        <v>0.23456002630100012</v>
      </c>
      <c r="N23" s="92">
        <f>SUM(N9:N11,N13:N16,N18:N21)</f>
        <v>37560070498</v>
      </c>
      <c r="O23" s="93">
        <f>SUM(O9:O11,O13:O16,O18:O21)</f>
        <v>2819919249</v>
      </c>
      <c r="P23" s="93">
        <f t="shared" si="4"/>
        <v>40379989747</v>
      </c>
      <c r="Q23" s="107">
        <f t="shared" si="5"/>
        <v>0.23431286398870682</v>
      </c>
      <c r="R23" s="92">
        <f>SUM(R9:R11,R13:R16,R18:R21)</f>
        <v>36247311917</v>
      </c>
      <c r="S23" s="93">
        <f>SUM(S9:S11,S13:S16,S18:S21)</f>
        <v>2426141040</v>
      </c>
      <c r="T23" s="93">
        <f t="shared" si="6"/>
        <v>38673452957</v>
      </c>
      <c r="U23" s="107">
        <f t="shared" si="7"/>
        <v>0.21989178492507458</v>
      </c>
      <c r="V23" s="92">
        <f>SUM(V9:V11,V13:V16,V18:V21)</f>
        <v>33732983595</v>
      </c>
      <c r="W23" s="93">
        <f>SUM(W9:W11,W13:W16,W18:W21)</f>
        <v>2410364312</v>
      </c>
      <c r="X23" s="93">
        <f t="shared" si="8"/>
        <v>36143347907</v>
      </c>
      <c r="Y23" s="107">
        <f t="shared" si="9"/>
        <v>0.2055059653782388</v>
      </c>
      <c r="Z23" s="92">
        <f t="shared" si="10"/>
        <v>146410741141</v>
      </c>
      <c r="AA23" s="93">
        <f t="shared" si="11"/>
        <v>9208633599</v>
      </c>
      <c r="AB23" s="93">
        <f t="shared" si="12"/>
        <v>155619374740</v>
      </c>
      <c r="AC23" s="107">
        <f t="shared" si="13"/>
        <v>0.8848297595394531</v>
      </c>
      <c r="AD23" s="92">
        <f>SUM(AD9:AD11,AD13:AD16,AD18:AD21)</f>
        <v>132787925003</v>
      </c>
      <c r="AE23" s="93">
        <f>SUM(AE9:AE11,AE13:AE16,AE18:AE21)</f>
        <v>7461006356</v>
      </c>
      <c r="AF23" s="93">
        <f t="shared" si="14"/>
        <v>140248931359</v>
      </c>
      <c r="AG23" s="93">
        <f>SUM(AG9:AG11,AG13:AG16,AG18:AG21)</f>
        <v>153684826353</v>
      </c>
      <c r="AH23" s="93">
        <f>SUM(AH9:AH11,AH13:AH16,AH18:AH21)</f>
        <v>153684826353</v>
      </c>
      <c r="AI23" s="94">
        <f>SUM(AI9:AI11,AI13:AI16,AI18:AI21)</f>
        <v>33817064270</v>
      </c>
      <c r="AJ23" s="131">
        <f t="shared" si="15"/>
        <v>0.22004165975582582</v>
      </c>
      <c r="AK23" s="132">
        <f t="shared" si="16"/>
        <v>-0.7422914559364262</v>
      </c>
    </row>
    <row r="24" spans="1:37" ht="12.75">
      <c r="A24" s="71"/>
      <c r="B24" s="71"/>
      <c r="C24" s="71"/>
      <c r="D24" s="95"/>
      <c r="E24" s="95"/>
      <c r="F24" s="95"/>
      <c r="G24" s="95"/>
      <c r="H24" s="95"/>
      <c r="I24" s="95"/>
      <c r="J24" s="95"/>
      <c r="K24" s="95"/>
      <c r="L24" s="95"/>
      <c r="M24" s="108"/>
      <c r="N24" s="95"/>
      <c r="O24" s="95"/>
      <c r="P24" s="95"/>
      <c r="Q24" s="108"/>
      <c r="R24" s="95"/>
      <c r="S24" s="95"/>
      <c r="T24" s="95"/>
      <c r="U24" s="108"/>
      <c r="V24" s="95"/>
      <c r="W24" s="95"/>
      <c r="X24" s="95"/>
      <c r="Y24" s="108"/>
      <c r="Z24" s="95"/>
      <c r="AA24" s="95"/>
      <c r="AB24" s="95"/>
      <c r="AC24" s="108"/>
      <c r="AD24" s="95"/>
      <c r="AE24" s="95"/>
      <c r="AF24" s="95"/>
      <c r="AG24" s="95"/>
      <c r="AH24" s="95"/>
      <c r="AI24" s="95"/>
      <c r="AJ24" s="108"/>
      <c r="AK24" s="108"/>
    </row>
    <row r="25" spans="1:37" ht="12.75">
      <c r="A25" s="71"/>
      <c r="B25" s="71"/>
      <c r="C25" s="71"/>
      <c r="D25" s="95"/>
      <c r="E25" s="95"/>
      <c r="F25" s="95"/>
      <c r="G25" s="95"/>
      <c r="H25" s="95"/>
      <c r="I25" s="95"/>
      <c r="J25" s="95"/>
      <c r="K25" s="95"/>
      <c r="L25" s="95"/>
      <c r="M25" s="108"/>
      <c r="N25" s="95"/>
      <c r="O25" s="95"/>
      <c r="P25" s="95"/>
      <c r="Q25" s="108"/>
      <c r="R25" s="95"/>
      <c r="S25" s="95"/>
      <c r="T25" s="95"/>
      <c r="U25" s="108"/>
      <c r="V25" s="95"/>
      <c r="W25" s="95"/>
      <c r="X25" s="95"/>
      <c r="Y25" s="108"/>
      <c r="Z25" s="95"/>
      <c r="AA25" s="95"/>
      <c r="AB25" s="95"/>
      <c r="AC25" s="108"/>
      <c r="AD25" s="95"/>
      <c r="AE25" s="95"/>
      <c r="AF25" s="95"/>
      <c r="AG25" s="95"/>
      <c r="AH25" s="95"/>
      <c r="AI25" s="95"/>
      <c r="AJ25" s="108"/>
      <c r="AK25" s="108"/>
    </row>
    <row r="26" spans="1:37" ht="12.75">
      <c r="A26" s="71"/>
      <c r="B26" s="71"/>
      <c r="C26" s="71"/>
      <c r="D26" s="95"/>
      <c r="E26" s="95"/>
      <c r="F26" s="95"/>
      <c r="G26" s="95"/>
      <c r="H26" s="95"/>
      <c r="I26" s="95"/>
      <c r="J26" s="95"/>
      <c r="K26" s="95"/>
      <c r="L26" s="95"/>
      <c r="M26" s="108"/>
      <c r="N26" s="95"/>
      <c r="O26" s="95"/>
      <c r="P26" s="95"/>
      <c r="Q26" s="108"/>
      <c r="R26" s="95"/>
      <c r="S26" s="95"/>
      <c r="T26" s="95"/>
      <c r="U26" s="108"/>
      <c r="V26" s="95"/>
      <c r="W26" s="95"/>
      <c r="X26" s="95"/>
      <c r="Y26" s="108"/>
      <c r="Z26" s="95"/>
      <c r="AA26" s="95"/>
      <c r="AB26" s="95"/>
      <c r="AC26" s="108"/>
      <c r="AD26" s="95"/>
      <c r="AE26" s="95"/>
      <c r="AF26" s="95"/>
      <c r="AG26" s="95"/>
      <c r="AH26" s="95"/>
      <c r="AI26" s="95"/>
      <c r="AJ26" s="108"/>
      <c r="AK26" s="108"/>
    </row>
    <row r="27" spans="1:37" ht="12.75">
      <c r="A27" s="71"/>
      <c r="B27" s="71"/>
      <c r="C27" s="71"/>
      <c r="D27" s="95"/>
      <c r="E27" s="95"/>
      <c r="F27" s="95"/>
      <c r="G27" s="95"/>
      <c r="H27" s="95"/>
      <c r="I27" s="95"/>
      <c r="J27" s="95"/>
      <c r="K27" s="95"/>
      <c r="L27" s="95"/>
      <c r="M27" s="108"/>
      <c r="N27" s="95"/>
      <c r="O27" s="95"/>
      <c r="P27" s="95"/>
      <c r="Q27" s="108"/>
      <c r="R27" s="95"/>
      <c r="S27" s="95"/>
      <c r="T27" s="95"/>
      <c r="U27" s="108"/>
      <c r="V27" s="95"/>
      <c r="W27" s="95"/>
      <c r="X27" s="95"/>
      <c r="Y27" s="108"/>
      <c r="Z27" s="95"/>
      <c r="AA27" s="95"/>
      <c r="AB27" s="95"/>
      <c r="AC27" s="108"/>
      <c r="AD27" s="95"/>
      <c r="AE27" s="95"/>
      <c r="AF27" s="95"/>
      <c r="AG27" s="95"/>
      <c r="AH27" s="95"/>
      <c r="AI27" s="95"/>
      <c r="AJ27" s="108"/>
      <c r="AK27" s="108"/>
    </row>
    <row r="28" spans="1:37" ht="12.75">
      <c r="A28" s="71"/>
      <c r="B28" s="71"/>
      <c r="C28" s="71"/>
      <c r="D28" s="95"/>
      <c r="E28" s="95"/>
      <c r="F28" s="95"/>
      <c r="G28" s="95"/>
      <c r="H28" s="95"/>
      <c r="I28" s="95"/>
      <c r="J28" s="95"/>
      <c r="K28" s="95"/>
      <c r="L28" s="95"/>
      <c r="M28" s="108"/>
      <c r="N28" s="95"/>
      <c r="O28" s="95"/>
      <c r="P28" s="95"/>
      <c r="Q28" s="108"/>
      <c r="R28" s="95"/>
      <c r="S28" s="95"/>
      <c r="T28" s="95"/>
      <c r="U28" s="108"/>
      <c r="V28" s="95"/>
      <c r="W28" s="95"/>
      <c r="X28" s="95"/>
      <c r="Y28" s="108"/>
      <c r="Z28" s="95"/>
      <c r="AA28" s="95"/>
      <c r="AB28" s="95"/>
      <c r="AC28" s="108"/>
      <c r="AD28" s="95"/>
      <c r="AE28" s="95"/>
      <c r="AF28" s="95"/>
      <c r="AG28" s="95"/>
      <c r="AH28" s="95"/>
      <c r="AI28" s="95"/>
      <c r="AJ28" s="108"/>
      <c r="AK28" s="108"/>
    </row>
    <row r="29" spans="1:37" ht="12.75">
      <c r="A29" s="71"/>
      <c r="B29" s="71"/>
      <c r="C29" s="71"/>
      <c r="D29" s="95"/>
      <c r="E29" s="95"/>
      <c r="F29" s="95"/>
      <c r="G29" s="95"/>
      <c r="H29" s="95"/>
      <c r="I29" s="95"/>
      <c r="J29" s="95"/>
      <c r="K29" s="95"/>
      <c r="L29" s="95"/>
      <c r="M29" s="108"/>
      <c r="N29" s="95"/>
      <c r="O29" s="95"/>
      <c r="P29" s="95"/>
      <c r="Q29" s="108"/>
      <c r="R29" s="95"/>
      <c r="S29" s="95"/>
      <c r="T29" s="95"/>
      <c r="U29" s="108"/>
      <c r="V29" s="95"/>
      <c r="W29" s="95"/>
      <c r="X29" s="95"/>
      <c r="Y29" s="108"/>
      <c r="Z29" s="95"/>
      <c r="AA29" s="95"/>
      <c r="AB29" s="95"/>
      <c r="AC29" s="108"/>
      <c r="AD29" s="95"/>
      <c r="AE29" s="95"/>
      <c r="AF29" s="95"/>
      <c r="AG29" s="95"/>
      <c r="AH29" s="95"/>
      <c r="AI29" s="95"/>
      <c r="AJ29" s="108"/>
      <c r="AK29" s="108"/>
    </row>
    <row r="30" spans="1:37" ht="12.75">
      <c r="A30" s="71"/>
      <c r="B30" s="71"/>
      <c r="C30" s="71"/>
      <c r="D30" s="95"/>
      <c r="E30" s="95"/>
      <c r="F30" s="95"/>
      <c r="G30" s="95"/>
      <c r="H30" s="95"/>
      <c r="I30" s="95"/>
      <c r="J30" s="95"/>
      <c r="K30" s="95"/>
      <c r="L30" s="95"/>
      <c r="M30" s="108"/>
      <c r="N30" s="95"/>
      <c r="O30" s="95"/>
      <c r="P30" s="95"/>
      <c r="Q30" s="108"/>
      <c r="R30" s="95"/>
      <c r="S30" s="95"/>
      <c r="T30" s="95"/>
      <c r="U30" s="108"/>
      <c r="V30" s="95"/>
      <c r="W30" s="95"/>
      <c r="X30" s="95"/>
      <c r="Y30" s="108"/>
      <c r="Z30" s="95"/>
      <c r="AA30" s="95"/>
      <c r="AB30" s="95"/>
      <c r="AC30" s="108"/>
      <c r="AD30" s="95"/>
      <c r="AE30" s="95"/>
      <c r="AF30" s="95"/>
      <c r="AG30" s="95"/>
      <c r="AH30" s="95"/>
      <c r="AI30" s="95"/>
      <c r="AJ30" s="108"/>
      <c r="AK30" s="108"/>
    </row>
    <row r="31" spans="1:37" ht="12.75">
      <c r="A31" s="71"/>
      <c r="B31" s="71"/>
      <c r="C31" s="71"/>
      <c r="D31" s="95"/>
      <c r="E31" s="95"/>
      <c r="F31" s="95"/>
      <c r="G31" s="95"/>
      <c r="H31" s="95"/>
      <c r="I31" s="95"/>
      <c r="J31" s="95"/>
      <c r="K31" s="95"/>
      <c r="L31" s="95"/>
      <c r="M31" s="108"/>
      <c r="N31" s="95"/>
      <c r="O31" s="95"/>
      <c r="P31" s="95"/>
      <c r="Q31" s="108"/>
      <c r="R31" s="95"/>
      <c r="S31" s="95"/>
      <c r="T31" s="95"/>
      <c r="U31" s="108"/>
      <c r="V31" s="95"/>
      <c r="W31" s="95"/>
      <c r="X31" s="95"/>
      <c r="Y31" s="108"/>
      <c r="Z31" s="95"/>
      <c r="AA31" s="95"/>
      <c r="AB31" s="95"/>
      <c r="AC31" s="108"/>
      <c r="AD31" s="95"/>
      <c r="AE31" s="95"/>
      <c r="AF31" s="95"/>
      <c r="AG31" s="95"/>
      <c r="AH31" s="95"/>
      <c r="AI31" s="95"/>
      <c r="AJ31" s="108"/>
      <c r="AK31" s="108"/>
    </row>
    <row r="32" spans="1:37" ht="12.75">
      <c r="A32" s="71"/>
      <c r="B32" s="71"/>
      <c r="C32" s="71"/>
      <c r="D32" s="95"/>
      <c r="E32" s="95"/>
      <c r="F32" s="95"/>
      <c r="G32" s="95"/>
      <c r="H32" s="95"/>
      <c r="I32" s="95"/>
      <c r="J32" s="95"/>
      <c r="K32" s="95"/>
      <c r="L32" s="95"/>
      <c r="M32" s="108"/>
      <c r="N32" s="95"/>
      <c r="O32" s="95"/>
      <c r="P32" s="95"/>
      <c r="Q32" s="108"/>
      <c r="R32" s="95"/>
      <c r="S32" s="95"/>
      <c r="T32" s="95"/>
      <c r="U32" s="108"/>
      <c r="V32" s="95"/>
      <c r="W32" s="95"/>
      <c r="X32" s="95"/>
      <c r="Y32" s="108"/>
      <c r="Z32" s="95"/>
      <c r="AA32" s="95"/>
      <c r="AB32" s="95"/>
      <c r="AC32" s="108"/>
      <c r="AD32" s="95"/>
      <c r="AE32" s="95"/>
      <c r="AF32" s="95"/>
      <c r="AG32" s="95"/>
      <c r="AH32" s="95"/>
      <c r="AI32" s="95"/>
      <c r="AJ32" s="108"/>
      <c r="AK32" s="108"/>
    </row>
    <row r="33" spans="1:37" ht="12.75">
      <c r="A33" s="71"/>
      <c r="B33" s="71"/>
      <c r="C33" s="71"/>
      <c r="D33" s="95"/>
      <c r="E33" s="95"/>
      <c r="F33" s="95"/>
      <c r="G33" s="95"/>
      <c r="H33" s="95"/>
      <c r="I33" s="95"/>
      <c r="J33" s="95"/>
      <c r="K33" s="95"/>
      <c r="L33" s="95"/>
      <c r="M33" s="108"/>
      <c r="N33" s="95"/>
      <c r="O33" s="95"/>
      <c r="P33" s="95"/>
      <c r="Q33" s="108"/>
      <c r="R33" s="95"/>
      <c r="S33" s="95"/>
      <c r="T33" s="95"/>
      <c r="U33" s="108"/>
      <c r="V33" s="95"/>
      <c r="W33" s="95"/>
      <c r="X33" s="95"/>
      <c r="Y33" s="108"/>
      <c r="Z33" s="95"/>
      <c r="AA33" s="95"/>
      <c r="AB33" s="95"/>
      <c r="AC33" s="108"/>
      <c r="AD33" s="95"/>
      <c r="AE33" s="95"/>
      <c r="AF33" s="95"/>
      <c r="AG33" s="95"/>
      <c r="AH33" s="95"/>
      <c r="AI33" s="95"/>
      <c r="AJ33" s="108"/>
      <c r="AK33" s="108"/>
    </row>
    <row r="34" spans="1:37" ht="12.75">
      <c r="A34" s="71"/>
      <c r="B34" s="71"/>
      <c r="C34" s="71"/>
      <c r="D34" s="95"/>
      <c r="E34" s="95"/>
      <c r="F34" s="95"/>
      <c r="G34" s="95"/>
      <c r="H34" s="95"/>
      <c r="I34" s="95"/>
      <c r="J34" s="95"/>
      <c r="K34" s="95"/>
      <c r="L34" s="95"/>
      <c r="M34" s="108"/>
      <c r="N34" s="95"/>
      <c r="O34" s="95"/>
      <c r="P34" s="95"/>
      <c r="Q34" s="108"/>
      <c r="R34" s="95"/>
      <c r="S34" s="95"/>
      <c r="T34" s="95"/>
      <c r="U34" s="108"/>
      <c r="V34" s="95"/>
      <c r="W34" s="95"/>
      <c r="X34" s="95"/>
      <c r="Y34" s="108"/>
      <c r="Z34" s="95"/>
      <c r="AA34" s="95"/>
      <c r="AB34" s="95"/>
      <c r="AC34" s="108"/>
      <c r="AD34" s="95"/>
      <c r="AE34" s="95"/>
      <c r="AF34" s="95"/>
      <c r="AG34" s="95"/>
      <c r="AH34" s="95"/>
      <c r="AI34" s="95"/>
      <c r="AJ34" s="108"/>
      <c r="AK34" s="108"/>
    </row>
    <row r="35" spans="1:37" ht="12.75">
      <c r="A35" s="71"/>
      <c r="B35" s="71"/>
      <c r="C35" s="71"/>
      <c r="D35" s="95"/>
      <c r="E35" s="95"/>
      <c r="F35" s="95"/>
      <c r="G35" s="95"/>
      <c r="H35" s="95"/>
      <c r="I35" s="95"/>
      <c r="J35" s="95"/>
      <c r="K35" s="95"/>
      <c r="L35" s="95"/>
      <c r="M35" s="108"/>
      <c r="N35" s="95"/>
      <c r="O35" s="95"/>
      <c r="P35" s="95"/>
      <c r="Q35" s="108"/>
      <c r="R35" s="95"/>
      <c r="S35" s="95"/>
      <c r="T35" s="95"/>
      <c r="U35" s="108"/>
      <c r="V35" s="95"/>
      <c r="W35" s="95"/>
      <c r="X35" s="95"/>
      <c r="Y35" s="108"/>
      <c r="Z35" s="95"/>
      <c r="AA35" s="95"/>
      <c r="AB35" s="95"/>
      <c r="AC35" s="108"/>
      <c r="AD35" s="95"/>
      <c r="AE35" s="95"/>
      <c r="AF35" s="95"/>
      <c r="AG35" s="95"/>
      <c r="AH35" s="95"/>
      <c r="AI35" s="95"/>
      <c r="AJ35" s="108"/>
      <c r="AK35" s="108"/>
    </row>
    <row r="36" spans="1:37" ht="12.75">
      <c r="A36" s="71"/>
      <c r="B36" s="71"/>
      <c r="C36" s="71"/>
      <c r="D36" s="95"/>
      <c r="E36" s="95"/>
      <c r="F36" s="95"/>
      <c r="G36" s="95"/>
      <c r="H36" s="95"/>
      <c r="I36" s="95"/>
      <c r="J36" s="95"/>
      <c r="K36" s="95"/>
      <c r="L36" s="95"/>
      <c r="M36" s="108"/>
      <c r="N36" s="95"/>
      <c r="O36" s="95"/>
      <c r="P36" s="95"/>
      <c r="Q36" s="108"/>
      <c r="R36" s="95"/>
      <c r="S36" s="95"/>
      <c r="T36" s="95"/>
      <c r="U36" s="108"/>
      <c r="V36" s="95"/>
      <c r="W36" s="95"/>
      <c r="X36" s="95"/>
      <c r="Y36" s="108"/>
      <c r="Z36" s="95"/>
      <c r="AA36" s="95"/>
      <c r="AB36" s="95"/>
      <c r="AC36" s="108"/>
      <c r="AD36" s="95"/>
      <c r="AE36" s="95"/>
      <c r="AF36" s="95"/>
      <c r="AG36" s="95"/>
      <c r="AH36" s="95"/>
      <c r="AI36" s="95"/>
      <c r="AJ36" s="108"/>
      <c r="AK36" s="108"/>
    </row>
    <row r="37" spans="1:37" ht="12.75">
      <c r="A37" s="71"/>
      <c r="B37" s="71"/>
      <c r="C37" s="71"/>
      <c r="D37" s="95"/>
      <c r="E37" s="95"/>
      <c r="F37" s="95"/>
      <c r="G37" s="95"/>
      <c r="H37" s="95"/>
      <c r="I37" s="95"/>
      <c r="J37" s="95"/>
      <c r="K37" s="95"/>
      <c r="L37" s="95"/>
      <c r="M37" s="108"/>
      <c r="N37" s="95"/>
      <c r="O37" s="95"/>
      <c r="P37" s="95"/>
      <c r="Q37" s="108"/>
      <c r="R37" s="95"/>
      <c r="S37" s="95"/>
      <c r="T37" s="95"/>
      <c r="U37" s="108"/>
      <c r="V37" s="95"/>
      <c r="W37" s="95"/>
      <c r="X37" s="95"/>
      <c r="Y37" s="108"/>
      <c r="Z37" s="95"/>
      <c r="AA37" s="95"/>
      <c r="AB37" s="95"/>
      <c r="AC37" s="108"/>
      <c r="AD37" s="95"/>
      <c r="AE37" s="95"/>
      <c r="AF37" s="95"/>
      <c r="AG37" s="95"/>
      <c r="AH37" s="95"/>
      <c r="AI37" s="95"/>
      <c r="AJ37" s="108"/>
      <c r="AK37" s="108"/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615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3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27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95</v>
      </c>
      <c r="B9" s="63" t="s">
        <v>46</v>
      </c>
      <c r="C9" s="64" t="s">
        <v>47</v>
      </c>
      <c r="D9" s="85">
        <v>39248508482</v>
      </c>
      <c r="E9" s="86">
        <v>5149304000</v>
      </c>
      <c r="F9" s="87">
        <f>$D9+$E9</f>
        <v>44397812482</v>
      </c>
      <c r="G9" s="85">
        <v>39630767321</v>
      </c>
      <c r="H9" s="86">
        <v>2914769004</v>
      </c>
      <c r="I9" s="87">
        <f>$G9+$H9</f>
        <v>42545536325</v>
      </c>
      <c r="J9" s="85">
        <v>10917443351</v>
      </c>
      <c r="K9" s="86">
        <v>170866915</v>
      </c>
      <c r="L9" s="88">
        <f>$J9+$K9</f>
        <v>11088310266</v>
      </c>
      <c r="M9" s="105">
        <f>IF($F9=0,0,$L9/$F9)</f>
        <v>0.24974902244329003</v>
      </c>
      <c r="N9" s="85">
        <v>6329627247</v>
      </c>
      <c r="O9" s="86">
        <v>304078616</v>
      </c>
      <c r="P9" s="88">
        <f>$N9+$O9</f>
        <v>6633705863</v>
      </c>
      <c r="Q9" s="105">
        <f>IF($F9=0,0,$P9/$F9)</f>
        <v>0.14941515115614024</v>
      </c>
      <c r="R9" s="85">
        <v>9455578043</v>
      </c>
      <c r="S9" s="86">
        <v>339875040</v>
      </c>
      <c r="T9" s="88">
        <f>$R9+$S9</f>
        <v>9795453083</v>
      </c>
      <c r="U9" s="105">
        <f>IF($I9=0,0,$T9/$I9)</f>
        <v>0.23023456581141125</v>
      </c>
      <c r="V9" s="85">
        <v>7491387030</v>
      </c>
      <c r="W9" s="86">
        <v>578936115</v>
      </c>
      <c r="X9" s="88">
        <f>$V9+$W9</f>
        <v>8070323145</v>
      </c>
      <c r="Y9" s="105">
        <f>IF($I9=0,0,$X9/$I9)</f>
        <v>0.18968671785805724</v>
      </c>
      <c r="Z9" s="125">
        <f>$J9+$N9+$R9+$V9</f>
        <v>34194035671</v>
      </c>
      <c r="AA9" s="88">
        <f>$K9+$O9+$S9+$W9</f>
        <v>1393756686</v>
      </c>
      <c r="AB9" s="88">
        <f>$Z9+$AA9</f>
        <v>35587792357</v>
      </c>
      <c r="AC9" s="105">
        <f>IF($I9=0,0,$AB9/$I9)</f>
        <v>0.8364635971479906</v>
      </c>
      <c r="AD9" s="85">
        <v>23073559443</v>
      </c>
      <c r="AE9" s="86">
        <v>661100564</v>
      </c>
      <c r="AF9" s="88">
        <f>$AD9+$AE9</f>
        <v>23734660007</v>
      </c>
      <c r="AG9" s="86">
        <v>39575371810</v>
      </c>
      <c r="AH9" s="86">
        <v>39575371810</v>
      </c>
      <c r="AI9" s="126">
        <v>0</v>
      </c>
      <c r="AJ9" s="127">
        <f>IF($AH9=0,0,$AI9/$AH9)</f>
        <v>0</v>
      </c>
      <c r="AK9" s="128">
        <f>IF($AF9=0,0,(($X9/$AF9)-1))</f>
        <v>-0.6599773014393364</v>
      </c>
    </row>
    <row r="10" spans="1:37" ht="13.5">
      <c r="A10" s="65"/>
      <c r="B10" s="66" t="s">
        <v>96</v>
      </c>
      <c r="C10" s="67"/>
      <c r="D10" s="89">
        <f>D9</f>
        <v>39248508482</v>
      </c>
      <c r="E10" s="90">
        <f>E9</f>
        <v>5149304000</v>
      </c>
      <c r="F10" s="91">
        <f aca="true" t="shared" si="0" ref="F10:F41">$D10+$E10</f>
        <v>44397812482</v>
      </c>
      <c r="G10" s="89">
        <f>G9</f>
        <v>39630767321</v>
      </c>
      <c r="H10" s="90">
        <f>H9</f>
        <v>2914769004</v>
      </c>
      <c r="I10" s="91">
        <f aca="true" t="shared" si="1" ref="I10:I41">$G10+$H10</f>
        <v>42545536325</v>
      </c>
      <c r="J10" s="89">
        <f>J9</f>
        <v>10917443351</v>
      </c>
      <c r="K10" s="90">
        <f>K9</f>
        <v>170866915</v>
      </c>
      <c r="L10" s="90">
        <f aca="true" t="shared" si="2" ref="L10:L41">$J10+$K10</f>
        <v>11088310266</v>
      </c>
      <c r="M10" s="106">
        <f aca="true" t="shared" si="3" ref="M10:M41">IF($F10=0,0,$L10/$F10)</f>
        <v>0.24974902244329003</v>
      </c>
      <c r="N10" s="89">
        <f>N9</f>
        <v>6329627247</v>
      </c>
      <c r="O10" s="90">
        <f>O9</f>
        <v>304078616</v>
      </c>
      <c r="P10" s="90">
        <f aca="true" t="shared" si="4" ref="P10:P41">$N10+$O10</f>
        <v>6633705863</v>
      </c>
      <c r="Q10" s="106">
        <f aca="true" t="shared" si="5" ref="Q10:Q41">IF($F10=0,0,$P10/$F10)</f>
        <v>0.14941515115614024</v>
      </c>
      <c r="R10" s="89">
        <f>R9</f>
        <v>9455578043</v>
      </c>
      <c r="S10" s="90">
        <f>S9</f>
        <v>339875040</v>
      </c>
      <c r="T10" s="90">
        <f aca="true" t="shared" si="6" ref="T10:T41">$R10+$S10</f>
        <v>9795453083</v>
      </c>
      <c r="U10" s="106">
        <f aca="true" t="shared" si="7" ref="U10:U41">IF($I10=0,0,$T10/$I10)</f>
        <v>0.23023456581141125</v>
      </c>
      <c r="V10" s="89">
        <f>V9</f>
        <v>7491387030</v>
      </c>
      <c r="W10" s="90">
        <f>W9</f>
        <v>578936115</v>
      </c>
      <c r="X10" s="90">
        <f aca="true" t="shared" si="8" ref="X10:X41">$V10+$W10</f>
        <v>8070323145</v>
      </c>
      <c r="Y10" s="106">
        <f aca="true" t="shared" si="9" ref="Y10:Y41">IF($I10=0,0,$X10/$I10)</f>
        <v>0.18968671785805724</v>
      </c>
      <c r="Z10" s="89">
        <f aca="true" t="shared" si="10" ref="Z10:Z41">$J10+$N10+$R10+$V10</f>
        <v>34194035671</v>
      </c>
      <c r="AA10" s="90">
        <f aca="true" t="shared" si="11" ref="AA10:AA41">$K10+$O10+$S10+$W10</f>
        <v>1393756686</v>
      </c>
      <c r="AB10" s="90">
        <f aca="true" t="shared" si="12" ref="AB10:AB41">$Z10+$AA10</f>
        <v>35587792357</v>
      </c>
      <c r="AC10" s="106">
        <f aca="true" t="shared" si="13" ref="AC10:AC41">IF($I10=0,0,$AB10/$I10)</f>
        <v>0.8364635971479906</v>
      </c>
      <c r="AD10" s="89">
        <f>AD9</f>
        <v>23073559443</v>
      </c>
      <c r="AE10" s="90">
        <f>AE9</f>
        <v>661100564</v>
      </c>
      <c r="AF10" s="90">
        <f aca="true" t="shared" si="14" ref="AF10:AF41">$AD10+$AE10</f>
        <v>23734660007</v>
      </c>
      <c r="AG10" s="90">
        <f>AG9</f>
        <v>39575371810</v>
      </c>
      <c r="AH10" s="90">
        <f>AH9</f>
        <v>39575371810</v>
      </c>
      <c r="AI10" s="91">
        <f>AI9</f>
        <v>0</v>
      </c>
      <c r="AJ10" s="129">
        <f aca="true" t="shared" si="15" ref="AJ10:AJ41">IF($AH10=0,0,$AI10/$AH10)</f>
        <v>0</v>
      </c>
      <c r="AK10" s="130">
        <f aca="true" t="shared" si="16" ref="AK10:AK41">IF($AF10=0,0,(($X10/$AF10)-1))</f>
        <v>-0.6599773014393364</v>
      </c>
    </row>
    <row r="11" spans="1:37" ht="13.5">
      <c r="A11" s="62" t="s">
        <v>97</v>
      </c>
      <c r="B11" s="63" t="s">
        <v>242</v>
      </c>
      <c r="C11" s="64" t="s">
        <v>243</v>
      </c>
      <c r="D11" s="85">
        <v>327526287</v>
      </c>
      <c r="E11" s="86">
        <v>44178075</v>
      </c>
      <c r="F11" s="87">
        <f t="shared" si="0"/>
        <v>371704362</v>
      </c>
      <c r="G11" s="85">
        <v>355566758</v>
      </c>
      <c r="H11" s="86">
        <v>28410574</v>
      </c>
      <c r="I11" s="87">
        <f t="shared" si="1"/>
        <v>383977332</v>
      </c>
      <c r="J11" s="85">
        <v>106594064</v>
      </c>
      <c r="K11" s="86">
        <v>4333291</v>
      </c>
      <c r="L11" s="88">
        <f t="shared" si="2"/>
        <v>110927355</v>
      </c>
      <c r="M11" s="105">
        <f t="shared" si="3"/>
        <v>0.2984289837308931</v>
      </c>
      <c r="N11" s="85">
        <v>75919631</v>
      </c>
      <c r="O11" s="86">
        <v>4883808</v>
      </c>
      <c r="P11" s="88">
        <f t="shared" si="4"/>
        <v>80803439</v>
      </c>
      <c r="Q11" s="105">
        <f t="shared" si="5"/>
        <v>0.2173863082080269</v>
      </c>
      <c r="R11" s="85">
        <v>77843649</v>
      </c>
      <c r="S11" s="86">
        <v>7915335</v>
      </c>
      <c r="T11" s="88">
        <f t="shared" si="6"/>
        <v>85758984</v>
      </c>
      <c r="U11" s="105">
        <f t="shared" si="7"/>
        <v>0.2233438717679303</v>
      </c>
      <c r="V11" s="85">
        <v>39843754</v>
      </c>
      <c r="W11" s="86">
        <v>6811329</v>
      </c>
      <c r="X11" s="88">
        <f t="shared" si="8"/>
        <v>46655083</v>
      </c>
      <c r="Y11" s="105">
        <f t="shared" si="9"/>
        <v>0.12150478455848013</v>
      </c>
      <c r="Z11" s="125">
        <f t="shared" si="10"/>
        <v>300201098</v>
      </c>
      <c r="AA11" s="88">
        <f t="shared" si="11"/>
        <v>23943763</v>
      </c>
      <c r="AB11" s="88">
        <f t="shared" si="12"/>
        <v>324144861</v>
      </c>
      <c r="AC11" s="105">
        <f t="shared" si="13"/>
        <v>0.8441770750154595</v>
      </c>
      <c r="AD11" s="85">
        <v>269584053</v>
      </c>
      <c r="AE11" s="86">
        <v>37530146</v>
      </c>
      <c r="AF11" s="88">
        <f t="shared" si="14"/>
        <v>307114199</v>
      </c>
      <c r="AG11" s="86">
        <v>342914310</v>
      </c>
      <c r="AH11" s="86">
        <v>342914310</v>
      </c>
      <c r="AI11" s="126">
        <v>53328404</v>
      </c>
      <c r="AJ11" s="127">
        <f t="shared" si="15"/>
        <v>0.15551524810965164</v>
      </c>
      <c r="AK11" s="128">
        <f t="shared" si="16"/>
        <v>-0.8480855553018569</v>
      </c>
    </row>
    <row r="12" spans="1:37" ht="13.5">
      <c r="A12" s="62" t="s">
        <v>97</v>
      </c>
      <c r="B12" s="63" t="s">
        <v>244</v>
      </c>
      <c r="C12" s="64" t="s">
        <v>245</v>
      </c>
      <c r="D12" s="85">
        <v>156635661</v>
      </c>
      <c r="E12" s="86">
        <v>37050567</v>
      </c>
      <c r="F12" s="87">
        <f t="shared" si="0"/>
        <v>193686228</v>
      </c>
      <c r="G12" s="85">
        <v>182783031</v>
      </c>
      <c r="H12" s="86">
        <v>129641615</v>
      </c>
      <c r="I12" s="87">
        <f t="shared" si="1"/>
        <v>312424646</v>
      </c>
      <c r="J12" s="85">
        <v>123877505</v>
      </c>
      <c r="K12" s="86">
        <v>40519713</v>
      </c>
      <c r="L12" s="88">
        <f t="shared" si="2"/>
        <v>164397218</v>
      </c>
      <c r="M12" s="105">
        <f t="shared" si="3"/>
        <v>0.8487811430764195</v>
      </c>
      <c r="N12" s="85">
        <v>57820438</v>
      </c>
      <c r="O12" s="86">
        <v>10737784</v>
      </c>
      <c r="P12" s="88">
        <f t="shared" si="4"/>
        <v>68558222</v>
      </c>
      <c r="Q12" s="105">
        <f t="shared" si="5"/>
        <v>0.35396539396698873</v>
      </c>
      <c r="R12" s="85">
        <v>28524844</v>
      </c>
      <c r="S12" s="86">
        <v>6579118</v>
      </c>
      <c r="T12" s="88">
        <f t="shared" si="6"/>
        <v>35103962</v>
      </c>
      <c r="U12" s="105">
        <f t="shared" si="7"/>
        <v>0.1123597720264361</v>
      </c>
      <c r="V12" s="85">
        <v>4008199</v>
      </c>
      <c r="W12" s="86">
        <v>8648401</v>
      </c>
      <c r="X12" s="88">
        <f t="shared" si="8"/>
        <v>12656600</v>
      </c>
      <c r="Y12" s="105">
        <f t="shared" si="9"/>
        <v>0.040510888503975453</v>
      </c>
      <c r="Z12" s="125">
        <f t="shared" si="10"/>
        <v>214230986</v>
      </c>
      <c r="AA12" s="88">
        <f t="shared" si="11"/>
        <v>66485016</v>
      </c>
      <c r="AB12" s="88">
        <f t="shared" si="12"/>
        <v>280716002</v>
      </c>
      <c r="AC12" s="105">
        <f t="shared" si="13"/>
        <v>0.8985078661175789</v>
      </c>
      <c r="AD12" s="85">
        <v>140307297</v>
      </c>
      <c r="AE12" s="86">
        <v>9761092</v>
      </c>
      <c r="AF12" s="88">
        <f t="shared" si="14"/>
        <v>150068389</v>
      </c>
      <c r="AG12" s="86">
        <v>170332278</v>
      </c>
      <c r="AH12" s="86">
        <v>170332278</v>
      </c>
      <c r="AI12" s="126">
        <v>6997205</v>
      </c>
      <c r="AJ12" s="127">
        <f t="shared" si="15"/>
        <v>0.04107973592650478</v>
      </c>
      <c r="AK12" s="128">
        <f t="shared" si="16"/>
        <v>-0.9156611190115461</v>
      </c>
    </row>
    <row r="13" spans="1:37" ht="13.5">
      <c r="A13" s="62" t="s">
        <v>97</v>
      </c>
      <c r="B13" s="63" t="s">
        <v>246</v>
      </c>
      <c r="C13" s="64" t="s">
        <v>247</v>
      </c>
      <c r="D13" s="85">
        <v>184606488</v>
      </c>
      <c r="E13" s="86">
        <v>98562132</v>
      </c>
      <c r="F13" s="87">
        <f t="shared" si="0"/>
        <v>283168620</v>
      </c>
      <c r="G13" s="85">
        <v>196189798</v>
      </c>
      <c r="H13" s="86">
        <v>74384753</v>
      </c>
      <c r="I13" s="87">
        <f t="shared" si="1"/>
        <v>270574551</v>
      </c>
      <c r="J13" s="85">
        <v>72302753</v>
      </c>
      <c r="K13" s="86">
        <v>3904963</v>
      </c>
      <c r="L13" s="88">
        <f t="shared" si="2"/>
        <v>76207716</v>
      </c>
      <c r="M13" s="105">
        <f t="shared" si="3"/>
        <v>0.2691248627761085</v>
      </c>
      <c r="N13" s="85">
        <v>40535096</v>
      </c>
      <c r="O13" s="86">
        <v>18262948</v>
      </c>
      <c r="P13" s="88">
        <f t="shared" si="4"/>
        <v>58798044</v>
      </c>
      <c r="Q13" s="105">
        <f t="shared" si="5"/>
        <v>0.20764321978897238</v>
      </c>
      <c r="R13" s="85">
        <v>14321594</v>
      </c>
      <c r="S13" s="86">
        <v>21846792</v>
      </c>
      <c r="T13" s="88">
        <f t="shared" si="6"/>
        <v>36168386</v>
      </c>
      <c r="U13" s="105">
        <f t="shared" si="7"/>
        <v>0.13367253448754685</v>
      </c>
      <c r="V13" s="85">
        <v>43275599</v>
      </c>
      <c r="W13" s="86">
        <v>19815940</v>
      </c>
      <c r="X13" s="88">
        <f t="shared" si="8"/>
        <v>63091539</v>
      </c>
      <c r="Y13" s="105">
        <f t="shared" si="9"/>
        <v>0.2331761755376617</v>
      </c>
      <c r="Z13" s="125">
        <f t="shared" si="10"/>
        <v>170435042</v>
      </c>
      <c r="AA13" s="88">
        <f t="shared" si="11"/>
        <v>63830643</v>
      </c>
      <c r="AB13" s="88">
        <f t="shared" si="12"/>
        <v>234265685</v>
      </c>
      <c r="AC13" s="105">
        <f t="shared" si="13"/>
        <v>0.8658082740383075</v>
      </c>
      <c r="AD13" s="85">
        <v>164803357</v>
      </c>
      <c r="AE13" s="86">
        <v>21445081</v>
      </c>
      <c r="AF13" s="88">
        <f t="shared" si="14"/>
        <v>186248438</v>
      </c>
      <c r="AG13" s="86">
        <v>237664608</v>
      </c>
      <c r="AH13" s="86">
        <v>237664608</v>
      </c>
      <c r="AI13" s="126">
        <v>12120354</v>
      </c>
      <c r="AJ13" s="127">
        <f t="shared" si="15"/>
        <v>0.050997723649286474</v>
      </c>
      <c r="AK13" s="128">
        <f t="shared" si="16"/>
        <v>-0.6612506409315497</v>
      </c>
    </row>
    <row r="14" spans="1:37" ht="13.5">
      <c r="A14" s="62" t="s">
        <v>97</v>
      </c>
      <c r="B14" s="63" t="s">
        <v>248</v>
      </c>
      <c r="C14" s="64" t="s">
        <v>249</v>
      </c>
      <c r="D14" s="85">
        <v>1049710903</v>
      </c>
      <c r="E14" s="86">
        <v>134794260</v>
      </c>
      <c r="F14" s="87">
        <f t="shared" si="0"/>
        <v>1184505163</v>
      </c>
      <c r="G14" s="85">
        <v>1065149076</v>
      </c>
      <c r="H14" s="86">
        <v>94826745</v>
      </c>
      <c r="I14" s="87">
        <f t="shared" si="1"/>
        <v>1159975821</v>
      </c>
      <c r="J14" s="85">
        <v>314793094</v>
      </c>
      <c r="K14" s="86">
        <v>11598971</v>
      </c>
      <c r="L14" s="88">
        <f t="shared" si="2"/>
        <v>326392065</v>
      </c>
      <c r="M14" s="105">
        <f t="shared" si="3"/>
        <v>0.27555140762185093</v>
      </c>
      <c r="N14" s="85">
        <v>251862967</v>
      </c>
      <c r="O14" s="86">
        <v>21524569</v>
      </c>
      <c r="P14" s="88">
        <f t="shared" si="4"/>
        <v>273387536</v>
      </c>
      <c r="Q14" s="105">
        <f t="shared" si="5"/>
        <v>0.23080316113404734</v>
      </c>
      <c r="R14" s="85">
        <v>169286245</v>
      </c>
      <c r="S14" s="86">
        <v>20741700</v>
      </c>
      <c r="T14" s="88">
        <f t="shared" si="6"/>
        <v>190027945</v>
      </c>
      <c r="U14" s="105">
        <f t="shared" si="7"/>
        <v>0.16382060863663467</v>
      </c>
      <c r="V14" s="85">
        <v>90527033</v>
      </c>
      <c r="W14" s="86">
        <v>24822597</v>
      </c>
      <c r="X14" s="88">
        <f t="shared" si="8"/>
        <v>115349630</v>
      </c>
      <c r="Y14" s="105">
        <f t="shared" si="9"/>
        <v>0.0994414089601959</v>
      </c>
      <c r="Z14" s="125">
        <f t="shared" si="10"/>
        <v>826469339</v>
      </c>
      <c r="AA14" s="88">
        <f t="shared" si="11"/>
        <v>78687837</v>
      </c>
      <c r="AB14" s="88">
        <f t="shared" si="12"/>
        <v>905157176</v>
      </c>
      <c r="AC14" s="105">
        <f t="shared" si="13"/>
        <v>0.7803241753950317</v>
      </c>
      <c r="AD14" s="85">
        <v>860157544</v>
      </c>
      <c r="AE14" s="86">
        <v>127247194</v>
      </c>
      <c r="AF14" s="88">
        <f t="shared" si="14"/>
        <v>987404738</v>
      </c>
      <c r="AG14" s="86">
        <v>1169061803</v>
      </c>
      <c r="AH14" s="86">
        <v>1169061803</v>
      </c>
      <c r="AI14" s="126">
        <v>128283624</v>
      </c>
      <c r="AJ14" s="127">
        <f t="shared" si="15"/>
        <v>0.10973211482130685</v>
      </c>
      <c r="AK14" s="128">
        <f t="shared" si="16"/>
        <v>-0.8831789786287212</v>
      </c>
    </row>
    <row r="15" spans="1:37" ht="13.5">
      <c r="A15" s="62" t="s">
        <v>112</v>
      </c>
      <c r="B15" s="63" t="s">
        <v>250</v>
      </c>
      <c r="C15" s="64" t="s">
        <v>251</v>
      </c>
      <c r="D15" s="85">
        <v>1234397649</v>
      </c>
      <c r="E15" s="86">
        <v>282901389</v>
      </c>
      <c r="F15" s="87">
        <f t="shared" si="0"/>
        <v>1517299038</v>
      </c>
      <c r="G15" s="85">
        <v>1172690925</v>
      </c>
      <c r="H15" s="86">
        <v>261362498</v>
      </c>
      <c r="I15" s="87">
        <f t="shared" si="1"/>
        <v>1434053423</v>
      </c>
      <c r="J15" s="85">
        <v>614360095</v>
      </c>
      <c r="K15" s="86">
        <v>9635019003</v>
      </c>
      <c r="L15" s="88">
        <f t="shared" si="2"/>
        <v>10249379098</v>
      </c>
      <c r="M15" s="105">
        <f t="shared" si="3"/>
        <v>6.755015881055347</v>
      </c>
      <c r="N15" s="85">
        <v>300584670</v>
      </c>
      <c r="O15" s="86">
        <v>45035063</v>
      </c>
      <c r="P15" s="88">
        <f t="shared" si="4"/>
        <v>345619733</v>
      </c>
      <c r="Q15" s="105">
        <f t="shared" si="5"/>
        <v>0.22778616762030796</v>
      </c>
      <c r="R15" s="85">
        <v>474957815</v>
      </c>
      <c r="S15" s="86">
        <v>65449208</v>
      </c>
      <c r="T15" s="88">
        <f t="shared" si="6"/>
        <v>540407023</v>
      </c>
      <c r="U15" s="105">
        <f t="shared" si="7"/>
        <v>0.3768388362195625</v>
      </c>
      <c r="V15" s="85">
        <v>180772515</v>
      </c>
      <c r="W15" s="86">
        <v>94788167</v>
      </c>
      <c r="X15" s="88">
        <f t="shared" si="8"/>
        <v>275560682</v>
      </c>
      <c r="Y15" s="105">
        <f t="shared" si="9"/>
        <v>0.19215510216037468</v>
      </c>
      <c r="Z15" s="125">
        <f t="shared" si="10"/>
        <v>1570675095</v>
      </c>
      <c r="AA15" s="88">
        <f t="shared" si="11"/>
        <v>9840291441</v>
      </c>
      <c r="AB15" s="88">
        <f t="shared" si="12"/>
        <v>11410966536</v>
      </c>
      <c r="AC15" s="105">
        <f t="shared" si="13"/>
        <v>7.957141870020835</v>
      </c>
      <c r="AD15" s="85">
        <v>1033288833</v>
      </c>
      <c r="AE15" s="86">
        <v>215562513</v>
      </c>
      <c r="AF15" s="88">
        <f t="shared" si="14"/>
        <v>1248851346</v>
      </c>
      <c r="AG15" s="86">
        <v>1630654918</v>
      </c>
      <c r="AH15" s="86">
        <v>1630654918</v>
      </c>
      <c r="AI15" s="126">
        <v>235205723</v>
      </c>
      <c r="AJ15" s="127">
        <f t="shared" si="15"/>
        <v>0.14424003534020555</v>
      </c>
      <c r="AK15" s="128">
        <f t="shared" si="16"/>
        <v>-0.7793486927946988</v>
      </c>
    </row>
    <row r="16" spans="1:37" ht="13.5">
      <c r="A16" s="65"/>
      <c r="B16" s="66" t="s">
        <v>252</v>
      </c>
      <c r="C16" s="67"/>
      <c r="D16" s="89">
        <f>SUM(D11:D15)</f>
        <v>2952876988</v>
      </c>
      <c r="E16" s="90">
        <f>SUM(E11:E15)</f>
        <v>597486423</v>
      </c>
      <c r="F16" s="91">
        <f t="shared" si="0"/>
        <v>3550363411</v>
      </c>
      <c r="G16" s="89">
        <f>SUM(G11:G15)</f>
        <v>2972379588</v>
      </c>
      <c r="H16" s="90">
        <f>SUM(H11:H15)</f>
        <v>588626185</v>
      </c>
      <c r="I16" s="91">
        <f t="shared" si="1"/>
        <v>3561005773</v>
      </c>
      <c r="J16" s="89">
        <f>SUM(J11:J15)</f>
        <v>1231927511</v>
      </c>
      <c r="K16" s="90">
        <f>SUM(K11:K15)</f>
        <v>9695375941</v>
      </c>
      <c r="L16" s="90">
        <f t="shared" si="2"/>
        <v>10927303452</v>
      </c>
      <c r="M16" s="106">
        <f t="shared" si="3"/>
        <v>3.077798576377904</v>
      </c>
      <c r="N16" s="89">
        <f>SUM(N11:N15)</f>
        <v>726722802</v>
      </c>
      <c r="O16" s="90">
        <f>SUM(O11:O15)</f>
        <v>100444172</v>
      </c>
      <c r="P16" s="90">
        <f t="shared" si="4"/>
        <v>827166974</v>
      </c>
      <c r="Q16" s="106">
        <f t="shared" si="5"/>
        <v>0.2329809313145831</v>
      </c>
      <c r="R16" s="89">
        <f>SUM(R11:R15)</f>
        <v>764934147</v>
      </c>
      <c r="S16" s="90">
        <f>SUM(S11:S15)</f>
        <v>122532153</v>
      </c>
      <c r="T16" s="90">
        <f t="shared" si="6"/>
        <v>887466300</v>
      </c>
      <c r="U16" s="106">
        <f t="shared" si="7"/>
        <v>0.24921787735613424</v>
      </c>
      <c r="V16" s="89">
        <f>SUM(V11:V15)</f>
        <v>358427100</v>
      </c>
      <c r="W16" s="90">
        <f>SUM(W11:W15)</f>
        <v>154886434</v>
      </c>
      <c r="X16" s="90">
        <f t="shared" si="8"/>
        <v>513313534</v>
      </c>
      <c r="Y16" s="106">
        <f t="shared" si="9"/>
        <v>0.144148470045179</v>
      </c>
      <c r="Z16" s="89">
        <f t="shared" si="10"/>
        <v>3082011560</v>
      </c>
      <c r="AA16" s="90">
        <f t="shared" si="11"/>
        <v>10073238700</v>
      </c>
      <c r="AB16" s="90">
        <f t="shared" si="12"/>
        <v>13155250260</v>
      </c>
      <c r="AC16" s="106">
        <f t="shared" si="13"/>
        <v>3.6942513151045095</v>
      </c>
      <c r="AD16" s="89">
        <f>SUM(AD11:AD15)</f>
        <v>2468141084</v>
      </c>
      <c r="AE16" s="90">
        <f>SUM(AE11:AE15)</f>
        <v>411546026</v>
      </c>
      <c r="AF16" s="90">
        <f t="shared" si="14"/>
        <v>2879687110</v>
      </c>
      <c r="AG16" s="90">
        <f>SUM(AG11:AG15)</f>
        <v>3550627917</v>
      </c>
      <c r="AH16" s="90">
        <f>SUM(AH11:AH15)</f>
        <v>3550627917</v>
      </c>
      <c r="AI16" s="91">
        <f>SUM(AI11:AI15)</f>
        <v>435935310</v>
      </c>
      <c r="AJ16" s="129">
        <f t="shared" si="15"/>
        <v>0.1227769623262386</v>
      </c>
      <c r="AK16" s="130">
        <f t="shared" si="16"/>
        <v>-0.8217467681757967</v>
      </c>
    </row>
    <row r="17" spans="1:37" ht="13.5">
      <c r="A17" s="62" t="s">
        <v>97</v>
      </c>
      <c r="B17" s="63" t="s">
        <v>253</v>
      </c>
      <c r="C17" s="64" t="s">
        <v>254</v>
      </c>
      <c r="D17" s="85">
        <v>111003022</v>
      </c>
      <c r="E17" s="86">
        <v>24536000</v>
      </c>
      <c r="F17" s="87">
        <f t="shared" si="0"/>
        <v>135539022</v>
      </c>
      <c r="G17" s="85">
        <v>140098171</v>
      </c>
      <c r="H17" s="86">
        <v>26541000</v>
      </c>
      <c r="I17" s="87">
        <f t="shared" si="1"/>
        <v>166639171</v>
      </c>
      <c r="J17" s="85">
        <v>108101762</v>
      </c>
      <c r="K17" s="86">
        <v>332550384</v>
      </c>
      <c r="L17" s="88">
        <f t="shared" si="2"/>
        <v>440652146</v>
      </c>
      <c r="M17" s="105">
        <f t="shared" si="3"/>
        <v>3.2511090865035164</v>
      </c>
      <c r="N17" s="85">
        <v>53695827</v>
      </c>
      <c r="O17" s="86">
        <v>1406037</v>
      </c>
      <c r="P17" s="88">
        <f t="shared" si="4"/>
        <v>55101864</v>
      </c>
      <c r="Q17" s="105">
        <f t="shared" si="5"/>
        <v>0.4065387457200333</v>
      </c>
      <c r="R17" s="85">
        <v>132290647</v>
      </c>
      <c r="S17" s="86">
        <v>336486251</v>
      </c>
      <c r="T17" s="88">
        <f t="shared" si="6"/>
        <v>468776898</v>
      </c>
      <c r="U17" s="105">
        <f t="shared" si="7"/>
        <v>2.8131254805630306</v>
      </c>
      <c r="V17" s="85">
        <v>177755568</v>
      </c>
      <c r="W17" s="86">
        <v>341056999</v>
      </c>
      <c r="X17" s="88">
        <f t="shared" si="8"/>
        <v>518812567</v>
      </c>
      <c r="Y17" s="105">
        <f t="shared" si="9"/>
        <v>3.113389030241875</v>
      </c>
      <c r="Z17" s="125">
        <f t="shared" si="10"/>
        <v>471843804</v>
      </c>
      <c r="AA17" s="88">
        <f t="shared" si="11"/>
        <v>1011499671</v>
      </c>
      <c r="AB17" s="88">
        <f t="shared" si="12"/>
        <v>1483343475</v>
      </c>
      <c r="AC17" s="105">
        <f t="shared" si="13"/>
        <v>8.901529370906436</v>
      </c>
      <c r="AD17" s="85">
        <v>161998724</v>
      </c>
      <c r="AE17" s="86">
        <v>29108325</v>
      </c>
      <c r="AF17" s="88">
        <f t="shared" si="14"/>
        <v>191107049</v>
      </c>
      <c r="AG17" s="86">
        <v>401187118</v>
      </c>
      <c r="AH17" s="86">
        <v>401187118</v>
      </c>
      <c r="AI17" s="126">
        <v>51367457</v>
      </c>
      <c r="AJ17" s="127">
        <f t="shared" si="15"/>
        <v>0.1280386500346205</v>
      </c>
      <c r="AK17" s="128">
        <f t="shared" si="16"/>
        <v>1.7147746235148031</v>
      </c>
    </row>
    <row r="18" spans="1:37" ht="13.5">
      <c r="A18" s="62" t="s">
        <v>97</v>
      </c>
      <c r="B18" s="63" t="s">
        <v>255</v>
      </c>
      <c r="C18" s="64" t="s">
        <v>256</v>
      </c>
      <c r="D18" s="85">
        <v>419525956</v>
      </c>
      <c r="E18" s="86">
        <v>40172058</v>
      </c>
      <c r="F18" s="87">
        <f t="shared" si="0"/>
        <v>459698014</v>
      </c>
      <c r="G18" s="85">
        <v>424738998</v>
      </c>
      <c r="H18" s="86">
        <v>42231272</v>
      </c>
      <c r="I18" s="87">
        <f t="shared" si="1"/>
        <v>466970270</v>
      </c>
      <c r="J18" s="85">
        <v>109404025</v>
      </c>
      <c r="K18" s="86">
        <v>1824879</v>
      </c>
      <c r="L18" s="88">
        <f t="shared" si="2"/>
        <v>111228904</v>
      </c>
      <c r="M18" s="105">
        <f t="shared" si="3"/>
        <v>0.24196081038540226</v>
      </c>
      <c r="N18" s="85">
        <v>100462123</v>
      </c>
      <c r="O18" s="86">
        <v>1683603</v>
      </c>
      <c r="P18" s="88">
        <f t="shared" si="4"/>
        <v>102145726</v>
      </c>
      <c r="Q18" s="105">
        <f t="shared" si="5"/>
        <v>0.22220179963622813</v>
      </c>
      <c r="R18" s="85">
        <v>94121796</v>
      </c>
      <c r="S18" s="86">
        <v>10693771</v>
      </c>
      <c r="T18" s="88">
        <f t="shared" si="6"/>
        <v>104815567</v>
      </c>
      <c r="U18" s="105">
        <f t="shared" si="7"/>
        <v>0.22445875837020632</v>
      </c>
      <c r="V18" s="85">
        <v>76752929</v>
      </c>
      <c r="W18" s="86">
        <v>10347815</v>
      </c>
      <c r="X18" s="88">
        <f t="shared" si="8"/>
        <v>87100744</v>
      </c>
      <c r="Y18" s="105">
        <f t="shared" si="9"/>
        <v>0.18652310349436163</v>
      </c>
      <c r="Z18" s="125">
        <f t="shared" si="10"/>
        <v>380740873</v>
      </c>
      <c r="AA18" s="88">
        <f t="shared" si="11"/>
        <v>24550068</v>
      </c>
      <c r="AB18" s="88">
        <f t="shared" si="12"/>
        <v>405290941</v>
      </c>
      <c r="AC18" s="105">
        <f t="shared" si="13"/>
        <v>0.8679159403445534</v>
      </c>
      <c r="AD18" s="85">
        <v>355041047</v>
      </c>
      <c r="AE18" s="86">
        <v>29804257</v>
      </c>
      <c r="AF18" s="88">
        <f t="shared" si="14"/>
        <v>384845304</v>
      </c>
      <c r="AG18" s="86">
        <v>418018311</v>
      </c>
      <c r="AH18" s="86">
        <v>418018311</v>
      </c>
      <c r="AI18" s="126">
        <v>84275363</v>
      </c>
      <c r="AJ18" s="127">
        <f t="shared" si="15"/>
        <v>0.20160686932204747</v>
      </c>
      <c r="AK18" s="128">
        <f t="shared" si="16"/>
        <v>-0.7736733614917645</v>
      </c>
    </row>
    <row r="19" spans="1:37" ht="13.5">
      <c r="A19" s="62" t="s">
        <v>97</v>
      </c>
      <c r="B19" s="63" t="s">
        <v>257</v>
      </c>
      <c r="C19" s="64" t="s">
        <v>258</v>
      </c>
      <c r="D19" s="85">
        <v>174139466</v>
      </c>
      <c r="E19" s="86">
        <v>17034731</v>
      </c>
      <c r="F19" s="87">
        <f t="shared" si="0"/>
        <v>191174197</v>
      </c>
      <c r="G19" s="85">
        <v>159137024</v>
      </c>
      <c r="H19" s="86">
        <v>17034731</v>
      </c>
      <c r="I19" s="87">
        <f t="shared" si="1"/>
        <v>176171755</v>
      </c>
      <c r="J19" s="85">
        <v>41910478</v>
      </c>
      <c r="K19" s="86">
        <v>8657875</v>
      </c>
      <c r="L19" s="88">
        <f t="shared" si="2"/>
        <v>50568353</v>
      </c>
      <c r="M19" s="105">
        <f t="shared" si="3"/>
        <v>0.26451453069265407</v>
      </c>
      <c r="N19" s="85">
        <v>30552387</v>
      </c>
      <c r="O19" s="86">
        <v>0</v>
      </c>
      <c r="P19" s="88">
        <f t="shared" si="4"/>
        <v>30552387</v>
      </c>
      <c r="Q19" s="105">
        <f t="shared" si="5"/>
        <v>0.1598143864571849</v>
      </c>
      <c r="R19" s="85">
        <v>28025211</v>
      </c>
      <c r="S19" s="86">
        <v>168351</v>
      </c>
      <c r="T19" s="88">
        <f t="shared" si="6"/>
        <v>28193562</v>
      </c>
      <c r="U19" s="105">
        <f t="shared" si="7"/>
        <v>0.16003451858670534</v>
      </c>
      <c r="V19" s="85">
        <v>9120112</v>
      </c>
      <c r="W19" s="86">
        <v>705000</v>
      </c>
      <c r="X19" s="88">
        <f t="shared" si="8"/>
        <v>9825112</v>
      </c>
      <c r="Y19" s="105">
        <f t="shared" si="9"/>
        <v>0.055770075061124295</v>
      </c>
      <c r="Z19" s="125">
        <f t="shared" si="10"/>
        <v>109608188</v>
      </c>
      <c r="AA19" s="88">
        <f t="shared" si="11"/>
        <v>9531226</v>
      </c>
      <c r="AB19" s="88">
        <f t="shared" si="12"/>
        <v>119139414</v>
      </c>
      <c r="AC19" s="105">
        <f t="shared" si="13"/>
        <v>0.676268531241004</v>
      </c>
      <c r="AD19" s="85">
        <v>70294661</v>
      </c>
      <c r="AE19" s="86">
        <v>8512290</v>
      </c>
      <c r="AF19" s="88">
        <f t="shared" si="14"/>
        <v>78806951</v>
      </c>
      <c r="AG19" s="86">
        <v>153348643</v>
      </c>
      <c r="AH19" s="86">
        <v>153348643</v>
      </c>
      <c r="AI19" s="126">
        <v>20003731</v>
      </c>
      <c r="AJ19" s="127">
        <f t="shared" si="15"/>
        <v>0.13044609074238758</v>
      </c>
      <c r="AK19" s="128">
        <f t="shared" si="16"/>
        <v>-0.8753268350656023</v>
      </c>
    </row>
    <row r="20" spans="1:37" ht="13.5">
      <c r="A20" s="62" t="s">
        <v>97</v>
      </c>
      <c r="B20" s="63" t="s">
        <v>259</v>
      </c>
      <c r="C20" s="64" t="s">
        <v>260</v>
      </c>
      <c r="D20" s="85">
        <v>51253408</v>
      </c>
      <c r="E20" s="86">
        <v>156720709</v>
      </c>
      <c r="F20" s="87">
        <f t="shared" si="0"/>
        <v>207974117</v>
      </c>
      <c r="G20" s="85">
        <v>51053640</v>
      </c>
      <c r="H20" s="86">
        <v>13085787</v>
      </c>
      <c r="I20" s="87">
        <f t="shared" si="1"/>
        <v>64139427</v>
      </c>
      <c r="J20" s="85">
        <v>43361337</v>
      </c>
      <c r="K20" s="86">
        <v>33267561</v>
      </c>
      <c r="L20" s="88">
        <f t="shared" si="2"/>
        <v>76628898</v>
      </c>
      <c r="M20" s="105">
        <f t="shared" si="3"/>
        <v>0.3684540129577759</v>
      </c>
      <c r="N20" s="85">
        <v>1552145</v>
      </c>
      <c r="O20" s="86">
        <v>3284979</v>
      </c>
      <c r="P20" s="88">
        <f t="shared" si="4"/>
        <v>4837124</v>
      </c>
      <c r="Q20" s="105">
        <f t="shared" si="5"/>
        <v>0.02325829805061752</v>
      </c>
      <c r="R20" s="85">
        <v>10571730</v>
      </c>
      <c r="S20" s="86">
        <v>2687746</v>
      </c>
      <c r="T20" s="88">
        <f t="shared" si="6"/>
        <v>13259476</v>
      </c>
      <c r="U20" s="105">
        <f t="shared" si="7"/>
        <v>0.20672894380550047</v>
      </c>
      <c r="V20" s="85">
        <v>1904661</v>
      </c>
      <c r="W20" s="86">
        <v>2174314</v>
      </c>
      <c r="X20" s="88">
        <f t="shared" si="8"/>
        <v>4078975</v>
      </c>
      <c r="Y20" s="105">
        <f t="shared" si="9"/>
        <v>0.063595438730689</v>
      </c>
      <c r="Z20" s="125">
        <f t="shared" si="10"/>
        <v>57389873</v>
      </c>
      <c r="AA20" s="88">
        <f t="shared" si="11"/>
        <v>41414600</v>
      </c>
      <c r="AB20" s="88">
        <f t="shared" si="12"/>
        <v>98804473</v>
      </c>
      <c r="AC20" s="105">
        <f t="shared" si="13"/>
        <v>1.5404639177708899</v>
      </c>
      <c r="AD20" s="85">
        <v>43188981</v>
      </c>
      <c r="AE20" s="86">
        <v>10974890</v>
      </c>
      <c r="AF20" s="88">
        <f t="shared" si="14"/>
        <v>54163871</v>
      </c>
      <c r="AG20" s="86">
        <v>123514549</v>
      </c>
      <c r="AH20" s="86">
        <v>123514549</v>
      </c>
      <c r="AI20" s="126">
        <v>4857557</v>
      </c>
      <c r="AJ20" s="127">
        <f t="shared" si="15"/>
        <v>0.039327812304929356</v>
      </c>
      <c r="AK20" s="128">
        <f t="shared" si="16"/>
        <v>-0.9246919593320795</v>
      </c>
    </row>
    <row r="21" spans="1:37" ht="13.5">
      <c r="A21" s="62" t="s">
        <v>97</v>
      </c>
      <c r="B21" s="63" t="s">
        <v>63</v>
      </c>
      <c r="C21" s="64" t="s">
        <v>64</v>
      </c>
      <c r="D21" s="85">
        <v>5604622345</v>
      </c>
      <c r="E21" s="86">
        <v>434982444</v>
      </c>
      <c r="F21" s="87">
        <f t="shared" si="0"/>
        <v>6039604789</v>
      </c>
      <c r="G21" s="85">
        <v>5604622345</v>
      </c>
      <c r="H21" s="86">
        <v>434982444</v>
      </c>
      <c r="I21" s="87">
        <f t="shared" si="1"/>
        <v>6039604789</v>
      </c>
      <c r="J21" s="85">
        <v>1314701634</v>
      </c>
      <c r="K21" s="86">
        <v>550501466</v>
      </c>
      <c r="L21" s="88">
        <f t="shared" si="2"/>
        <v>1865203100</v>
      </c>
      <c r="M21" s="105">
        <f t="shared" si="3"/>
        <v>0.30882866763022565</v>
      </c>
      <c r="N21" s="85">
        <v>3406618</v>
      </c>
      <c r="O21" s="86">
        <v>11394276</v>
      </c>
      <c r="P21" s="88">
        <f t="shared" si="4"/>
        <v>14800894</v>
      </c>
      <c r="Q21" s="105">
        <f t="shared" si="5"/>
        <v>0.0024506394900138226</v>
      </c>
      <c r="R21" s="85">
        <v>0</v>
      </c>
      <c r="S21" s="86">
        <v>0</v>
      </c>
      <c r="T21" s="88">
        <f t="shared" si="6"/>
        <v>0</v>
      </c>
      <c r="U21" s="105">
        <f t="shared" si="7"/>
        <v>0</v>
      </c>
      <c r="V21" s="85">
        <v>1268746395</v>
      </c>
      <c r="W21" s="86">
        <v>98469158</v>
      </c>
      <c r="X21" s="88">
        <f t="shared" si="8"/>
        <v>1367215553</v>
      </c>
      <c r="Y21" s="105">
        <f t="shared" si="9"/>
        <v>0.22637500312770878</v>
      </c>
      <c r="Z21" s="125">
        <f t="shared" si="10"/>
        <v>2586854647</v>
      </c>
      <c r="AA21" s="88">
        <f t="shared" si="11"/>
        <v>660364900</v>
      </c>
      <c r="AB21" s="88">
        <f t="shared" si="12"/>
        <v>3247219547</v>
      </c>
      <c r="AC21" s="105">
        <f t="shared" si="13"/>
        <v>0.5376543102479483</v>
      </c>
      <c r="AD21" s="85">
        <v>6211993538</v>
      </c>
      <c r="AE21" s="86">
        <v>470449399</v>
      </c>
      <c r="AF21" s="88">
        <f t="shared" si="14"/>
        <v>6682442937</v>
      </c>
      <c r="AG21" s="86">
        <v>5480329673</v>
      </c>
      <c r="AH21" s="86">
        <v>5480329673</v>
      </c>
      <c r="AI21" s="126">
        <v>2526240248</v>
      </c>
      <c r="AJ21" s="127">
        <f t="shared" si="15"/>
        <v>0.4609650146497674</v>
      </c>
      <c r="AK21" s="128">
        <f t="shared" si="16"/>
        <v>-0.7954018364407023</v>
      </c>
    </row>
    <row r="22" spans="1:37" ht="13.5">
      <c r="A22" s="62" t="s">
        <v>97</v>
      </c>
      <c r="B22" s="63" t="s">
        <v>261</v>
      </c>
      <c r="C22" s="64" t="s">
        <v>262</v>
      </c>
      <c r="D22" s="85">
        <v>104478194</v>
      </c>
      <c r="E22" s="86">
        <v>20976000</v>
      </c>
      <c r="F22" s="87">
        <f t="shared" si="0"/>
        <v>125454194</v>
      </c>
      <c r="G22" s="85">
        <v>100430126</v>
      </c>
      <c r="H22" s="86">
        <v>22957000</v>
      </c>
      <c r="I22" s="87">
        <f t="shared" si="1"/>
        <v>123387126</v>
      </c>
      <c r="J22" s="85">
        <v>64496745</v>
      </c>
      <c r="K22" s="86">
        <v>200312136</v>
      </c>
      <c r="L22" s="88">
        <f t="shared" si="2"/>
        <v>264808881</v>
      </c>
      <c r="M22" s="105">
        <f t="shared" si="3"/>
        <v>2.1108013415637585</v>
      </c>
      <c r="N22" s="85">
        <v>28627093</v>
      </c>
      <c r="O22" s="86">
        <v>11650610</v>
      </c>
      <c r="P22" s="88">
        <f t="shared" si="4"/>
        <v>40277703</v>
      </c>
      <c r="Q22" s="105">
        <f t="shared" si="5"/>
        <v>0.32105505376727383</v>
      </c>
      <c r="R22" s="85">
        <v>23173769</v>
      </c>
      <c r="S22" s="86">
        <v>4318035</v>
      </c>
      <c r="T22" s="88">
        <f t="shared" si="6"/>
        <v>27491804</v>
      </c>
      <c r="U22" s="105">
        <f t="shared" si="7"/>
        <v>0.22280933912019313</v>
      </c>
      <c r="V22" s="85">
        <v>9955157</v>
      </c>
      <c r="W22" s="86">
        <v>891096</v>
      </c>
      <c r="X22" s="88">
        <f t="shared" si="8"/>
        <v>10846253</v>
      </c>
      <c r="Y22" s="105">
        <f t="shared" si="9"/>
        <v>0.08790425185849617</v>
      </c>
      <c r="Z22" s="125">
        <f t="shared" si="10"/>
        <v>126252764</v>
      </c>
      <c r="AA22" s="88">
        <f t="shared" si="11"/>
        <v>217171877</v>
      </c>
      <c r="AB22" s="88">
        <f t="shared" si="12"/>
        <v>343424641</v>
      </c>
      <c r="AC22" s="105">
        <f t="shared" si="13"/>
        <v>2.783310156685228</v>
      </c>
      <c r="AD22" s="85">
        <v>92479880</v>
      </c>
      <c r="AE22" s="86">
        <v>26054525</v>
      </c>
      <c r="AF22" s="88">
        <f t="shared" si="14"/>
        <v>118534405</v>
      </c>
      <c r="AG22" s="86">
        <v>236750053</v>
      </c>
      <c r="AH22" s="86">
        <v>236750053</v>
      </c>
      <c r="AI22" s="126">
        <v>19348689</v>
      </c>
      <c r="AJ22" s="127">
        <f t="shared" si="15"/>
        <v>0.0817262288004641</v>
      </c>
      <c r="AK22" s="128">
        <f t="shared" si="16"/>
        <v>-0.9084970055740357</v>
      </c>
    </row>
    <row r="23" spans="1:37" ht="13.5">
      <c r="A23" s="62" t="s">
        <v>97</v>
      </c>
      <c r="B23" s="63" t="s">
        <v>263</v>
      </c>
      <c r="C23" s="64" t="s">
        <v>264</v>
      </c>
      <c r="D23" s="85">
        <v>109576579</v>
      </c>
      <c r="E23" s="86">
        <v>26154939</v>
      </c>
      <c r="F23" s="87">
        <f t="shared" si="0"/>
        <v>135731518</v>
      </c>
      <c r="G23" s="85">
        <v>108076579</v>
      </c>
      <c r="H23" s="86">
        <v>37403504</v>
      </c>
      <c r="I23" s="87">
        <f t="shared" si="1"/>
        <v>145480083</v>
      </c>
      <c r="J23" s="85">
        <v>33783838</v>
      </c>
      <c r="K23" s="86">
        <v>5245761</v>
      </c>
      <c r="L23" s="88">
        <f t="shared" si="2"/>
        <v>39029599</v>
      </c>
      <c r="M23" s="105">
        <f t="shared" si="3"/>
        <v>0.28755000736085484</v>
      </c>
      <c r="N23" s="85">
        <v>28921744</v>
      </c>
      <c r="O23" s="86">
        <v>4617261</v>
      </c>
      <c r="P23" s="88">
        <f t="shared" si="4"/>
        <v>33539005</v>
      </c>
      <c r="Q23" s="105">
        <f t="shared" si="5"/>
        <v>0.24709813530561117</v>
      </c>
      <c r="R23" s="85">
        <v>21864948</v>
      </c>
      <c r="S23" s="86">
        <v>4031268</v>
      </c>
      <c r="T23" s="88">
        <f t="shared" si="6"/>
        <v>25896216</v>
      </c>
      <c r="U23" s="105">
        <f t="shared" si="7"/>
        <v>0.17800523251007494</v>
      </c>
      <c r="V23" s="85">
        <v>-5956225</v>
      </c>
      <c r="W23" s="86">
        <v>3744828</v>
      </c>
      <c r="X23" s="88">
        <f t="shared" si="8"/>
        <v>-2211397</v>
      </c>
      <c r="Y23" s="105">
        <f t="shared" si="9"/>
        <v>-0.015200685581132092</v>
      </c>
      <c r="Z23" s="125">
        <f t="shared" si="10"/>
        <v>78614305</v>
      </c>
      <c r="AA23" s="88">
        <f t="shared" si="11"/>
        <v>17639118</v>
      </c>
      <c r="AB23" s="88">
        <f t="shared" si="12"/>
        <v>96253423</v>
      </c>
      <c r="AC23" s="105">
        <f t="shared" si="13"/>
        <v>0.6616261210134173</v>
      </c>
      <c r="AD23" s="85">
        <v>108018036</v>
      </c>
      <c r="AE23" s="86">
        <v>20082454</v>
      </c>
      <c r="AF23" s="88">
        <f t="shared" si="14"/>
        <v>128100490</v>
      </c>
      <c r="AG23" s="86">
        <v>6424834</v>
      </c>
      <c r="AH23" s="86">
        <v>6424834</v>
      </c>
      <c r="AI23" s="126">
        <v>3927549</v>
      </c>
      <c r="AJ23" s="127">
        <f t="shared" si="15"/>
        <v>0.6113074672435117</v>
      </c>
      <c r="AK23" s="128">
        <f t="shared" si="16"/>
        <v>-1.0172629862696076</v>
      </c>
    </row>
    <row r="24" spans="1:37" ht="13.5">
      <c r="A24" s="62" t="s">
        <v>112</v>
      </c>
      <c r="B24" s="63" t="s">
        <v>265</v>
      </c>
      <c r="C24" s="64" t="s">
        <v>266</v>
      </c>
      <c r="D24" s="85">
        <v>936636078</v>
      </c>
      <c r="E24" s="86">
        <v>171944000</v>
      </c>
      <c r="F24" s="87">
        <f t="shared" si="0"/>
        <v>1108580078</v>
      </c>
      <c r="G24" s="85">
        <v>912447011</v>
      </c>
      <c r="H24" s="86">
        <v>233048835</v>
      </c>
      <c r="I24" s="87">
        <f t="shared" si="1"/>
        <v>1145495846</v>
      </c>
      <c r="J24" s="85">
        <v>577611242</v>
      </c>
      <c r="K24" s="86">
        <v>3016489058</v>
      </c>
      <c r="L24" s="88">
        <f t="shared" si="2"/>
        <v>3594100300</v>
      </c>
      <c r="M24" s="105">
        <f t="shared" si="3"/>
        <v>3.242075490373371</v>
      </c>
      <c r="N24" s="85">
        <v>454066543</v>
      </c>
      <c r="O24" s="86">
        <v>3063553614</v>
      </c>
      <c r="P24" s="88">
        <f t="shared" si="4"/>
        <v>3517620157</v>
      </c>
      <c r="Q24" s="105">
        <f t="shared" si="5"/>
        <v>3.1730862089332983</v>
      </c>
      <c r="R24" s="85">
        <v>87242962</v>
      </c>
      <c r="S24" s="86">
        <v>25057181</v>
      </c>
      <c r="T24" s="88">
        <f t="shared" si="6"/>
        <v>112300143</v>
      </c>
      <c r="U24" s="105">
        <f t="shared" si="7"/>
        <v>0.0980362725819959</v>
      </c>
      <c r="V24" s="85">
        <v>89589699</v>
      </c>
      <c r="W24" s="86">
        <v>36908560</v>
      </c>
      <c r="X24" s="88">
        <f t="shared" si="8"/>
        <v>126498259</v>
      </c>
      <c r="Y24" s="105">
        <f t="shared" si="9"/>
        <v>0.11043100631200368</v>
      </c>
      <c r="Z24" s="125">
        <f t="shared" si="10"/>
        <v>1208510446</v>
      </c>
      <c r="AA24" s="88">
        <f t="shared" si="11"/>
        <v>6142008413</v>
      </c>
      <c r="AB24" s="88">
        <f t="shared" si="12"/>
        <v>7350518859</v>
      </c>
      <c r="AC24" s="105">
        <f t="shared" si="13"/>
        <v>6.416888271282303</v>
      </c>
      <c r="AD24" s="85">
        <v>774107386</v>
      </c>
      <c r="AE24" s="86">
        <v>196387217</v>
      </c>
      <c r="AF24" s="88">
        <f t="shared" si="14"/>
        <v>970494603</v>
      </c>
      <c r="AG24" s="86">
        <v>1229877012</v>
      </c>
      <c r="AH24" s="86">
        <v>1229877012</v>
      </c>
      <c r="AI24" s="126">
        <v>158214575</v>
      </c>
      <c r="AJ24" s="127">
        <f t="shared" si="15"/>
        <v>0.1286425987771857</v>
      </c>
      <c r="AK24" s="128">
        <f t="shared" si="16"/>
        <v>-0.8696558861749796</v>
      </c>
    </row>
    <row r="25" spans="1:37" ht="13.5">
      <c r="A25" s="65"/>
      <c r="B25" s="66" t="s">
        <v>267</v>
      </c>
      <c r="C25" s="67"/>
      <c r="D25" s="89">
        <f>SUM(D17:D24)</f>
        <v>7511235048</v>
      </c>
      <c r="E25" s="90">
        <f>SUM(E17:E24)</f>
        <v>892520881</v>
      </c>
      <c r="F25" s="91">
        <f t="shared" si="0"/>
        <v>8403755929</v>
      </c>
      <c r="G25" s="89">
        <f>SUM(G17:G24)</f>
        <v>7500603894</v>
      </c>
      <c r="H25" s="90">
        <f>SUM(H17:H24)</f>
        <v>827284573</v>
      </c>
      <c r="I25" s="91">
        <f t="shared" si="1"/>
        <v>8327888467</v>
      </c>
      <c r="J25" s="89">
        <f>SUM(J17:J24)</f>
        <v>2293371061</v>
      </c>
      <c r="K25" s="90">
        <f>SUM(K17:K24)</f>
        <v>4148849120</v>
      </c>
      <c r="L25" s="90">
        <f t="shared" si="2"/>
        <v>6442220181</v>
      </c>
      <c r="M25" s="106">
        <f t="shared" si="3"/>
        <v>0.7665882059673987</v>
      </c>
      <c r="N25" s="89">
        <f>SUM(N17:N24)</f>
        <v>701284480</v>
      </c>
      <c r="O25" s="90">
        <f>SUM(O17:O24)</f>
        <v>3097590380</v>
      </c>
      <c r="P25" s="90">
        <f t="shared" si="4"/>
        <v>3798874860</v>
      </c>
      <c r="Q25" s="106">
        <f t="shared" si="5"/>
        <v>0.4520448823234738</v>
      </c>
      <c r="R25" s="89">
        <f>SUM(R17:R24)</f>
        <v>397291063</v>
      </c>
      <c r="S25" s="90">
        <f>SUM(S17:S24)</f>
        <v>383442603</v>
      </c>
      <c r="T25" s="90">
        <f t="shared" si="6"/>
        <v>780733666</v>
      </c>
      <c r="U25" s="106">
        <f t="shared" si="7"/>
        <v>0.09374929420509492</v>
      </c>
      <c r="V25" s="89">
        <f>SUM(V17:V24)</f>
        <v>1627868296</v>
      </c>
      <c r="W25" s="90">
        <f>SUM(W17:W24)</f>
        <v>494297770</v>
      </c>
      <c r="X25" s="90">
        <f t="shared" si="8"/>
        <v>2122166066</v>
      </c>
      <c r="Y25" s="106">
        <f t="shared" si="9"/>
        <v>0.2548264274202605</v>
      </c>
      <c r="Z25" s="89">
        <f t="shared" si="10"/>
        <v>5019814900</v>
      </c>
      <c r="AA25" s="90">
        <f t="shared" si="11"/>
        <v>8124179873</v>
      </c>
      <c r="AB25" s="90">
        <f t="shared" si="12"/>
        <v>13143994773</v>
      </c>
      <c r="AC25" s="106">
        <f t="shared" si="13"/>
        <v>1.5783106156001308</v>
      </c>
      <c r="AD25" s="89">
        <f>SUM(AD17:AD24)</f>
        <v>7817122253</v>
      </c>
      <c r="AE25" s="90">
        <f>SUM(AE17:AE24)</f>
        <v>791373357</v>
      </c>
      <c r="AF25" s="90">
        <f t="shared" si="14"/>
        <v>8608495610</v>
      </c>
      <c r="AG25" s="90">
        <f>SUM(AG17:AG24)</f>
        <v>8049450193</v>
      </c>
      <c r="AH25" s="90">
        <f>SUM(AH17:AH24)</f>
        <v>8049450193</v>
      </c>
      <c r="AI25" s="91">
        <f>SUM(AI17:AI24)</f>
        <v>2868235169</v>
      </c>
      <c r="AJ25" s="129">
        <f t="shared" si="15"/>
        <v>0.3563268422350495</v>
      </c>
      <c r="AK25" s="130">
        <f t="shared" si="16"/>
        <v>-0.7534800315708124</v>
      </c>
    </row>
    <row r="26" spans="1:37" ht="13.5">
      <c r="A26" s="62" t="s">
        <v>97</v>
      </c>
      <c r="B26" s="63" t="s">
        <v>268</v>
      </c>
      <c r="C26" s="64" t="s">
        <v>269</v>
      </c>
      <c r="D26" s="85">
        <v>180506088</v>
      </c>
      <c r="E26" s="86">
        <v>33374002</v>
      </c>
      <c r="F26" s="87">
        <f t="shared" si="0"/>
        <v>213880090</v>
      </c>
      <c r="G26" s="85">
        <v>180375288</v>
      </c>
      <c r="H26" s="86">
        <v>40254002</v>
      </c>
      <c r="I26" s="87">
        <f t="shared" si="1"/>
        <v>220629290</v>
      </c>
      <c r="J26" s="85">
        <v>66167963</v>
      </c>
      <c r="K26" s="86">
        <v>8879125</v>
      </c>
      <c r="L26" s="88">
        <f t="shared" si="2"/>
        <v>75047088</v>
      </c>
      <c r="M26" s="105">
        <f t="shared" si="3"/>
        <v>0.3508839368825775</v>
      </c>
      <c r="N26" s="85">
        <v>57325746</v>
      </c>
      <c r="O26" s="86">
        <v>7936030</v>
      </c>
      <c r="P26" s="88">
        <f t="shared" si="4"/>
        <v>65261776</v>
      </c>
      <c r="Q26" s="105">
        <f t="shared" si="5"/>
        <v>0.30513254412788027</v>
      </c>
      <c r="R26" s="85">
        <v>43394372</v>
      </c>
      <c r="S26" s="86">
        <v>5713297</v>
      </c>
      <c r="T26" s="88">
        <f t="shared" si="6"/>
        <v>49107669</v>
      </c>
      <c r="U26" s="105">
        <f t="shared" si="7"/>
        <v>0.2225800073961168</v>
      </c>
      <c r="V26" s="85">
        <v>12318560</v>
      </c>
      <c r="W26" s="86">
        <v>6599391</v>
      </c>
      <c r="X26" s="88">
        <f t="shared" si="8"/>
        <v>18917951</v>
      </c>
      <c r="Y26" s="105">
        <f t="shared" si="9"/>
        <v>0.08574541938651935</v>
      </c>
      <c r="Z26" s="125">
        <f t="shared" si="10"/>
        <v>179206641</v>
      </c>
      <c r="AA26" s="88">
        <f t="shared" si="11"/>
        <v>29127843</v>
      </c>
      <c r="AB26" s="88">
        <f t="shared" si="12"/>
        <v>208334484</v>
      </c>
      <c r="AC26" s="105">
        <f t="shared" si="13"/>
        <v>0.9442739175745886</v>
      </c>
      <c r="AD26" s="85">
        <v>163684911</v>
      </c>
      <c r="AE26" s="86">
        <v>12958693</v>
      </c>
      <c r="AF26" s="88">
        <f t="shared" si="14"/>
        <v>176643604</v>
      </c>
      <c r="AG26" s="86">
        <v>191228949</v>
      </c>
      <c r="AH26" s="86">
        <v>191228949</v>
      </c>
      <c r="AI26" s="126">
        <v>19136142</v>
      </c>
      <c r="AJ26" s="127">
        <f t="shared" si="15"/>
        <v>0.10006927350732864</v>
      </c>
      <c r="AK26" s="128">
        <f t="shared" si="16"/>
        <v>-0.892903277720715</v>
      </c>
    </row>
    <row r="27" spans="1:37" ht="13.5">
      <c r="A27" s="62" t="s">
        <v>97</v>
      </c>
      <c r="B27" s="63" t="s">
        <v>270</v>
      </c>
      <c r="C27" s="64" t="s">
        <v>271</v>
      </c>
      <c r="D27" s="85">
        <v>614021646</v>
      </c>
      <c r="E27" s="86">
        <v>37661004</v>
      </c>
      <c r="F27" s="87">
        <f t="shared" si="0"/>
        <v>651682650</v>
      </c>
      <c r="G27" s="85">
        <v>625654492</v>
      </c>
      <c r="H27" s="86">
        <v>48054880</v>
      </c>
      <c r="I27" s="87">
        <f t="shared" si="1"/>
        <v>673709372</v>
      </c>
      <c r="J27" s="85">
        <v>205070206</v>
      </c>
      <c r="K27" s="86">
        <v>16449440</v>
      </c>
      <c r="L27" s="88">
        <f t="shared" si="2"/>
        <v>221519646</v>
      </c>
      <c r="M27" s="105">
        <f t="shared" si="3"/>
        <v>0.3399195083680684</v>
      </c>
      <c r="N27" s="85">
        <v>91670168</v>
      </c>
      <c r="O27" s="86">
        <v>13519513</v>
      </c>
      <c r="P27" s="88">
        <f t="shared" si="4"/>
        <v>105189681</v>
      </c>
      <c r="Q27" s="105">
        <f t="shared" si="5"/>
        <v>0.1614124313421571</v>
      </c>
      <c r="R27" s="85">
        <v>159539823</v>
      </c>
      <c r="S27" s="86">
        <v>8516009</v>
      </c>
      <c r="T27" s="88">
        <f t="shared" si="6"/>
        <v>168055832</v>
      </c>
      <c r="U27" s="105">
        <f t="shared" si="7"/>
        <v>0.24944855895518106</v>
      </c>
      <c r="V27" s="85">
        <v>69529732</v>
      </c>
      <c r="W27" s="86">
        <v>6975941</v>
      </c>
      <c r="X27" s="88">
        <f t="shared" si="8"/>
        <v>76505673</v>
      </c>
      <c r="Y27" s="105">
        <f t="shared" si="9"/>
        <v>0.11355886704215241</v>
      </c>
      <c r="Z27" s="125">
        <f t="shared" si="10"/>
        <v>525809929</v>
      </c>
      <c r="AA27" s="88">
        <f t="shared" si="11"/>
        <v>45460903</v>
      </c>
      <c r="AB27" s="88">
        <f t="shared" si="12"/>
        <v>571270832</v>
      </c>
      <c r="AC27" s="105">
        <f t="shared" si="13"/>
        <v>0.8479484711695535</v>
      </c>
      <c r="AD27" s="85">
        <v>469069534</v>
      </c>
      <c r="AE27" s="86">
        <v>53516838</v>
      </c>
      <c r="AF27" s="88">
        <f t="shared" si="14"/>
        <v>522586372</v>
      </c>
      <c r="AG27" s="86">
        <v>518420652</v>
      </c>
      <c r="AH27" s="86">
        <v>518420652</v>
      </c>
      <c r="AI27" s="126">
        <v>69182147</v>
      </c>
      <c r="AJ27" s="127">
        <f t="shared" si="15"/>
        <v>0.13344789937110763</v>
      </c>
      <c r="AK27" s="128">
        <f t="shared" si="16"/>
        <v>-0.8536018597132495</v>
      </c>
    </row>
    <row r="28" spans="1:37" ht="13.5">
      <c r="A28" s="62" t="s">
        <v>97</v>
      </c>
      <c r="B28" s="63" t="s">
        <v>272</v>
      </c>
      <c r="C28" s="64" t="s">
        <v>273</v>
      </c>
      <c r="D28" s="85">
        <v>924811024</v>
      </c>
      <c r="E28" s="86">
        <v>89083044</v>
      </c>
      <c r="F28" s="87">
        <f t="shared" si="0"/>
        <v>1013894068</v>
      </c>
      <c r="G28" s="85">
        <v>909105176</v>
      </c>
      <c r="H28" s="86">
        <v>105003385</v>
      </c>
      <c r="I28" s="87">
        <f t="shared" si="1"/>
        <v>1014108561</v>
      </c>
      <c r="J28" s="85">
        <v>299971964</v>
      </c>
      <c r="K28" s="86">
        <v>15719667</v>
      </c>
      <c r="L28" s="88">
        <f t="shared" si="2"/>
        <v>315691631</v>
      </c>
      <c r="M28" s="105">
        <f t="shared" si="3"/>
        <v>0.3113654976034439</v>
      </c>
      <c r="N28" s="85">
        <v>237137846</v>
      </c>
      <c r="O28" s="86">
        <v>14649716</v>
      </c>
      <c r="P28" s="88">
        <f t="shared" si="4"/>
        <v>251787562</v>
      </c>
      <c r="Q28" s="105">
        <f t="shared" si="5"/>
        <v>0.24833714876809004</v>
      </c>
      <c r="R28" s="85">
        <v>253060967</v>
      </c>
      <c r="S28" s="86">
        <v>16364628</v>
      </c>
      <c r="T28" s="88">
        <f t="shared" si="6"/>
        <v>269425595</v>
      </c>
      <c r="U28" s="105">
        <f t="shared" si="7"/>
        <v>0.2656772710155634</v>
      </c>
      <c r="V28" s="85">
        <v>128391823</v>
      </c>
      <c r="W28" s="86">
        <v>19742617</v>
      </c>
      <c r="X28" s="88">
        <f t="shared" si="8"/>
        <v>148134440</v>
      </c>
      <c r="Y28" s="105">
        <f t="shared" si="9"/>
        <v>0.14607355237581907</v>
      </c>
      <c r="Z28" s="125">
        <f t="shared" si="10"/>
        <v>918562600</v>
      </c>
      <c r="AA28" s="88">
        <f t="shared" si="11"/>
        <v>66476628</v>
      </c>
      <c r="AB28" s="88">
        <f t="shared" si="12"/>
        <v>985039228</v>
      </c>
      <c r="AC28" s="105">
        <f t="shared" si="13"/>
        <v>0.9713350876642486</v>
      </c>
      <c r="AD28" s="85">
        <v>799414825</v>
      </c>
      <c r="AE28" s="86">
        <v>81691181</v>
      </c>
      <c r="AF28" s="88">
        <f t="shared" si="14"/>
        <v>881106006</v>
      </c>
      <c r="AG28" s="86">
        <v>868300596</v>
      </c>
      <c r="AH28" s="86">
        <v>868300596</v>
      </c>
      <c r="AI28" s="126">
        <v>176317510</v>
      </c>
      <c r="AJ28" s="127">
        <f t="shared" si="15"/>
        <v>0.20306045027752118</v>
      </c>
      <c r="AK28" s="128">
        <f t="shared" si="16"/>
        <v>-0.8318767106440539</v>
      </c>
    </row>
    <row r="29" spans="1:37" ht="13.5">
      <c r="A29" s="62" t="s">
        <v>112</v>
      </c>
      <c r="B29" s="63" t="s">
        <v>274</v>
      </c>
      <c r="C29" s="64" t="s">
        <v>275</v>
      </c>
      <c r="D29" s="85">
        <v>768912826</v>
      </c>
      <c r="E29" s="86">
        <v>152920000</v>
      </c>
      <c r="F29" s="87">
        <f t="shared" si="0"/>
        <v>921832826</v>
      </c>
      <c r="G29" s="85">
        <v>834890109</v>
      </c>
      <c r="H29" s="86">
        <v>114035000</v>
      </c>
      <c r="I29" s="87">
        <f t="shared" si="1"/>
        <v>948925109</v>
      </c>
      <c r="J29" s="85">
        <v>259832021</v>
      </c>
      <c r="K29" s="86">
        <v>22160060</v>
      </c>
      <c r="L29" s="88">
        <f t="shared" si="2"/>
        <v>281992081</v>
      </c>
      <c r="M29" s="105">
        <f t="shared" si="3"/>
        <v>0.30590370948669166</v>
      </c>
      <c r="N29" s="85">
        <v>230168023</v>
      </c>
      <c r="O29" s="86">
        <v>21042422</v>
      </c>
      <c r="P29" s="88">
        <f t="shared" si="4"/>
        <v>251210445</v>
      </c>
      <c r="Q29" s="105">
        <f t="shared" si="5"/>
        <v>0.27251193265708246</v>
      </c>
      <c r="R29" s="85">
        <v>220940448</v>
      </c>
      <c r="S29" s="86">
        <v>21327791</v>
      </c>
      <c r="T29" s="88">
        <f t="shared" si="6"/>
        <v>242268239</v>
      </c>
      <c r="U29" s="105">
        <f t="shared" si="7"/>
        <v>0.2553080708922415</v>
      </c>
      <c r="V29" s="85">
        <v>54567241</v>
      </c>
      <c r="W29" s="86">
        <v>43645037</v>
      </c>
      <c r="X29" s="88">
        <f t="shared" si="8"/>
        <v>98212278</v>
      </c>
      <c r="Y29" s="105">
        <f t="shared" si="9"/>
        <v>0.10349845005524035</v>
      </c>
      <c r="Z29" s="125">
        <f t="shared" si="10"/>
        <v>765507733</v>
      </c>
      <c r="AA29" s="88">
        <f t="shared" si="11"/>
        <v>108175310</v>
      </c>
      <c r="AB29" s="88">
        <f t="shared" si="12"/>
        <v>873683043</v>
      </c>
      <c r="AC29" s="105">
        <f t="shared" si="13"/>
        <v>0.920708109326676</v>
      </c>
      <c r="AD29" s="85">
        <v>701866918</v>
      </c>
      <c r="AE29" s="86">
        <v>195101456</v>
      </c>
      <c r="AF29" s="88">
        <f t="shared" si="14"/>
        <v>896968374</v>
      </c>
      <c r="AG29" s="86">
        <v>1166178144</v>
      </c>
      <c r="AH29" s="86">
        <v>1166178144</v>
      </c>
      <c r="AI29" s="126">
        <v>239000966</v>
      </c>
      <c r="AJ29" s="127">
        <f t="shared" si="15"/>
        <v>0.20494378773059907</v>
      </c>
      <c r="AK29" s="128">
        <f t="shared" si="16"/>
        <v>-0.8905064204638279</v>
      </c>
    </row>
    <row r="30" spans="1:37" ht="13.5">
      <c r="A30" s="65"/>
      <c r="B30" s="66" t="s">
        <v>276</v>
      </c>
      <c r="C30" s="67"/>
      <c r="D30" s="89">
        <f>SUM(D26:D29)</f>
        <v>2488251584</v>
      </c>
      <c r="E30" s="90">
        <f>SUM(E26:E29)</f>
        <v>313038050</v>
      </c>
      <c r="F30" s="91">
        <f t="shared" si="0"/>
        <v>2801289634</v>
      </c>
      <c r="G30" s="89">
        <f>SUM(G26:G29)</f>
        <v>2550025065</v>
      </c>
      <c r="H30" s="90">
        <f>SUM(H26:H29)</f>
        <v>307347267</v>
      </c>
      <c r="I30" s="91">
        <f t="shared" si="1"/>
        <v>2857372332</v>
      </c>
      <c r="J30" s="89">
        <f>SUM(J26:J29)</f>
        <v>831042154</v>
      </c>
      <c r="K30" s="90">
        <f>SUM(K26:K29)</f>
        <v>63208292</v>
      </c>
      <c r="L30" s="90">
        <f t="shared" si="2"/>
        <v>894250446</v>
      </c>
      <c r="M30" s="106">
        <f t="shared" si="3"/>
        <v>0.31922812805439454</v>
      </c>
      <c r="N30" s="89">
        <f>SUM(N26:N29)</f>
        <v>616301783</v>
      </c>
      <c r="O30" s="90">
        <f>SUM(O26:O29)</f>
        <v>57147681</v>
      </c>
      <c r="P30" s="90">
        <f t="shared" si="4"/>
        <v>673449464</v>
      </c>
      <c r="Q30" s="106">
        <f t="shared" si="5"/>
        <v>0.24040693822808043</v>
      </c>
      <c r="R30" s="89">
        <f>SUM(R26:R29)</f>
        <v>676935610</v>
      </c>
      <c r="S30" s="90">
        <f>SUM(S26:S29)</f>
        <v>51921725</v>
      </c>
      <c r="T30" s="90">
        <f t="shared" si="6"/>
        <v>728857335</v>
      </c>
      <c r="U30" s="106">
        <f t="shared" si="7"/>
        <v>0.25507958022741856</v>
      </c>
      <c r="V30" s="89">
        <f>SUM(V26:V29)</f>
        <v>264807356</v>
      </c>
      <c r="W30" s="90">
        <f>SUM(W26:W29)</f>
        <v>76962986</v>
      </c>
      <c r="X30" s="90">
        <f t="shared" si="8"/>
        <v>341770342</v>
      </c>
      <c r="Y30" s="106">
        <f t="shared" si="9"/>
        <v>0.1196100130782676</v>
      </c>
      <c r="Z30" s="89">
        <f t="shared" si="10"/>
        <v>2389086903</v>
      </c>
      <c r="AA30" s="90">
        <f t="shared" si="11"/>
        <v>249240684</v>
      </c>
      <c r="AB30" s="90">
        <f t="shared" si="12"/>
        <v>2638327587</v>
      </c>
      <c r="AC30" s="106">
        <f t="shared" si="13"/>
        <v>0.9233404962500351</v>
      </c>
      <c r="AD30" s="89">
        <f>SUM(AD26:AD29)</f>
        <v>2134036188</v>
      </c>
      <c r="AE30" s="90">
        <f>SUM(AE26:AE29)</f>
        <v>343268168</v>
      </c>
      <c r="AF30" s="90">
        <f t="shared" si="14"/>
        <v>2477304356</v>
      </c>
      <c r="AG30" s="90">
        <f>SUM(AG26:AG29)</f>
        <v>2744128341</v>
      </c>
      <c r="AH30" s="90">
        <f>SUM(AH26:AH29)</f>
        <v>2744128341</v>
      </c>
      <c r="AI30" s="91">
        <f>SUM(AI26:AI29)</f>
        <v>503636765</v>
      </c>
      <c r="AJ30" s="129">
        <f t="shared" si="15"/>
        <v>0.1835325110255111</v>
      </c>
      <c r="AK30" s="130">
        <f t="shared" si="16"/>
        <v>-0.8620394215300043</v>
      </c>
    </row>
    <row r="31" spans="1:37" ht="13.5">
      <c r="A31" s="62" t="s">
        <v>97</v>
      </c>
      <c r="B31" s="63" t="s">
        <v>277</v>
      </c>
      <c r="C31" s="64" t="s">
        <v>278</v>
      </c>
      <c r="D31" s="85">
        <v>340153600</v>
      </c>
      <c r="E31" s="86">
        <v>15610000</v>
      </c>
      <c r="F31" s="87">
        <f t="shared" si="0"/>
        <v>355763600</v>
      </c>
      <c r="G31" s="85">
        <v>338928618</v>
      </c>
      <c r="H31" s="86">
        <v>15610000</v>
      </c>
      <c r="I31" s="87">
        <f t="shared" si="1"/>
        <v>354538618</v>
      </c>
      <c r="J31" s="85">
        <v>97862717</v>
      </c>
      <c r="K31" s="86">
        <v>1593604</v>
      </c>
      <c r="L31" s="88">
        <f t="shared" si="2"/>
        <v>99456321</v>
      </c>
      <c r="M31" s="105">
        <f t="shared" si="3"/>
        <v>0.27955732683163764</v>
      </c>
      <c r="N31" s="85">
        <v>75387757</v>
      </c>
      <c r="O31" s="86">
        <v>898948</v>
      </c>
      <c r="P31" s="88">
        <f t="shared" si="4"/>
        <v>76286705</v>
      </c>
      <c r="Q31" s="105">
        <f t="shared" si="5"/>
        <v>0.2144308889386098</v>
      </c>
      <c r="R31" s="85">
        <v>74555938</v>
      </c>
      <c r="S31" s="86">
        <v>3599734</v>
      </c>
      <c r="T31" s="88">
        <f t="shared" si="6"/>
        <v>78155672</v>
      </c>
      <c r="U31" s="105">
        <f t="shared" si="7"/>
        <v>0.22044332558435142</v>
      </c>
      <c r="V31" s="85">
        <v>59330978</v>
      </c>
      <c r="W31" s="86">
        <v>2840266</v>
      </c>
      <c r="X31" s="88">
        <f t="shared" si="8"/>
        <v>62171244</v>
      </c>
      <c r="Y31" s="105">
        <f t="shared" si="9"/>
        <v>0.17535817212442567</v>
      </c>
      <c r="Z31" s="125">
        <f t="shared" si="10"/>
        <v>307137390</v>
      </c>
      <c r="AA31" s="88">
        <f t="shared" si="11"/>
        <v>8932552</v>
      </c>
      <c r="AB31" s="88">
        <f t="shared" si="12"/>
        <v>316069942</v>
      </c>
      <c r="AC31" s="105">
        <f t="shared" si="13"/>
        <v>0.8914965139284207</v>
      </c>
      <c r="AD31" s="85">
        <v>310365445</v>
      </c>
      <c r="AE31" s="86">
        <v>12755194</v>
      </c>
      <c r="AF31" s="88">
        <f t="shared" si="14"/>
        <v>323120639</v>
      </c>
      <c r="AG31" s="86">
        <v>402392596</v>
      </c>
      <c r="AH31" s="86">
        <v>402392596</v>
      </c>
      <c r="AI31" s="126">
        <v>64847441</v>
      </c>
      <c r="AJ31" s="127">
        <f t="shared" si="15"/>
        <v>0.16115465752754557</v>
      </c>
      <c r="AK31" s="128">
        <f t="shared" si="16"/>
        <v>-0.8075912322022859</v>
      </c>
    </row>
    <row r="32" spans="1:37" ht="13.5">
      <c r="A32" s="62" t="s">
        <v>97</v>
      </c>
      <c r="B32" s="63" t="s">
        <v>279</v>
      </c>
      <c r="C32" s="64" t="s">
        <v>280</v>
      </c>
      <c r="D32" s="85">
        <v>217477519</v>
      </c>
      <c r="E32" s="86">
        <v>89678002</v>
      </c>
      <c r="F32" s="87">
        <f t="shared" si="0"/>
        <v>307155521</v>
      </c>
      <c r="G32" s="85">
        <v>222738946</v>
      </c>
      <c r="H32" s="86">
        <v>94581119</v>
      </c>
      <c r="I32" s="87">
        <f t="shared" si="1"/>
        <v>317320065</v>
      </c>
      <c r="J32" s="85">
        <v>5324701</v>
      </c>
      <c r="K32" s="86">
        <v>2749771</v>
      </c>
      <c r="L32" s="88">
        <f t="shared" si="2"/>
        <v>8074472</v>
      </c>
      <c r="M32" s="105">
        <f t="shared" si="3"/>
        <v>0.026287894724184364</v>
      </c>
      <c r="N32" s="85">
        <v>16325039</v>
      </c>
      <c r="O32" s="86">
        <v>8864575</v>
      </c>
      <c r="P32" s="88">
        <f t="shared" si="4"/>
        <v>25189614</v>
      </c>
      <c r="Q32" s="105">
        <f t="shared" si="5"/>
        <v>0.08200931540475224</v>
      </c>
      <c r="R32" s="85">
        <v>78102509</v>
      </c>
      <c r="S32" s="86">
        <v>14280986</v>
      </c>
      <c r="T32" s="88">
        <f t="shared" si="6"/>
        <v>92383495</v>
      </c>
      <c r="U32" s="105">
        <f t="shared" si="7"/>
        <v>0.2911366320311323</v>
      </c>
      <c r="V32" s="85">
        <v>64442333</v>
      </c>
      <c r="W32" s="86">
        <v>34039475</v>
      </c>
      <c r="X32" s="88">
        <f t="shared" si="8"/>
        <v>98481808</v>
      </c>
      <c r="Y32" s="105">
        <f t="shared" si="9"/>
        <v>0.3103548084802012</v>
      </c>
      <c r="Z32" s="125">
        <f t="shared" si="10"/>
        <v>164194582</v>
      </c>
      <c r="AA32" s="88">
        <f t="shared" si="11"/>
        <v>59934807</v>
      </c>
      <c r="AB32" s="88">
        <f t="shared" si="12"/>
        <v>224129389</v>
      </c>
      <c r="AC32" s="105">
        <f t="shared" si="13"/>
        <v>0.7063196240048671</v>
      </c>
      <c r="AD32" s="85">
        <v>207276982</v>
      </c>
      <c r="AE32" s="86">
        <v>58504482</v>
      </c>
      <c r="AF32" s="88">
        <f t="shared" si="14"/>
        <v>265781464</v>
      </c>
      <c r="AG32" s="86">
        <v>306654681</v>
      </c>
      <c r="AH32" s="86">
        <v>306654681</v>
      </c>
      <c r="AI32" s="126">
        <v>41902606</v>
      </c>
      <c r="AJ32" s="127">
        <f t="shared" si="15"/>
        <v>0.1366442731718809</v>
      </c>
      <c r="AK32" s="128">
        <f t="shared" si="16"/>
        <v>-0.6294632194516018</v>
      </c>
    </row>
    <row r="33" spans="1:37" ht="13.5">
      <c r="A33" s="62" t="s">
        <v>97</v>
      </c>
      <c r="B33" s="63" t="s">
        <v>281</v>
      </c>
      <c r="C33" s="64" t="s">
        <v>282</v>
      </c>
      <c r="D33" s="85">
        <v>219661602</v>
      </c>
      <c r="E33" s="86">
        <v>60770313</v>
      </c>
      <c r="F33" s="87">
        <f t="shared" si="0"/>
        <v>280431915</v>
      </c>
      <c r="G33" s="85">
        <v>218845610</v>
      </c>
      <c r="H33" s="86">
        <v>59661614</v>
      </c>
      <c r="I33" s="87">
        <f t="shared" si="1"/>
        <v>278507224</v>
      </c>
      <c r="J33" s="85">
        <v>80528054</v>
      </c>
      <c r="K33" s="86">
        <v>8411995</v>
      </c>
      <c r="L33" s="88">
        <f t="shared" si="2"/>
        <v>88940049</v>
      </c>
      <c r="M33" s="105">
        <f t="shared" si="3"/>
        <v>0.31715380540763344</v>
      </c>
      <c r="N33" s="85">
        <v>68617848</v>
      </c>
      <c r="O33" s="86">
        <v>11784455</v>
      </c>
      <c r="P33" s="88">
        <f t="shared" si="4"/>
        <v>80402303</v>
      </c>
      <c r="Q33" s="105">
        <f t="shared" si="5"/>
        <v>0.2867088184310263</v>
      </c>
      <c r="R33" s="85">
        <v>55259941</v>
      </c>
      <c r="S33" s="86">
        <v>9207891</v>
      </c>
      <c r="T33" s="88">
        <f t="shared" si="6"/>
        <v>64467832</v>
      </c>
      <c r="U33" s="105">
        <f t="shared" si="7"/>
        <v>0.23147633685796243</v>
      </c>
      <c r="V33" s="85">
        <v>23029750</v>
      </c>
      <c r="W33" s="86">
        <v>17657127</v>
      </c>
      <c r="X33" s="88">
        <f t="shared" si="8"/>
        <v>40686877</v>
      </c>
      <c r="Y33" s="105">
        <f t="shared" si="9"/>
        <v>0.14608912621957698</v>
      </c>
      <c r="Z33" s="125">
        <f t="shared" si="10"/>
        <v>227435593</v>
      </c>
      <c r="AA33" s="88">
        <f t="shared" si="11"/>
        <v>47061468</v>
      </c>
      <c r="AB33" s="88">
        <f t="shared" si="12"/>
        <v>274497061</v>
      </c>
      <c r="AC33" s="105">
        <f t="shared" si="13"/>
        <v>0.9856012244766764</v>
      </c>
      <c r="AD33" s="85">
        <v>214773640</v>
      </c>
      <c r="AE33" s="86">
        <v>-83741127</v>
      </c>
      <c r="AF33" s="88">
        <f t="shared" si="14"/>
        <v>131032513</v>
      </c>
      <c r="AG33" s="86">
        <v>197478040</v>
      </c>
      <c r="AH33" s="86">
        <v>197478040</v>
      </c>
      <c r="AI33" s="126">
        <v>57089047</v>
      </c>
      <c r="AJ33" s="127">
        <f t="shared" si="15"/>
        <v>0.2890906097710915</v>
      </c>
      <c r="AK33" s="128">
        <f t="shared" si="16"/>
        <v>-0.6894902183551955</v>
      </c>
    </row>
    <row r="34" spans="1:37" ht="13.5">
      <c r="A34" s="62" t="s">
        <v>97</v>
      </c>
      <c r="B34" s="63" t="s">
        <v>283</v>
      </c>
      <c r="C34" s="64" t="s">
        <v>284</v>
      </c>
      <c r="D34" s="85">
        <v>298328718</v>
      </c>
      <c r="E34" s="86">
        <v>56361520</v>
      </c>
      <c r="F34" s="87">
        <f t="shared" si="0"/>
        <v>354690238</v>
      </c>
      <c r="G34" s="85">
        <v>299744631</v>
      </c>
      <c r="H34" s="86">
        <v>20912609</v>
      </c>
      <c r="I34" s="87">
        <f t="shared" si="1"/>
        <v>320657240</v>
      </c>
      <c r="J34" s="85">
        <v>89928390</v>
      </c>
      <c r="K34" s="86">
        <v>7091967</v>
      </c>
      <c r="L34" s="88">
        <f t="shared" si="2"/>
        <v>97020357</v>
      </c>
      <c r="M34" s="105">
        <f t="shared" si="3"/>
        <v>0.2735354588473337</v>
      </c>
      <c r="N34" s="85">
        <v>81436616</v>
      </c>
      <c r="O34" s="86">
        <v>6224490</v>
      </c>
      <c r="P34" s="88">
        <f t="shared" si="4"/>
        <v>87661106</v>
      </c>
      <c r="Q34" s="105">
        <f t="shared" si="5"/>
        <v>0.2471483469471748</v>
      </c>
      <c r="R34" s="85">
        <v>67377065</v>
      </c>
      <c r="S34" s="86">
        <v>2070305</v>
      </c>
      <c r="T34" s="88">
        <f t="shared" si="6"/>
        <v>69447370</v>
      </c>
      <c r="U34" s="105">
        <f t="shared" si="7"/>
        <v>0.21657820668574332</v>
      </c>
      <c r="V34" s="85">
        <v>36009173</v>
      </c>
      <c r="W34" s="86">
        <v>8839503</v>
      </c>
      <c r="X34" s="88">
        <f t="shared" si="8"/>
        <v>44848676</v>
      </c>
      <c r="Y34" s="105">
        <f t="shared" si="9"/>
        <v>0.13986484758616397</v>
      </c>
      <c r="Z34" s="125">
        <f t="shared" si="10"/>
        <v>274751244</v>
      </c>
      <c r="AA34" s="88">
        <f t="shared" si="11"/>
        <v>24226265</v>
      </c>
      <c r="AB34" s="88">
        <f t="shared" si="12"/>
        <v>298977509</v>
      </c>
      <c r="AC34" s="105">
        <f t="shared" si="13"/>
        <v>0.9323897037222675</v>
      </c>
      <c r="AD34" s="85">
        <v>255615195</v>
      </c>
      <c r="AE34" s="86">
        <v>36026905</v>
      </c>
      <c r="AF34" s="88">
        <f t="shared" si="14"/>
        <v>291642100</v>
      </c>
      <c r="AG34" s="86">
        <v>323586146</v>
      </c>
      <c r="AH34" s="86">
        <v>323586146</v>
      </c>
      <c r="AI34" s="126">
        <v>38214686</v>
      </c>
      <c r="AJ34" s="127">
        <f t="shared" si="15"/>
        <v>0.1180974107587412</v>
      </c>
      <c r="AK34" s="128">
        <f t="shared" si="16"/>
        <v>-0.8462201582007536</v>
      </c>
    </row>
    <row r="35" spans="1:37" ht="13.5">
      <c r="A35" s="62" t="s">
        <v>112</v>
      </c>
      <c r="B35" s="63" t="s">
        <v>285</v>
      </c>
      <c r="C35" s="64" t="s">
        <v>286</v>
      </c>
      <c r="D35" s="85">
        <v>460653754</v>
      </c>
      <c r="E35" s="86">
        <v>296462000</v>
      </c>
      <c r="F35" s="87">
        <f t="shared" si="0"/>
        <v>757115754</v>
      </c>
      <c r="G35" s="85">
        <v>456937013</v>
      </c>
      <c r="H35" s="86">
        <v>301879628</v>
      </c>
      <c r="I35" s="87">
        <f t="shared" si="1"/>
        <v>758816641</v>
      </c>
      <c r="J35" s="85">
        <v>36903799</v>
      </c>
      <c r="K35" s="86">
        <v>18762235</v>
      </c>
      <c r="L35" s="88">
        <f t="shared" si="2"/>
        <v>55666034</v>
      </c>
      <c r="M35" s="105">
        <f t="shared" si="3"/>
        <v>0.07352380888378661</v>
      </c>
      <c r="N35" s="85">
        <v>143545098</v>
      </c>
      <c r="O35" s="86">
        <v>71729012</v>
      </c>
      <c r="P35" s="88">
        <f t="shared" si="4"/>
        <v>215274110</v>
      </c>
      <c r="Q35" s="105">
        <f t="shared" si="5"/>
        <v>0.2843344744349356</v>
      </c>
      <c r="R35" s="85">
        <v>115053520</v>
      </c>
      <c r="S35" s="86">
        <v>44328680</v>
      </c>
      <c r="T35" s="88">
        <f t="shared" si="6"/>
        <v>159382200</v>
      </c>
      <c r="U35" s="105">
        <f t="shared" si="7"/>
        <v>0.2100404648347716</v>
      </c>
      <c r="V35" s="85">
        <v>35025024</v>
      </c>
      <c r="W35" s="86">
        <v>87050853</v>
      </c>
      <c r="X35" s="88">
        <f t="shared" si="8"/>
        <v>122075877</v>
      </c>
      <c r="Y35" s="105">
        <f t="shared" si="9"/>
        <v>0.16087664714248143</v>
      </c>
      <c r="Z35" s="125">
        <f t="shared" si="10"/>
        <v>330527441</v>
      </c>
      <c r="AA35" s="88">
        <f t="shared" si="11"/>
        <v>221870780</v>
      </c>
      <c r="AB35" s="88">
        <f t="shared" si="12"/>
        <v>552398221</v>
      </c>
      <c r="AC35" s="105">
        <f t="shared" si="13"/>
        <v>0.7279732561900946</v>
      </c>
      <c r="AD35" s="85">
        <v>385500133</v>
      </c>
      <c r="AE35" s="86">
        <v>296152126</v>
      </c>
      <c r="AF35" s="88">
        <f t="shared" si="14"/>
        <v>681652259</v>
      </c>
      <c r="AG35" s="86">
        <v>697255097</v>
      </c>
      <c r="AH35" s="86">
        <v>697255097</v>
      </c>
      <c r="AI35" s="126">
        <v>136808615</v>
      </c>
      <c r="AJ35" s="127">
        <f t="shared" si="15"/>
        <v>0.19621027596446527</v>
      </c>
      <c r="AK35" s="128">
        <f t="shared" si="16"/>
        <v>-0.8209117986653661</v>
      </c>
    </row>
    <row r="36" spans="1:37" ht="13.5">
      <c r="A36" s="65"/>
      <c r="B36" s="66" t="s">
        <v>287</v>
      </c>
      <c r="C36" s="67"/>
      <c r="D36" s="89">
        <f>SUM(D31:D35)</f>
        <v>1536275193</v>
      </c>
      <c r="E36" s="90">
        <f>SUM(E31:E35)</f>
        <v>518881835</v>
      </c>
      <c r="F36" s="91">
        <f t="shared" si="0"/>
        <v>2055157028</v>
      </c>
      <c r="G36" s="89">
        <f>SUM(G31:G35)</f>
        <v>1537194818</v>
      </c>
      <c r="H36" s="90">
        <f>SUM(H31:H35)</f>
        <v>492644970</v>
      </c>
      <c r="I36" s="91">
        <f t="shared" si="1"/>
        <v>2029839788</v>
      </c>
      <c r="J36" s="89">
        <f>SUM(J31:J35)</f>
        <v>310547661</v>
      </c>
      <c r="K36" s="90">
        <f>SUM(K31:K35)</f>
        <v>38609572</v>
      </c>
      <c r="L36" s="90">
        <f t="shared" si="2"/>
        <v>349157233</v>
      </c>
      <c r="M36" s="106">
        <f t="shared" si="3"/>
        <v>0.16989321411599698</v>
      </c>
      <c r="N36" s="89">
        <f>SUM(N31:N35)</f>
        <v>385312358</v>
      </c>
      <c r="O36" s="90">
        <f>SUM(O31:O35)</f>
        <v>99501480</v>
      </c>
      <c r="P36" s="90">
        <f t="shared" si="4"/>
        <v>484813838</v>
      </c>
      <c r="Q36" s="106">
        <f t="shared" si="5"/>
        <v>0.2359011167491188</v>
      </c>
      <c r="R36" s="89">
        <f>SUM(R31:R35)</f>
        <v>390348973</v>
      </c>
      <c r="S36" s="90">
        <f>SUM(S31:S35)</f>
        <v>73487596</v>
      </c>
      <c r="T36" s="90">
        <f t="shared" si="6"/>
        <v>463836569</v>
      </c>
      <c r="U36" s="106">
        <f t="shared" si="7"/>
        <v>0.22850895511168293</v>
      </c>
      <c r="V36" s="89">
        <f>SUM(V31:V35)</f>
        <v>217837258</v>
      </c>
      <c r="W36" s="90">
        <f>SUM(W31:W35)</f>
        <v>150427224</v>
      </c>
      <c r="X36" s="90">
        <f t="shared" si="8"/>
        <v>368264482</v>
      </c>
      <c r="Y36" s="106">
        <f t="shared" si="9"/>
        <v>0.18142539336212873</v>
      </c>
      <c r="Z36" s="89">
        <f t="shared" si="10"/>
        <v>1304046250</v>
      </c>
      <c r="AA36" s="90">
        <f t="shared" si="11"/>
        <v>362025872</v>
      </c>
      <c r="AB36" s="90">
        <f t="shared" si="12"/>
        <v>1666072122</v>
      </c>
      <c r="AC36" s="106">
        <f t="shared" si="13"/>
        <v>0.8207899617740668</v>
      </c>
      <c r="AD36" s="89">
        <f>SUM(AD31:AD35)</f>
        <v>1373531395</v>
      </c>
      <c r="AE36" s="90">
        <f>SUM(AE31:AE35)</f>
        <v>319697580</v>
      </c>
      <c r="AF36" s="90">
        <f t="shared" si="14"/>
        <v>1693228975</v>
      </c>
      <c r="AG36" s="90">
        <f>SUM(AG31:AG35)</f>
        <v>1927366560</v>
      </c>
      <c r="AH36" s="90">
        <f>SUM(AH31:AH35)</f>
        <v>1927366560</v>
      </c>
      <c r="AI36" s="91">
        <f>SUM(AI31:AI35)</f>
        <v>338862395</v>
      </c>
      <c r="AJ36" s="129">
        <f t="shared" si="15"/>
        <v>0.17581626766420602</v>
      </c>
      <c r="AK36" s="130">
        <f t="shared" si="16"/>
        <v>-0.7825075713696666</v>
      </c>
    </row>
    <row r="37" spans="1:37" ht="13.5">
      <c r="A37" s="62" t="s">
        <v>97</v>
      </c>
      <c r="B37" s="63" t="s">
        <v>65</v>
      </c>
      <c r="C37" s="64" t="s">
        <v>66</v>
      </c>
      <c r="D37" s="85">
        <v>1978515125</v>
      </c>
      <c r="E37" s="86">
        <v>10543000</v>
      </c>
      <c r="F37" s="87">
        <f t="shared" si="0"/>
        <v>1989058125</v>
      </c>
      <c r="G37" s="85">
        <v>1913465938</v>
      </c>
      <c r="H37" s="86">
        <v>151271978</v>
      </c>
      <c r="I37" s="87">
        <f t="shared" si="1"/>
        <v>2064737916</v>
      </c>
      <c r="J37" s="85">
        <v>540133009</v>
      </c>
      <c r="K37" s="86">
        <v>22652032</v>
      </c>
      <c r="L37" s="88">
        <f t="shared" si="2"/>
        <v>562785041</v>
      </c>
      <c r="M37" s="105">
        <f t="shared" si="3"/>
        <v>0.2829404701282925</v>
      </c>
      <c r="N37" s="85">
        <v>357070324</v>
      </c>
      <c r="O37" s="86">
        <v>23764097</v>
      </c>
      <c r="P37" s="88">
        <f t="shared" si="4"/>
        <v>380834421</v>
      </c>
      <c r="Q37" s="105">
        <f t="shared" si="5"/>
        <v>0.19146470191764758</v>
      </c>
      <c r="R37" s="85">
        <v>617612842</v>
      </c>
      <c r="S37" s="86">
        <v>13656750</v>
      </c>
      <c r="T37" s="88">
        <f t="shared" si="6"/>
        <v>631269592</v>
      </c>
      <c r="U37" s="105">
        <f t="shared" si="7"/>
        <v>0.30573836374495095</v>
      </c>
      <c r="V37" s="85">
        <v>351954171</v>
      </c>
      <c r="W37" s="86">
        <v>33738381</v>
      </c>
      <c r="X37" s="88">
        <f t="shared" si="8"/>
        <v>385692552</v>
      </c>
      <c r="Y37" s="105">
        <f t="shared" si="9"/>
        <v>0.18679976233845652</v>
      </c>
      <c r="Z37" s="125">
        <f t="shared" si="10"/>
        <v>1866770346</v>
      </c>
      <c r="AA37" s="88">
        <f t="shared" si="11"/>
        <v>93811260</v>
      </c>
      <c r="AB37" s="88">
        <f t="shared" si="12"/>
        <v>1960581606</v>
      </c>
      <c r="AC37" s="105">
        <f t="shared" si="13"/>
        <v>0.949554706583884</v>
      </c>
      <c r="AD37" s="85">
        <v>1767824413</v>
      </c>
      <c r="AE37" s="86">
        <v>0</v>
      </c>
      <c r="AF37" s="88">
        <f t="shared" si="14"/>
        <v>1767824413</v>
      </c>
      <c r="AG37" s="86">
        <v>1769823398</v>
      </c>
      <c r="AH37" s="86">
        <v>1769823398</v>
      </c>
      <c r="AI37" s="126">
        <v>377283294</v>
      </c>
      <c r="AJ37" s="127">
        <f t="shared" si="15"/>
        <v>0.2131756730227159</v>
      </c>
      <c r="AK37" s="128">
        <f t="shared" si="16"/>
        <v>-0.78182643640186</v>
      </c>
    </row>
    <row r="38" spans="1:37" ht="13.5">
      <c r="A38" s="62" t="s">
        <v>97</v>
      </c>
      <c r="B38" s="63" t="s">
        <v>288</v>
      </c>
      <c r="C38" s="64" t="s">
        <v>289</v>
      </c>
      <c r="D38" s="85">
        <v>90200273</v>
      </c>
      <c r="E38" s="86">
        <v>18594826</v>
      </c>
      <c r="F38" s="87">
        <f t="shared" si="0"/>
        <v>108795099</v>
      </c>
      <c r="G38" s="85">
        <v>92653727</v>
      </c>
      <c r="H38" s="86">
        <v>17934828</v>
      </c>
      <c r="I38" s="87">
        <f t="shared" si="1"/>
        <v>110588555</v>
      </c>
      <c r="J38" s="85">
        <v>62104214</v>
      </c>
      <c r="K38" s="86">
        <v>793410917</v>
      </c>
      <c r="L38" s="88">
        <f t="shared" si="2"/>
        <v>855515131</v>
      </c>
      <c r="M38" s="105">
        <f t="shared" si="3"/>
        <v>7.863544763169893</v>
      </c>
      <c r="N38" s="85">
        <v>22135259</v>
      </c>
      <c r="O38" s="86">
        <v>2878027</v>
      </c>
      <c r="P38" s="88">
        <f t="shared" si="4"/>
        <v>25013286</v>
      </c>
      <c r="Q38" s="105">
        <f t="shared" si="5"/>
        <v>0.22991188233580265</v>
      </c>
      <c r="R38" s="85">
        <v>74575077</v>
      </c>
      <c r="S38" s="86">
        <v>165959375</v>
      </c>
      <c r="T38" s="88">
        <f t="shared" si="6"/>
        <v>240534452</v>
      </c>
      <c r="U38" s="105">
        <f t="shared" si="7"/>
        <v>2.175039288649716</v>
      </c>
      <c r="V38" s="85">
        <v>14257999</v>
      </c>
      <c r="W38" s="86">
        <v>3814316</v>
      </c>
      <c r="X38" s="88">
        <f t="shared" si="8"/>
        <v>18072315</v>
      </c>
      <c r="Y38" s="105">
        <f t="shared" si="9"/>
        <v>0.16341939724232765</v>
      </c>
      <c r="Z38" s="125">
        <f t="shared" si="10"/>
        <v>173072549</v>
      </c>
      <c r="AA38" s="88">
        <f t="shared" si="11"/>
        <v>966062635</v>
      </c>
      <c r="AB38" s="88">
        <f t="shared" si="12"/>
        <v>1139135184</v>
      </c>
      <c r="AC38" s="105">
        <f t="shared" si="13"/>
        <v>10.30066071484522</v>
      </c>
      <c r="AD38" s="85">
        <v>77237136</v>
      </c>
      <c r="AE38" s="86">
        <v>9735733</v>
      </c>
      <c r="AF38" s="88">
        <f t="shared" si="14"/>
        <v>86972869</v>
      </c>
      <c r="AG38" s="86">
        <v>329277730</v>
      </c>
      <c r="AH38" s="86">
        <v>329277730</v>
      </c>
      <c r="AI38" s="126">
        <v>18536878</v>
      </c>
      <c r="AJ38" s="127">
        <f t="shared" si="15"/>
        <v>0.056295571522556355</v>
      </c>
      <c r="AK38" s="128">
        <f t="shared" si="16"/>
        <v>-0.7922074411504121</v>
      </c>
    </row>
    <row r="39" spans="1:37" ht="13.5">
      <c r="A39" s="62" t="s">
        <v>97</v>
      </c>
      <c r="B39" s="63" t="s">
        <v>290</v>
      </c>
      <c r="C39" s="64" t="s">
        <v>291</v>
      </c>
      <c r="D39" s="85">
        <v>113966520</v>
      </c>
      <c r="E39" s="86">
        <v>67086000</v>
      </c>
      <c r="F39" s="87">
        <f t="shared" si="0"/>
        <v>181052520</v>
      </c>
      <c r="G39" s="85">
        <v>143187159</v>
      </c>
      <c r="H39" s="86">
        <v>90430008</v>
      </c>
      <c r="I39" s="87">
        <f t="shared" si="1"/>
        <v>233617167</v>
      </c>
      <c r="J39" s="85">
        <v>48000619</v>
      </c>
      <c r="K39" s="86">
        <v>18658940</v>
      </c>
      <c r="L39" s="88">
        <f t="shared" si="2"/>
        <v>66659559</v>
      </c>
      <c r="M39" s="105">
        <f t="shared" si="3"/>
        <v>0.36817802370273556</v>
      </c>
      <c r="N39" s="85">
        <v>39473629</v>
      </c>
      <c r="O39" s="86">
        <v>14528949</v>
      </c>
      <c r="P39" s="88">
        <f t="shared" si="4"/>
        <v>54002578</v>
      </c>
      <c r="Q39" s="105">
        <f t="shared" si="5"/>
        <v>0.2982702367246808</v>
      </c>
      <c r="R39" s="85">
        <v>32209239</v>
      </c>
      <c r="S39" s="86">
        <v>4877564</v>
      </c>
      <c r="T39" s="88">
        <f t="shared" si="6"/>
        <v>37086803</v>
      </c>
      <c r="U39" s="105">
        <f t="shared" si="7"/>
        <v>0.1587503327612906</v>
      </c>
      <c r="V39" s="85">
        <v>5798915</v>
      </c>
      <c r="W39" s="86">
        <v>2514424</v>
      </c>
      <c r="X39" s="88">
        <f t="shared" si="8"/>
        <v>8313339</v>
      </c>
      <c r="Y39" s="105">
        <f t="shared" si="9"/>
        <v>0.035585308677251445</v>
      </c>
      <c r="Z39" s="125">
        <f t="shared" si="10"/>
        <v>125482402</v>
      </c>
      <c r="AA39" s="88">
        <f t="shared" si="11"/>
        <v>40579877</v>
      </c>
      <c r="AB39" s="88">
        <f t="shared" si="12"/>
        <v>166062279</v>
      </c>
      <c r="AC39" s="105">
        <f t="shared" si="13"/>
        <v>0.7108308055118226</v>
      </c>
      <c r="AD39" s="85">
        <v>115402671</v>
      </c>
      <c r="AE39" s="86">
        <v>42934911</v>
      </c>
      <c r="AF39" s="88">
        <f t="shared" si="14"/>
        <v>158337582</v>
      </c>
      <c r="AG39" s="86">
        <v>184317253</v>
      </c>
      <c r="AH39" s="86">
        <v>184317253</v>
      </c>
      <c r="AI39" s="126">
        <v>15609288</v>
      </c>
      <c r="AJ39" s="127">
        <f t="shared" si="15"/>
        <v>0.08468706941937769</v>
      </c>
      <c r="AK39" s="128">
        <f t="shared" si="16"/>
        <v>-0.9474961099254376</v>
      </c>
    </row>
    <row r="40" spans="1:37" ht="13.5">
      <c r="A40" s="62" t="s">
        <v>112</v>
      </c>
      <c r="B40" s="63" t="s">
        <v>292</v>
      </c>
      <c r="C40" s="64" t="s">
        <v>293</v>
      </c>
      <c r="D40" s="85">
        <v>208146557</v>
      </c>
      <c r="E40" s="86">
        <v>87456804</v>
      </c>
      <c r="F40" s="87">
        <f t="shared" si="0"/>
        <v>295603361</v>
      </c>
      <c r="G40" s="85">
        <v>207410558</v>
      </c>
      <c r="H40" s="86">
        <v>98019804</v>
      </c>
      <c r="I40" s="87">
        <f t="shared" si="1"/>
        <v>305430362</v>
      </c>
      <c r="J40" s="85">
        <v>139714150</v>
      </c>
      <c r="K40" s="86">
        <v>0</v>
      </c>
      <c r="L40" s="88">
        <f t="shared" si="2"/>
        <v>139714150</v>
      </c>
      <c r="M40" s="105">
        <f t="shared" si="3"/>
        <v>0.4726406003211851</v>
      </c>
      <c r="N40" s="85">
        <v>30409704</v>
      </c>
      <c r="O40" s="86">
        <v>12406454</v>
      </c>
      <c r="P40" s="88">
        <f t="shared" si="4"/>
        <v>42816158</v>
      </c>
      <c r="Q40" s="105">
        <f t="shared" si="5"/>
        <v>0.14484327192747987</v>
      </c>
      <c r="R40" s="85">
        <v>50514540</v>
      </c>
      <c r="S40" s="86">
        <v>1503181</v>
      </c>
      <c r="T40" s="88">
        <f t="shared" si="6"/>
        <v>52017721</v>
      </c>
      <c r="U40" s="105">
        <f t="shared" si="7"/>
        <v>0.17030959417191144</v>
      </c>
      <c r="V40" s="85">
        <v>12072782</v>
      </c>
      <c r="W40" s="86">
        <v>52156640</v>
      </c>
      <c r="X40" s="88">
        <f t="shared" si="8"/>
        <v>64229422</v>
      </c>
      <c r="Y40" s="105">
        <f t="shared" si="9"/>
        <v>0.21029154265940334</v>
      </c>
      <c r="Z40" s="125">
        <f t="shared" si="10"/>
        <v>232711176</v>
      </c>
      <c r="AA40" s="88">
        <f t="shared" si="11"/>
        <v>66066275</v>
      </c>
      <c r="AB40" s="88">
        <f t="shared" si="12"/>
        <v>298777451</v>
      </c>
      <c r="AC40" s="105">
        <f t="shared" si="13"/>
        <v>0.9782179120751591</v>
      </c>
      <c r="AD40" s="85">
        <v>277205452</v>
      </c>
      <c r="AE40" s="86">
        <v>137973167</v>
      </c>
      <c r="AF40" s="88">
        <f t="shared" si="14"/>
        <v>415178619</v>
      </c>
      <c r="AG40" s="86">
        <v>376308305</v>
      </c>
      <c r="AH40" s="86">
        <v>376308305</v>
      </c>
      <c r="AI40" s="126">
        <v>91098044</v>
      </c>
      <c r="AJ40" s="127">
        <f t="shared" si="15"/>
        <v>0.24208353307535957</v>
      </c>
      <c r="AK40" s="128">
        <f t="shared" si="16"/>
        <v>-0.8452968937689924</v>
      </c>
    </row>
    <row r="41" spans="1:37" ht="13.5">
      <c r="A41" s="65"/>
      <c r="B41" s="66" t="s">
        <v>294</v>
      </c>
      <c r="C41" s="67"/>
      <c r="D41" s="89">
        <f>SUM(D37:D40)</f>
        <v>2390828475</v>
      </c>
      <c r="E41" s="90">
        <f>SUM(E37:E40)</f>
        <v>183680630</v>
      </c>
      <c r="F41" s="91">
        <f t="shared" si="0"/>
        <v>2574509105</v>
      </c>
      <c r="G41" s="89">
        <f>SUM(G37:G40)</f>
        <v>2356717382</v>
      </c>
      <c r="H41" s="90">
        <f>SUM(H37:H40)</f>
        <v>357656618</v>
      </c>
      <c r="I41" s="91">
        <f t="shared" si="1"/>
        <v>2714374000</v>
      </c>
      <c r="J41" s="89">
        <f>SUM(J37:J40)</f>
        <v>789951992</v>
      </c>
      <c r="K41" s="90">
        <f>SUM(K37:K40)</f>
        <v>834721889</v>
      </c>
      <c r="L41" s="90">
        <f t="shared" si="2"/>
        <v>1624673881</v>
      </c>
      <c r="M41" s="106">
        <f t="shared" si="3"/>
        <v>0.6310616178613204</v>
      </c>
      <c r="N41" s="89">
        <f>SUM(N37:N40)</f>
        <v>449088916</v>
      </c>
      <c r="O41" s="90">
        <f>SUM(O37:O40)</f>
        <v>53577527</v>
      </c>
      <c r="P41" s="90">
        <f t="shared" si="4"/>
        <v>502666443</v>
      </c>
      <c r="Q41" s="106">
        <f t="shared" si="5"/>
        <v>0.19524749088040222</v>
      </c>
      <c r="R41" s="89">
        <f>SUM(R37:R40)</f>
        <v>774911698</v>
      </c>
      <c r="S41" s="90">
        <f>SUM(S37:S40)</f>
        <v>185996870</v>
      </c>
      <c r="T41" s="90">
        <f t="shared" si="6"/>
        <v>960908568</v>
      </c>
      <c r="U41" s="106">
        <f t="shared" si="7"/>
        <v>0.3540074315477528</v>
      </c>
      <c r="V41" s="89">
        <f>SUM(V37:V40)</f>
        <v>384083867</v>
      </c>
      <c r="W41" s="90">
        <f>SUM(W37:W40)</f>
        <v>92223761</v>
      </c>
      <c r="X41" s="90">
        <f t="shared" si="8"/>
        <v>476307628</v>
      </c>
      <c r="Y41" s="106">
        <f t="shared" si="9"/>
        <v>0.17547605009479164</v>
      </c>
      <c r="Z41" s="89">
        <f t="shared" si="10"/>
        <v>2398036473</v>
      </c>
      <c r="AA41" s="90">
        <f t="shared" si="11"/>
        <v>1166520047</v>
      </c>
      <c r="AB41" s="90">
        <f t="shared" si="12"/>
        <v>3564556520</v>
      </c>
      <c r="AC41" s="106">
        <f t="shared" si="13"/>
        <v>1.313214951218955</v>
      </c>
      <c r="AD41" s="89">
        <f>SUM(AD37:AD40)</f>
        <v>2237669672</v>
      </c>
      <c r="AE41" s="90">
        <f>SUM(AE37:AE40)</f>
        <v>190643811</v>
      </c>
      <c r="AF41" s="90">
        <f t="shared" si="14"/>
        <v>2428313483</v>
      </c>
      <c r="AG41" s="90">
        <f>SUM(AG37:AG40)</f>
        <v>2659726686</v>
      </c>
      <c r="AH41" s="90">
        <f>SUM(AH37:AH40)</f>
        <v>2659726686</v>
      </c>
      <c r="AI41" s="91">
        <f>SUM(AI37:AI40)</f>
        <v>502527504</v>
      </c>
      <c r="AJ41" s="129">
        <f t="shared" si="15"/>
        <v>0.18893952775116082</v>
      </c>
      <c r="AK41" s="130">
        <f t="shared" si="16"/>
        <v>-0.8038524962553197</v>
      </c>
    </row>
    <row r="42" spans="1:37" ht="13.5">
      <c r="A42" s="62" t="s">
        <v>97</v>
      </c>
      <c r="B42" s="63" t="s">
        <v>295</v>
      </c>
      <c r="C42" s="64" t="s">
        <v>296</v>
      </c>
      <c r="D42" s="85">
        <v>141416800</v>
      </c>
      <c r="E42" s="86">
        <v>20900001</v>
      </c>
      <c r="F42" s="87">
        <f aca="true" t="shared" si="17" ref="F42:F74">$D42+$E42</f>
        <v>162316801</v>
      </c>
      <c r="G42" s="85">
        <v>204616629</v>
      </c>
      <c r="H42" s="86">
        <v>138971300</v>
      </c>
      <c r="I42" s="87">
        <f aca="true" t="shared" si="18" ref="I42:I74">$G42+$H42</f>
        <v>343587929</v>
      </c>
      <c r="J42" s="85">
        <v>94213408</v>
      </c>
      <c r="K42" s="86">
        <v>302135490</v>
      </c>
      <c r="L42" s="88">
        <f aca="true" t="shared" si="19" ref="L42:L74">$J42+$K42</f>
        <v>396348898</v>
      </c>
      <c r="M42" s="105">
        <f aca="true" t="shared" si="20" ref="M42:M74">IF($F42=0,0,$L42/$F42)</f>
        <v>2.4418230001957717</v>
      </c>
      <c r="N42" s="85">
        <v>87816030</v>
      </c>
      <c r="O42" s="86">
        <v>270518187</v>
      </c>
      <c r="P42" s="88">
        <f aca="true" t="shared" si="21" ref="P42:P74">$N42+$O42</f>
        <v>358334217</v>
      </c>
      <c r="Q42" s="105">
        <f aca="true" t="shared" si="22" ref="Q42:Q74">IF($F42=0,0,$P42/$F42)</f>
        <v>2.2076224690997948</v>
      </c>
      <c r="R42" s="85">
        <v>35328468</v>
      </c>
      <c r="S42" s="86">
        <v>1864382</v>
      </c>
      <c r="T42" s="88">
        <f aca="true" t="shared" si="23" ref="T42:T74">$R42+$S42</f>
        <v>37192850</v>
      </c>
      <c r="U42" s="105">
        <f aca="true" t="shared" si="24" ref="U42:U74">IF($I42=0,0,$T42/$I42)</f>
        <v>0.10824841870390621</v>
      </c>
      <c r="V42" s="85">
        <v>14988626</v>
      </c>
      <c r="W42" s="86">
        <v>1753003</v>
      </c>
      <c r="X42" s="88">
        <f aca="true" t="shared" si="25" ref="X42:X74">$V42+$W42</f>
        <v>16741629</v>
      </c>
      <c r="Y42" s="105">
        <f aca="true" t="shared" si="26" ref="Y42:Y74">IF($I42=0,0,$X42/$I42)</f>
        <v>0.04872589397632767</v>
      </c>
      <c r="Z42" s="125">
        <f aca="true" t="shared" si="27" ref="Z42:Z74">$J42+$N42+$R42+$V42</f>
        <v>232346532</v>
      </c>
      <c r="AA42" s="88">
        <f aca="true" t="shared" si="28" ref="AA42:AA74">$K42+$O42+$S42+$W42</f>
        <v>576271062</v>
      </c>
      <c r="AB42" s="88">
        <f aca="true" t="shared" si="29" ref="AB42:AB74">$Z42+$AA42</f>
        <v>808617594</v>
      </c>
      <c r="AC42" s="105">
        <f aca="true" t="shared" si="30" ref="AC42:AC74">IF($I42=0,0,$AB42/$I42)</f>
        <v>2.353451695330077</v>
      </c>
      <c r="AD42" s="85">
        <v>101839808</v>
      </c>
      <c r="AE42" s="86">
        <v>34636169</v>
      </c>
      <c r="AF42" s="88">
        <f aca="true" t="shared" si="31" ref="AF42:AF74">$AD42+$AE42</f>
        <v>136475977</v>
      </c>
      <c r="AG42" s="86">
        <v>441391482</v>
      </c>
      <c r="AH42" s="86">
        <v>441391482</v>
      </c>
      <c r="AI42" s="126">
        <v>24703063</v>
      </c>
      <c r="AJ42" s="127">
        <f aca="true" t="shared" si="32" ref="AJ42:AJ74">IF($AH42=0,0,$AI42/$AH42)</f>
        <v>0.05596633375901894</v>
      </c>
      <c r="AK42" s="128">
        <f aca="true" t="shared" si="33" ref="AK42:AK74">IF($AF42=0,0,(($X42/$AF42)-1))</f>
        <v>-0.8773291141194761</v>
      </c>
    </row>
    <row r="43" spans="1:37" ht="13.5">
      <c r="A43" s="62" t="s">
        <v>97</v>
      </c>
      <c r="B43" s="63" t="s">
        <v>297</v>
      </c>
      <c r="C43" s="64" t="s">
        <v>298</v>
      </c>
      <c r="D43" s="85">
        <v>0</v>
      </c>
      <c r="E43" s="86">
        <v>0</v>
      </c>
      <c r="F43" s="87">
        <f t="shared" si="17"/>
        <v>0</v>
      </c>
      <c r="G43" s="85">
        <v>0</v>
      </c>
      <c r="H43" s="86">
        <v>0</v>
      </c>
      <c r="I43" s="87">
        <f t="shared" si="18"/>
        <v>0</v>
      </c>
      <c r="J43" s="85">
        <v>0</v>
      </c>
      <c r="K43" s="86">
        <v>0</v>
      </c>
      <c r="L43" s="88">
        <f t="shared" si="19"/>
        <v>0</v>
      </c>
      <c r="M43" s="105">
        <f t="shared" si="20"/>
        <v>0</v>
      </c>
      <c r="N43" s="85">
        <v>0</v>
      </c>
      <c r="O43" s="86">
        <v>0</v>
      </c>
      <c r="P43" s="88">
        <f t="shared" si="21"/>
        <v>0</v>
      </c>
      <c r="Q43" s="105">
        <f t="shared" si="22"/>
        <v>0</v>
      </c>
      <c r="R43" s="85">
        <v>0</v>
      </c>
      <c r="S43" s="86">
        <v>0</v>
      </c>
      <c r="T43" s="88">
        <f t="shared" si="23"/>
        <v>0</v>
      </c>
      <c r="U43" s="105">
        <f t="shared" si="24"/>
        <v>0</v>
      </c>
      <c r="V43" s="85">
        <v>0</v>
      </c>
      <c r="W43" s="86">
        <v>0</v>
      </c>
      <c r="X43" s="88">
        <f t="shared" si="25"/>
        <v>0</v>
      </c>
      <c r="Y43" s="105">
        <f t="shared" si="26"/>
        <v>0</v>
      </c>
      <c r="Z43" s="125">
        <f t="shared" si="27"/>
        <v>0</v>
      </c>
      <c r="AA43" s="88">
        <f t="shared" si="28"/>
        <v>0</v>
      </c>
      <c r="AB43" s="88">
        <f t="shared" si="29"/>
        <v>0</v>
      </c>
      <c r="AC43" s="105">
        <f t="shared" si="30"/>
        <v>0</v>
      </c>
      <c r="AD43" s="85">
        <v>357956</v>
      </c>
      <c r="AE43" s="86">
        <v>814108</v>
      </c>
      <c r="AF43" s="88">
        <f t="shared" si="31"/>
        <v>1172064</v>
      </c>
      <c r="AG43" s="86">
        <v>294762519</v>
      </c>
      <c r="AH43" s="86">
        <v>294762519</v>
      </c>
      <c r="AI43" s="126">
        <v>0</v>
      </c>
      <c r="AJ43" s="127">
        <f t="shared" si="32"/>
        <v>0</v>
      </c>
      <c r="AK43" s="128">
        <f t="shared" si="33"/>
        <v>-1</v>
      </c>
    </row>
    <row r="44" spans="1:37" ht="13.5">
      <c r="A44" s="62" t="s">
        <v>97</v>
      </c>
      <c r="B44" s="63" t="s">
        <v>299</v>
      </c>
      <c r="C44" s="64" t="s">
        <v>300</v>
      </c>
      <c r="D44" s="85">
        <v>519455877</v>
      </c>
      <c r="E44" s="86">
        <v>35278520</v>
      </c>
      <c r="F44" s="87">
        <f t="shared" si="17"/>
        <v>554734397</v>
      </c>
      <c r="G44" s="85">
        <v>541918602</v>
      </c>
      <c r="H44" s="86">
        <v>41665793</v>
      </c>
      <c r="I44" s="87">
        <f t="shared" si="18"/>
        <v>583584395</v>
      </c>
      <c r="J44" s="85">
        <v>157702580</v>
      </c>
      <c r="K44" s="86">
        <v>2259404</v>
      </c>
      <c r="L44" s="88">
        <f t="shared" si="19"/>
        <v>159961984</v>
      </c>
      <c r="M44" s="105">
        <f t="shared" si="20"/>
        <v>0.28835778863736117</v>
      </c>
      <c r="N44" s="85">
        <v>150632161</v>
      </c>
      <c r="O44" s="86">
        <v>8166247</v>
      </c>
      <c r="P44" s="88">
        <f t="shared" si="21"/>
        <v>158798408</v>
      </c>
      <c r="Q44" s="105">
        <f t="shared" si="22"/>
        <v>0.28626025149834</v>
      </c>
      <c r="R44" s="85">
        <v>146818731</v>
      </c>
      <c r="S44" s="86">
        <v>5097523</v>
      </c>
      <c r="T44" s="88">
        <f t="shared" si="23"/>
        <v>151916254</v>
      </c>
      <c r="U44" s="105">
        <f t="shared" si="24"/>
        <v>0.2603158262996391</v>
      </c>
      <c r="V44" s="85">
        <v>112523979</v>
      </c>
      <c r="W44" s="86">
        <v>16498284</v>
      </c>
      <c r="X44" s="88">
        <f t="shared" si="25"/>
        <v>129022263</v>
      </c>
      <c r="Y44" s="105">
        <f t="shared" si="26"/>
        <v>0.22108586882279468</v>
      </c>
      <c r="Z44" s="125">
        <f t="shared" si="27"/>
        <v>567677451</v>
      </c>
      <c r="AA44" s="88">
        <f t="shared" si="28"/>
        <v>32021458</v>
      </c>
      <c r="AB44" s="88">
        <f t="shared" si="29"/>
        <v>599698909</v>
      </c>
      <c r="AC44" s="105">
        <f t="shared" si="30"/>
        <v>1.0276129967457406</v>
      </c>
      <c r="AD44" s="85">
        <v>506754971</v>
      </c>
      <c r="AE44" s="86">
        <v>16232465</v>
      </c>
      <c r="AF44" s="88">
        <f t="shared" si="31"/>
        <v>522987436</v>
      </c>
      <c r="AG44" s="86">
        <v>-382547031</v>
      </c>
      <c r="AH44" s="86">
        <v>-382547031</v>
      </c>
      <c r="AI44" s="126">
        <v>106049757</v>
      </c>
      <c r="AJ44" s="127">
        <f t="shared" si="32"/>
        <v>-0.2772201805429775</v>
      </c>
      <c r="AK44" s="128">
        <f t="shared" si="33"/>
        <v>-0.753297585909884</v>
      </c>
    </row>
    <row r="45" spans="1:37" ht="13.5">
      <c r="A45" s="62" t="s">
        <v>97</v>
      </c>
      <c r="B45" s="63" t="s">
        <v>301</v>
      </c>
      <c r="C45" s="64" t="s">
        <v>302</v>
      </c>
      <c r="D45" s="85">
        <v>197930247</v>
      </c>
      <c r="E45" s="86">
        <v>38265999</v>
      </c>
      <c r="F45" s="87">
        <f t="shared" si="17"/>
        <v>236196246</v>
      </c>
      <c r="G45" s="85">
        <v>196165964</v>
      </c>
      <c r="H45" s="86">
        <v>46266350</v>
      </c>
      <c r="I45" s="87">
        <f t="shared" si="18"/>
        <v>242432314</v>
      </c>
      <c r="J45" s="85">
        <v>83588654</v>
      </c>
      <c r="K45" s="86">
        <v>9298090</v>
      </c>
      <c r="L45" s="88">
        <f t="shared" si="19"/>
        <v>92886744</v>
      </c>
      <c r="M45" s="105">
        <f t="shared" si="20"/>
        <v>0.3932608818854809</v>
      </c>
      <c r="N45" s="85">
        <v>61055495</v>
      </c>
      <c r="O45" s="86">
        <v>7442962</v>
      </c>
      <c r="P45" s="88">
        <f t="shared" si="21"/>
        <v>68498457</v>
      </c>
      <c r="Q45" s="105">
        <f t="shared" si="22"/>
        <v>0.2900065439651399</v>
      </c>
      <c r="R45" s="85">
        <v>45767287</v>
      </c>
      <c r="S45" s="86">
        <v>5761707</v>
      </c>
      <c r="T45" s="88">
        <f t="shared" si="23"/>
        <v>51528994</v>
      </c>
      <c r="U45" s="105">
        <f t="shared" si="24"/>
        <v>0.21255002334383527</v>
      </c>
      <c r="V45" s="85">
        <v>6371561</v>
      </c>
      <c r="W45" s="86">
        <v>12118813</v>
      </c>
      <c r="X45" s="88">
        <f t="shared" si="25"/>
        <v>18490374</v>
      </c>
      <c r="Y45" s="105">
        <f t="shared" si="26"/>
        <v>0.07627025331284838</v>
      </c>
      <c r="Z45" s="125">
        <f t="shared" si="27"/>
        <v>196782997</v>
      </c>
      <c r="AA45" s="88">
        <f t="shared" si="28"/>
        <v>34621572</v>
      </c>
      <c r="AB45" s="88">
        <f t="shared" si="29"/>
        <v>231404569</v>
      </c>
      <c r="AC45" s="105">
        <f t="shared" si="30"/>
        <v>0.9545120664071209</v>
      </c>
      <c r="AD45" s="85">
        <v>177359497</v>
      </c>
      <c r="AE45" s="86">
        <v>28093121</v>
      </c>
      <c r="AF45" s="88">
        <f t="shared" si="31"/>
        <v>205452618</v>
      </c>
      <c r="AG45" s="86">
        <v>196509541</v>
      </c>
      <c r="AH45" s="86">
        <v>196509541</v>
      </c>
      <c r="AI45" s="126">
        <v>18163010</v>
      </c>
      <c r="AJ45" s="127">
        <f t="shared" si="32"/>
        <v>0.09242813304418639</v>
      </c>
      <c r="AK45" s="128">
        <f t="shared" si="33"/>
        <v>-0.9100017601138575</v>
      </c>
    </row>
    <row r="46" spans="1:37" ht="13.5">
      <c r="A46" s="62" t="s">
        <v>97</v>
      </c>
      <c r="B46" s="63" t="s">
        <v>303</v>
      </c>
      <c r="C46" s="64" t="s">
        <v>304</v>
      </c>
      <c r="D46" s="85">
        <v>359398028</v>
      </c>
      <c r="E46" s="86">
        <v>29390778</v>
      </c>
      <c r="F46" s="87">
        <f t="shared" si="17"/>
        <v>388788806</v>
      </c>
      <c r="G46" s="85">
        <v>375344265</v>
      </c>
      <c r="H46" s="86">
        <v>27185271</v>
      </c>
      <c r="I46" s="87">
        <f t="shared" si="18"/>
        <v>402529536</v>
      </c>
      <c r="J46" s="85">
        <v>160151846</v>
      </c>
      <c r="K46" s="86">
        <v>10049247</v>
      </c>
      <c r="L46" s="88">
        <f t="shared" si="19"/>
        <v>170201093</v>
      </c>
      <c r="M46" s="105">
        <f t="shared" si="20"/>
        <v>0.43777261683815044</v>
      </c>
      <c r="N46" s="85">
        <v>90751059</v>
      </c>
      <c r="O46" s="86">
        <v>4315570</v>
      </c>
      <c r="P46" s="88">
        <f t="shared" si="21"/>
        <v>95066629</v>
      </c>
      <c r="Q46" s="105">
        <f t="shared" si="22"/>
        <v>0.24451997468260442</v>
      </c>
      <c r="R46" s="85">
        <v>22683487</v>
      </c>
      <c r="S46" s="86">
        <v>1425042</v>
      </c>
      <c r="T46" s="88">
        <f t="shared" si="23"/>
        <v>24108529</v>
      </c>
      <c r="U46" s="105">
        <f t="shared" si="24"/>
        <v>0.059892571460892746</v>
      </c>
      <c r="V46" s="85">
        <v>45583286</v>
      </c>
      <c r="W46" s="86">
        <v>699768</v>
      </c>
      <c r="X46" s="88">
        <f t="shared" si="25"/>
        <v>46283054</v>
      </c>
      <c r="Y46" s="105">
        <f t="shared" si="26"/>
        <v>0.11498051660984202</v>
      </c>
      <c r="Z46" s="125">
        <f t="shared" si="27"/>
        <v>319169678</v>
      </c>
      <c r="AA46" s="88">
        <f t="shared" si="28"/>
        <v>16489627</v>
      </c>
      <c r="AB46" s="88">
        <f t="shared" si="29"/>
        <v>335659305</v>
      </c>
      <c r="AC46" s="105">
        <f t="shared" si="30"/>
        <v>0.8338749706058837</v>
      </c>
      <c r="AD46" s="85">
        <v>217049784</v>
      </c>
      <c r="AE46" s="86">
        <v>43932575</v>
      </c>
      <c r="AF46" s="88">
        <f t="shared" si="31"/>
        <v>260982359</v>
      </c>
      <c r="AG46" s="86">
        <v>367710702</v>
      </c>
      <c r="AH46" s="86">
        <v>367710702</v>
      </c>
      <c r="AI46" s="126">
        <v>25094761</v>
      </c>
      <c r="AJ46" s="127">
        <f t="shared" si="32"/>
        <v>0.06824593590425333</v>
      </c>
      <c r="AK46" s="128">
        <f t="shared" si="33"/>
        <v>-0.8226583046557565</v>
      </c>
    </row>
    <row r="47" spans="1:37" ht="13.5">
      <c r="A47" s="62" t="s">
        <v>112</v>
      </c>
      <c r="B47" s="63" t="s">
        <v>305</v>
      </c>
      <c r="C47" s="64" t="s">
        <v>306</v>
      </c>
      <c r="D47" s="85">
        <v>554188191</v>
      </c>
      <c r="E47" s="86">
        <v>438315240</v>
      </c>
      <c r="F47" s="87">
        <f t="shared" si="17"/>
        <v>992503431</v>
      </c>
      <c r="G47" s="85">
        <v>563134191</v>
      </c>
      <c r="H47" s="86">
        <v>493907000</v>
      </c>
      <c r="I47" s="87">
        <f t="shared" si="18"/>
        <v>1057041191</v>
      </c>
      <c r="J47" s="85">
        <v>210565512</v>
      </c>
      <c r="K47" s="86">
        <v>145050527</v>
      </c>
      <c r="L47" s="88">
        <f t="shared" si="19"/>
        <v>355616039</v>
      </c>
      <c r="M47" s="105">
        <f t="shared" si="20"/>
        <v>0.3583020752298034</v>
      </c>
      <c r="N47" s="85">
        <v>173383283</v>
      </c>
      <c r="O47" s="86">
        <v>111216227</v>
      </c>
      <c r="P47" s="88">
        <f t="shared" si="21"/>
        <v>284599510</v>
      </c>
      <c r="Q47" s="105">
        <f t="shared" si="22"/>
        <v>0.28674914474930413</v>
      </c>
      <c r="R47" s="85">
        <v>141667174</v>
      </c>
      <c r="S47" s="86">
        <v>75261666</v>
      </c>
      <c r="T47" s="88">
        <f t="shared" si="23"/>
        <v>216928840</v>
      </c>
      <c r="U47" s="105">
        <f t="shared" si="24"/>
        <v>0.20522269316182212</v>
      </c>
      <c r="V47" s="85">
        <v>12226596</v>
      </c>
      <c r="W47" s="86">
        <v>66654252</v>
      </c>
      <c r="X47" s="88">
        <f t="shared" si="25"/>
        <v>78880848</v>
      </c>
      <c r="Y47" s="105">
        <f t="shared" si="26"/>
        <v>0.0746241950376369</v>
      </c>
      <c r="Z47" s="125">
        <f t="shared" si="27"/>
        <v>537842565</v>
      </c>
      <c r="AA47" s="88">
        <f t="shared" si="28"/>
        <v>398182672</v>
      </c>
      <c r="AB47" s="88">
        <f t="shared" si="29"/>
        <v>936025237</v>
      </c>
      <c r="AC47" s="105">
        <f t="shared" si="30"/>
        <v>0.8855144387651398</v>
      </c>
      <c r="AD47" s="85">
        <v>483916320</v>
      </c>
      <c r="AE47" s="86">
        <v>380942128</v>
      </c>
      <c r="AF47" s="88">
        <f t="shared" si="31"/>
        <v>864858448</v>
      </c>
      <c r="AG47" s="86">
        <v>970786622</v>
      </c>
      <c r="AH47" s="86">
        <v>970786622</v>
      </c>
      <c r="AI47" s="126">
        <v>145684544</v>
      </c>
      <c r="AJ47" s="127">
        <f t="shared" si="32"/>
        <v>0.15006855337567682</v>
      </c>
      <c r="AK47" s="128">
        <f t="shared" si="33"/>
        <v>-0.9087933427922068</v>
      </c>
    </row>
    <row r="48" spans="1:37" ht="13.5">
      <c r="A48" s="65"/>
      <c r="B48" s="66" t="s">
        <v>307</v>
      </c>
      <c r="C48" s="67"/>
      <c r="D48" s="89">
        <f>SUM(D42:D47)</f>
        <v>1772389143</v>
      </c>
      <c r="E48" s="90">
        <f>SUM(E42:E47)</f>
        <v>562150538</v>
      </c>
      <c r="F48" s="91">
        <f t="shared" si="17"/>
        <v>2334539681</v>
      </c>
      <c r="G48" s="89">
        <f>SUM(G42:G47)</f>
        <v>1881179651</v>
      </c>
      <c r="H48" s="90">
        <f>SUM(H42:H47)</f>
        <v>747995714</v>
      </c>
      <c r="I48" s="91">
        <f t="shared" si="18"/>
        <v>2629175365</v>
      </c>
      <c r="J48" s="89">
        <f>SUM(J42:J47)</f>
        <v>706222000</v>
      </c>
      <c r="K48" s="90">
        <f>SUM(K42:K47)</f>
        <v>468792758</v>
      </c>
      <c r="L48" s="90">
        <f t="shared" si="19"/>
        <v>1175014758</v>
      </c>
      <c r="M48" s="106">
        <f t="shared" si="20"/>
        <v>0.5033175351710802</v>
      </c>
      <c r="N48" s="89">
        <f>SUM(N42:N47)</f>
        <v>563638028</v>
      </c>
      <c r="O48" s="90">
        <f>SUM(O42:O47)</f>
        <v>401659193</v>
      </c>
      <c r="P48" s="90">
        <f t="shared" si="21"/>
        <v>965297221</v>
      </c>
      <c r="Q48" s="106">
        <f t="shared" si="22"/>
        <v>0.4134850346970821</v>
      </c>
      <c r="R48" s="89">
        <f>SUM(R42:R47)</f>
        <v>392265147</v>
      </c>
      <c r="S48" s="90">
        <f>SUM(S42:S47)</f>
        <v>89410320</v>
      </c>
      <c r="T48" s="90">
        <f t="shared" si="23"/>
        <v>481675467</v>
      </c>
      <c r="U48" s="106">
        <f t="shared" si="24"/>
        <v>0.18320400891174485</v>
      </c>
      <c r="V48" s="89">
        <f>SUM(V42:V47)</f>
        <v>191694048</v>
      </c>
      <c r="W48" s="90">
        <f>SUM(W42:W47)</f>
        <v>97724120</v>
      </c>
      <c r="X48" s="90">
        <f t="shared" si="25"/>
        <v>289418168</v>
      </c>
      <c r="Y48" s="106">
        <f t="shared" si="26"/>
        <v>0.11007944614603522</v>
      </c>
      <c r="Z48" s="89">
        <f t="shared" si="27"/>
        <v>1853819223</v>
      </c>
      <c r="AA48" s="90">
        <f t="shared" si="28"/>
        <v>1057586391</v>
      </c>
      <c r="AB48" s="90">
        <f t="shared" si="29"/>
        <v>2911405614</v>
      </c>
      <c r="AC48" s="106">
        <f t="shared" si="30"/>
        <v>1.1073455398818557</v>
      </c>
      <c r="AD48" s="89">
        <f>SUM(AD42:AD47)</f>
        <v>1487278336</v>
      </c>
      <c r="AE48" s="90">
        <f>SUM(AE42:AE47)</f>
        <v>504650566</v>
      </c>
      <c r="AF48" s="90">
        <f t="shared" si="31"/>
        <v>1991928902</v>
      </c>
      <c r="AG48" s="90">
        <f>SUM(AG42:AG47)</f>
        <v>1888613835</v>
      </c>
      <c r="AH48" s="90">
        <f>SUM(AH42:AH47)</f>
        <v>1888613835</v>
      </c>
      <c r="AI48" s="91">
        <f>SUM(AI42:AI47)</f>
        <v>319695135</v>
      </c>
      <c r="AJ48" s="129">
        <f t="shared" si="32"/>
        <v>0.16927501486824595</v>
      </c>
      <c r="AK48" s="130">
        <f t="shared" si="33"/>
        <v>-0.8547045691694071</v>
      </c>
    </row>
    <row r="49" spans="1:37" ht="13.5">
      <c r="A49" s="62" t="s">
        <v>97</v>
      </c>
      <c r="B49" s="63" t="s">
        <v>308</v>
      </c>
      <c r="C49" s="64" t="s">
        <v>309</v>
      </c>
      <c r="D49" s="85">
        <v>212165756</v>
      </c>
      <c r="E49" s="86">
        <v>52918000</v>
      </c>
      <c r="F49" s="87">
        <f t="shared" si="17"/>
        <v>265083756</v>
      </c>
      <c r="G49" s="85">
        <v>220087942</v>
      </c>
      <c r="H49" s="86">
        <v>44872746</v>
      </c>
      <c r="I49" s="87">
        <f t="shared" si="18"/>
        <v>264960688</v>
      </c>
      <c r="J49" s="85">
        <v>78090533</v>
      </c>
      <c r="K49" s="86">
        <v>2656550</v>
      </c>
      <c r="L49" s="88">
        <f t="shared" si="19"/>
        <v>80747083</v>
      </c>
      <c r="M49" s="105">
        <f t="shared" si="20"/>
        <v>0.3046096985286416</v>
      </c>
      <c r="N49" s="85">
        <v>67148574</v>
      </c>
      <c r="O49" s="86">
        <v>4476155</v>
      </c>
      <c r="P49" s="88">
        <f t="shared" si="21"/>
        <v>71624729</v>
      </c>
      <c r="Q49" s="105">
        <f t="shared" si="22"/>
        <v>0.27019659778775734</v>
      </c>
      <c r="R49" s="85">
        <v>50760875</v>
      </c>
      <c r="S49" s="86">
        <v>9235518</v>
      </c>
      <c r="T49" s="88">
        <f t="shared" si="23"/>
        <v>59996393</v>
      </c>
      <c r="U49" s="105">
        <f t="shared" si="24"/>
        <v>0.226435074021245</v>
      </c>
      <c r="V49" s="85">
        <v>3328810</v>
      </c>
      <c r="W49" s="86">
        <v>4811442</v>
      </c>
      <c r="X49" s="88">
        <f t="shared" si="25"/>
        <v>8140252</v>
      </c>
      <c r="Y49" s="105">
        <f t="shared" si="26"/>
        <v>0.03072248966986378</v>
      </c>
      <c r="Z49" s="125">
        <f t="shared" si="27"/>
        <v>199328792</v>
      </c>
      <c r="AA49" s="88">
        <f t="shared" si="28"/>
        <v>21179665</v>
      </c>
      <c r="AB49" s="88">
        <f t="shared" si="29"/>
        <v>220508457</v>
      </c>
      <c r="AC49" s="105">
        <f t="shared" si="30"/>
        <v>0.8322308439959969</v>
      </c>
      <c r="AD49" s="85">
        <v>113750249</v>
      </c>
      <c r="AE49" s="86">
        <v>43457008</v>
      </c>
      <c r="AF49" s="88">
        <f t="shared" si="31"/>
        <v>157207257</v>
      </c>
      <c r="AG49" s="86">
        <v>235859839</v>
      </c>
      <c r="AH49" s="86">
        <v>235859839</v>
      </c>
      <c r="AI49" s="126">
        <v>19645920</v>
      </c>
      <c r="AJ49" s="127">
        <f t="shared" si="32"/>
        <v>0.08329489277740074</v>
      </c>
      <c r="AK49" s="128">
        <f t="shared" si="33"/>
        <v>-0.948219616859036</v>
      </c>
    </row>
    <row r="50" spans="1:37" ht="13.5">
      <c r="A50" s="62" t="s">
        <v>97</v>
      </c>
      <c r="B50" s="63" t="s">
        <v>310</v>
      </c>
      <c r="C50" s="64" t="s">
        <v>311</v>
      </c>
      <c r="D50" s="85">
        <v>246031775</v>
      </c>
      <c r="E50" s="86">
        <v>30326900</v>
      </c>
      <c r="F50" s="87">
        <f t="shared" si="17"/>
        <v>276358675</v>
      </c>
      <c r="G50" s="85">
        <v>247911702</v>
      </c>
      <c r="H50" s="86">
        <v>32928673</v>
      </c>
      <c r="I50" s="87">
        <f t="shared" si="18"/>
        <v>280840375</v>
      </c>
      <c r="J50" s="85">
        <v>93613889</v>
      </c>
      <c r="K50" s="86">
        <v>5989293</v>
      </c>
      <c r="L50" s="88">
        <f t="shared" si="19"/>
        <v>99603182</v>
      </c>
      <c r="M50" s="105">
        <f t="shared" si="20"/>
        <v>0.3604127208961325</v>
      </c>
      <c r="N50" s="85">
        <v>64917146</v>
      </c>
      <c r="O50" s="86">
        <v>5691021</v>
      </c>
      <c r="P50" s="88">
        <f t="shared" si="21"/>
        <v>70608167</v>
      </c>
      <c r="Q50" s="105">
        <f t="shared" si="22"/>
        <v>0.25549466467806736</v>
      </c>
      <c r="R50" s="85">
        <v>60169619</v>
      </c>
      <c r="S50" s="86">
        <v>9447148</v>
      </c>
      <c r="T50" s="88">
        <f t="shared" si="23"/>
        <v>69616767</v>
      </c>
      <c r="U50" s="105">
        <f t="shared" si="24"/>
        <v>0.24788731677202752</v>
      </c>
      <c r="V50" s="85">
        <v>16104648</v>
      </c>
      <c r="W50" s="86">
        <v>6052244</v>
      </c>
      <c r="X50" s="88">
        <f t="shared" si="25"/>
        <v>22156892</v>
      </c>
      <c r="Y50" s="105">
        <f t="shared" si="26"/>
        <v>0.07889496658021483</v>
      </c>
      <c r="Z50" s="125">
        <f t="shared" si="27"/>
        <v>234805302</v>
      </c>
      <c r="AA50" s="88">
        <f t="shared" si="28"/>
        <v>27179706</v>
      </c>
      <c r="AB50" s="88">
        <f t="shared" si="29"/>
        <v>261985008</v>
      </c>
      <c r="AC50" s="105">
        <f t="shared" si="30"/>
        <v>0.9328609107575789</v>
      </c>
      <c r="AD50" s="85">
        <v>213364010</v>
      </c>
      <c r="AE50" s="86">
        <v>14034244</v>
      </c>
      <c r="AF50" s="88">
        <f t="shared" si="31"/>
        <v>227398254</v>
      </c>
      <c r="AG50" s="86">
        <v>281623455</v>
      </c>
      <c r="AH50" s="86">
        <v>281623455</v>
      </c>
      <c r="AI50" s="126">
        <v>3057790</v>
      </c>
      <c r="AJ50" s="127">
        <f t="shared" si="32"/>
        <v>0.010857724900789957</v>
      </c>
      <c r="AK50" s="128">
        <f t="shared" si="33"/>
        <v>-0.9025634910987487</v>
      </c>
    </row>
    <row r="51" spans="1:37" ht="13.5">
      <c r="A51" s="62" t="s">
        <v>97</v>
      </c>
      <c r="B51" s="63" t="s">
        <v>312</v>
      </c>
      <c r="C51" s="64" t="s">
        <v>313</v>
      </c>
      <c r="D51" s="85">
        <v>273045321</v>
      </c>
      <c r="E51" s="86">
        <v>88137917</v>
      </c>
      <c r="F51" s="87">
        <f t="shared" si="17"/>
        <v>361183238</v>
      </c>
      <c r="G51" s="85">
        <v>225808265</v>
      </c>
      <c r="H51" s="86">
        <v>27722209</v>
      </c>
      <c r="I51" s="87">
        <f t="shared" si="18"/>
        <v>253530474</v>
      </c>
      <c r="J51" s="85">
        <v>168833264</v>
      </c>
      <c r="K51" s="86">
        <v>501594082</v>
      </c>
      <c r="L51" s="88">
        <f t="shared" si="19"/>
        <v>670427346</v>
      </c>
      <c r="M51" s="105">
        <f t="shared" si="20"/>
        <v>1.8561972856558753</v>
      </c>
      <c r="N51" s="85">
        <v>5283504</v>
      </c>
      <c r="O51" s="86">
        <v>1310004</v>
      </c>
      <c r="P51" s="88">
        <f t="shared" si="21"/>
        <v>6593508</v>
      </c>
      <c r="Q51" s="105">
        <f t="shared" si="22"/>
        <v>0.01825529899037009</v>
      </c>
      <c r="R51" s="85">
        <v>59058415</v>
      </c>
      <c r="S51" s="86">
        <v>2154838</v>
      </c>
      <c r="T51" s="88">
        <f t="shared" si="23"/>
        <v>61213253</v>
      </c>
      <c r="U51" s="105">
        <f t="shared" si="24"/>
        <v>0.24144337378551187</v>
      </c>
      <c r="V51" s="85">
        <v>16753572</v>
      </c>
      <c r="W51" s="86">
        <v>175614</v>
      </c>
      <c r="X51" s="88">
        <f t="shared" si="25"/>
        <v>16929186</v>
      </c>
      <c r="Y51" s="105">
        <f t="shared" si="26"/>
        <v>0.06677377173996053</v>
      </c>
      <c r="Z51" s="125">
        <f t="shared" si="27"/>
        <v>249928755</v>
      </c>
      <c r="AA51" s="88">
        <f t="shared" si="28"/>
        <v>505234538</v>
      </c>
      <c r="AB51" s="88">
        <f t="shared" si="29"/>
        <v>755163293</v>
      </c>
      <c r="AC51" s="105">
        <f t="shared" si="30"/>
        <v>2.9785898361078282</v>
      </c>
      <c r="AD51" s="85">
        <v>171174399</v>
      </c>
      <c r="AE51" s="86">
        <v>36213097</v>
      </c>
      <c r="AF51" s="88">
        <f t="shared" si="31"/>
        <v>207387496</v>
      </c>
      <c r="AG51" s="86">
        <v>511490323</v>
      </c>
      <c r="AH51" s="86">
        <v>511490323</v>
      </c>
      <c r="AI51" s="126">
        <v>16798040</v>
      </c>
      <c r="AJ51" s="127">
        <f t="shared" si="32"/>
        <v>0.03284136423437282</v>
      </c>
      <c r="AK51" s="128">
        <f t="shared" si="33"/>
        <v>-0.9183693022649736</v>
      </c>
    </row>
    <row r="52" spans="1:37" ht="13.5">
      <c r="A52" s="62" t="s">
        <v>97</v>
      </c>
      <c r="B52" s="63" t="s">
        <v>314</v>
      </c>
      <c r="C52" s="64" t="s">
        <v>315</v>
      </c>
      <c r="D52" s="85">
        <v>146139992</v>
      </c>
      <c r="E52" s="86">
        <v>348896580</v>
      </c>
      <c r="F52" s="87">
        <f t="shared" si="17"/>
        <v>495036572</v>
      </c>
      <c r="G52" s="85">
        <v>148845376</v>
      </c>
      <c r="H52" s="86">
        <v>24607000</v>
      </c>
      <c r="I52" s="87">
        <f t="shared" si="18"/>
        <v>173452376</v>
      </c>
      <c r="J52" s="85">
        <v>60701713</v>
      </c>
      <c r="K52" s="86">
        <v>917297</v>
      </c>
      <c r="L52" s="88">
        <f t="shared" si="19"/>
        <v>61619010</v>
      </c>
      <c r="M52" s="105">
        <f t="shared" si="20"/>
        <v>0.1244736520193906</v>
      </c>
      <c r="N52" s="85">
        <v>52855875</v>
      </c>
      <c r="O52" s="86">
        <v>4213573</v>
      </c>
      <c r="P52" s="88">
        <f t="shared" si="21"/>
        <v>57069448</v>
      </c>
      <c r="Q52" s="105">
        <f t="shared" si="22"/>
        <v>0.11528329668540126</v>
      </c>
      <c r="R52" s="85">
        <v>5226732</v>
      </c>
      <c r="S52" s="86">
        <v>2210661</v>
      </c>
      <c r="T52" s="88">
        <f t="shared" si="23"/>
        <v>7437393</v>
      </c>
      <c r="U52" s="105">
        <f t="shared" si="24"/>
        <v>0.04287858818376752</v>
      </c>
      <c r="V52" s="85">
        <v>6293167</v>
      </c>
      <c r="W52" s="86">
        <v>4543189</v>
      </c>
      <c r="X52" s="88">
        <f t="shared" si="25"/>
        <v>10836356</v>
      </c>
      <c r="Y52" s="105">
        <f t="shared" si="26"/>
        <v>0.06247453191416646</v>
      </c>
      <c r="Z52" s="125">
        <f t="shared" si="27"/>
        <v>125077487</v>
      </c>
      <c r="AA52" s="88">
        <f t="shared" si="28"/>
        <v>11884720</v>
      </c>
      <c r="AB52" s="88">
        <f t="shared" si="29"/>
        <v>136962207</v>
      </c>
      <c r="AC52" s="105">
        <f t="shared" si="30"/>
        <v>0.7896242770407481</v>
      </c>
      <c r="AD52" s="85">
        <v>137950738</v>
      </c>
      <c r="AE52" s="86">
        <v>8873369</v>
      </c>
      <c r="AF52" s="88">
        <f t="shared" si="31"/>
        <v>146824107</v>
      </c>
      <c r="AG52" s="86">
        <v>234863303</v>
      </c>
      <c r="AH52" s="86">
        <v>234863303</v>
      </c>
      <c r="AI52" s="126">
        <v>7908772</v>
      </c>
      <c r="AJ52" s="127">
        <f t="shared" si="32"/>
        <v>0.03367393670691926</v>
      </c>
      <c r="AK52" s="128">
        <f t="shared" si="33"/>
        <v>-0.9261949810462664</v>
      </c>
    </row>
    <row r="53" spans="1:37" ht="13.5">
      <c r="A53" s="62" t="s">
        <v>112</v>
      </c>
      <c r="B53" s="63" t="s">
        <v>316</v>
      </c>
      <c r="C53" s="64" t="s">
        <v>317</v>
      </c>
      <c r="D53" s="85">
        <v>499293350</v>
      </c>
      <c r="E53" s="86">
        <v>2109666000</v>
      </c>
      <c r="F53" s="87">
        <f t="shared" si="17"/>
        <v>2608959350</v>
      </c>
      <c r="G53" s="85">
        <v>507292350</v>
      </c>
      <c r="H53" s="86">
        <v>274340388</v>
      </c>
      <c r="I53" s="87">
        <f t="shared" si="18"/>
        <v>781632738</v>
      </c>
      <c r="J53" s="85">
        <v>189235308</v>
      </c>
      <c r="K53" s="86">
        <v>49358039</v>
      </c>
      <c r="L53" s="88">
        <f t="shared" si="19"/>
        <v>238593347</v>
      </c>
      <c r="M53" s="105">
        <f t="shared" si="20"/>
        <v>0.09145153871408537</v>
      </c>
      <c r="N53" s="85">
        <v>154772053</v>
      </c>
      <c r="O53" s="86">
        <v>62310172</v>
      </c>
      <c r="P53" s="88">
        <f t="shared" si="21"/>
        <v>217082225</v>
      </c>
      <c r="Q53" s="105">
        <f t="shared" si="22"/>
        <v>0.08320644206280944</v>
      </c>
      <c r="R53" s="85">
        <v>149124620</v>
      </c>
      <c r="S53" s="86">
        <v>50432483</v>
      </c>
      <c r="T53" s="88">
        <f t="shared" si="23"/>
        <v>199557103</v>
      </c>
      <c r="U53" s="105">
        <f t="shared" si="24"/>
        <v>0.25530801525869556</v>
      </c>
      <c r="V53" s="85">
        <v>8668423</v>
      </c>
      <c r="W53" s="86">
        <v>39997469</v>
      </c>
      <c r="X53" s="88">
        <f t="shared" si="25"/>
        <v>48665892</v>
      </c>
      <c r="Y53" s="105">
        <f t="shared" si="26"/>
        <v>0.06226183939598497</v>
      </c>
      <c r="Z53" s="125">
        <f t="shared" si="27"/>
        <v>501800404</v>
      </c>
      <c r="AA53" s="88">
        <f t="shared" si="28"/>
        <v>202098163</v>
      </c>
      <c r="AB53" s="88">
        <f t="shared" si="29"/>
        <v>703898567</v>
      </c>
      <c r="AC53" s="105">
        <f t="shared" si="30"/>
        <v>0.9005489826348599</v>
      </c>
      <c r="AD53" s="85">
        <v>431870192</v>
      </c>
      <c r="AE53" s="86">
        <v>236702892</v>
      </c>
      <c r="AF53" s="88">
        <f t="shared" si="31"/>
        <v>668573084</v>
      </c>
      <c r="AG53" s="86">
        <v>720387133</v>
      </c>
      <c r="AH53" s="86">
        <v>720387133</v>
      </c>
      <c r="AI53" s="126">
        <v>102366046</v>
      </c>
      <c r="AJ53" s="127">
        <f t="shared" si="32"/>
        <v>0.14209865961056803</v>
      </c>
      <c r="AK53" s="128">
        <f t="shared" si="33"/>
        <v>-0.9272093161321463</v>
      </c>
    </row>
    <row r="54" spans="1:37" ht="13.5">
      <c r="A54" s="65"/>
      <c r="B54" s="66" t="s">
        <v>318</v>
      </c>
      <c r="C54" s="67"/>
      <c r="D54" s="89">
        <f>SUM(D49:D53)</f>
        <v>1376676194</v>
      </c>
      <c r="E54" s="90">
        <f>SUM(E49:E53)</f>
        <v>2629945397</v>
      </c>
      <c r="F54" s="91">
        <f t="shared" si="17"/>
        <v>4006621591</v>
      </c>
      <c r="G54" s="89">
        <f>SUM(G49:G53)</f>
        <v>1349945635</v>
      </c>
      <c r="H54" s="90">
        <f>SUM(H49:H53)</f>
        <v>404471016</v>
      </c>
      <c r="I54" s="91">
        <f t="shared" si="18"/>
        <v>1754416651</v>
      </c>
      <c r="J54" s="89">
        <f>SUM(J49:J53)</f>
        <v>590474707</v>
      </c>
      <c r="K54" s="90">
        <f>SUM(K49:K53)</f>
        <v>560515261</v>
      </c>
      <c r="L54" s="90">
        <f t="shared" si="19"/>
        <v>1150989968</v>
      </c>
      <c r="M54" s="106">
        <f t="shared" si="20"/>
        <v>0.28727194267246187</v>
      </c>
      <c r="N54" s="89">
        <f>SUM(N49:N53)</f>
        <v>344977152</v>
      </c>
      <c r="O54" s="90">
        <f>SUM(O49:O53)</f>
        <v>78000925</v>
      </c>
      <c r="P54" s="90">
        <f t="shared" si="21"/>
        <v>422978077</v>
      </c>
      <c r="Q54" s="106">
        <f t="shared" si="22"/>
        <v>0.10556975930797353</v>
      </c>
      <c r="R54" s="89">
        <f>SUM(R49:R53)</f>
        <v>324340261</v>
      </c>
      <c r="S54" s="90">
        <f>SUM(S49:S53)</f>
        <v>73480648</v>
      </c>
      <c r="T54" s="90">
        <f t="shared" si="23"/>
        <v>397820909</v>
      </c>
      <c r="U54" s="106">
        <f t="shared" si="24"/>
        <v>0.22675395196075349</v>
      </c>
      <c r="V54" s="89">
        <f>SUM(V49:V53)</f>
        <v>51148620</v>
      </c>
      <c r="W54" s="90">
        <f>SUM(W49:W53)</f>
        <v>55579958</v>
      </c>
      <c r="X54" s="90">
        <f t="shared" si="25"/>
        <v>106728578</v>
      </c>
      <c r="Y54" s="106">
        <f t="shared" si="26"/>
        <v>0.06083422540430506</v>
      </c>
      <c r="Z54" s="89">
        <f t="shared" si="27"/>
        <v>1310940740</v>
      </c>
      <c r="AA54" s="90">
        <f t="shared" si="28"/>
        <v>767576792</v>
      </c>
      <c r="AB54" s="90">
        <f t="shared" si="29"/>
        <v>2078517532</v>
      </c>
      <c r="AC54" s="106">
        <f t="shared" si="30"/>
        <v>1.184734270969935</v>
      </c>
      <c r="AD54" s="89">
        <f>SUM(AD49:AD53)</f>
        <v>1068109588</v>
      </c>
      <c r="AE54" s="90">
        <f>SUM(AE49:AE53)</f>
        <v>339280610</v>
      </c>
      <c r="AF54" s="90">
        <f t="shared" si="31"/>
        <v>1407390198</v>
      </c>
      <c r="AG54" s="90">
        <f>SUM(AG49:AG53)</f>
        <v>1984224053</v>
      </c>
      <c r="AH54" s="90">
        <f>SUM(AH49:AH53)</f>
        <v>1984224053</v>
      </c>
      <c r="AI54" s="91">
        <f>SUM(AI49:AI53)</f>
        <v>149776568</v>
      </c>
      <c r="AJ54" s="129">
        <f t="shared" si="32"/>
        <v>0.07548369740481117</v>
      </c>
      <c r="AK54" s="130">
        <f t="shared" si="33"/>
        <v>-0.9241656094012387</v>
      </c>
    </row>
    <row r="55" spans="1:37" ht="13.5">
      <c r="A55" s="62" t="s">
        <v>97</v>
      </c>
      <c r="B55" s="63" t="s">
        <v>319</v>
      </c>
      <c r="C55" s="64" t="s">
        <v>320</v>
      </c>
      <c r="D55" s="85">
        <v>182077200</v>
      </c>
      <c r="E55" s="86">
        <v>30330297</v>
      </c>
      <c r="F55" s="87">
        <f t="shared" si="17"/>
        <v>212407497</v>
      </c>
      <c r="G55" s="85">
        <v>182118200</v>
      </c>
      <c r="H55" s="86">
        <v>32455323</v>
      </c>
      <c r="I55" s="87">
        <f t="shared" si="18"/>
        <v>214573523</v>
      </c>
      <c r="J55" s="85">
        <v>61483463</v>
      </c>
      <c r="K55" s="86">
        <v>9222837</v>
      </c>
      <c r="L55" s="88">
        <f t="shared" si="19"/>
        <v>70706300</v>
      </c>
      <c r="M55" s="105">
        <f t="shared" si="20"/>
        <v>0.33288043500649134</v>
      </c>
      <c r="N55" s="85">
        <v>50922590</v>
      </c>
      <c r="O55" s="86">
        <v>5371884</v>
      </c>
      <c r="P55" s="88">
        <f t="shared" si="21"/>
        <v>56294474</v>
      </c>
      <c r="Q55" s="105">
        <f t="shared" si="22"/>
        <v>0.2650305417421307</v>
      </c>
      <c r="R55" s="85">
        <v>53200063</v>
      </c>
      <c r="S55" s="86">
        <v>7841444</v>
      </c>
      <c r="T55" s="88">
        <f t="shared" si="23"/>
        <v>61041507</v>
      </c>
      <c r="U55" s="105">
        <f t="shared" si="24"/>
        <v>0.2844782811344343</v>
      </c>
      <c r="V55" s="85">
        <v>28451218</v>
      </c>
      <c r="W55" s="86">
        <v>3724921</v>
      </c>
      <c r="X55" s="88">
        <f t="shared" si="25"/>
        <v>32176139</v>
      </c>
      <c r="Y55" s="105">
        <f t="shared" si="26"/>
        <v>0.14995391113562506</v>
      </c>
      <c r="Z55" s="125">
        <f t="shared" si="27"/>
        <v>194057334</v>
      </c>
      <c r="AA55" s="88">
        <f t="shared" si="28"/>
        <v>26161086</v>
      </c>
      <c r="AB55" s="88">
        <f t="shared" si="29"/>
        <v>220218420</v>
      </c>
      <c r="AC55" s="105">
        <f t="shared" si="30"/>
        <v>1.0263075188451838</v>
      </c>
      <c r="AD55" s="85">
        <v>167856037</v>
      </c>
      <c r="AE55" s="86">
        <v>47127341</v>
      </c>
      <c r="AF55" s="88">
        <f t="shared" si="31"/>
        <v>214983378</v>
      </c>
      <c r="AG55" s="86">
        <v>161689001</v>
      </c>
      <c r="AH55" s="86">
        <v>161689001</v>
      </c>
      <c r="AI55" s="126">
        <v>51901756</v>
      </c>
      <c r="AJ55" s="127">
        <f t="shared" si="32"/>
        <v>0.320997443728408</v>
      </c>
      <c r="AK55" s="128">
        <f t="shared" si="33"/>
        <v>-0.8503319684557193</v>
      </c>
    </row>
    <row r="56" spans="1:37" ht="13.5">
      <c r="A56" s="62" t="s">
        <v>97</v>
      </c>
      <c r="B56" s="63" t="s">
        <v>67</v>
      </c>
      <c r="C56" s="64" t="s">
        <v>68</v>
      </c>
      <c r="D56" s="85">
        <v>3195593600</v>
      </c>
      <c r="E56" s="86">
        <v>597533000</v>
      </c>
      <c r="F56" s="87">
        <f t="shared" si="17"/>
        <v>3793126600</v>
      </c>
      <c r="G56" s="85">
        <v>3196131900</v>
      </c>
      <c r="H56" s="86">
        <v>618084800</v>
      </c>
      <c r="I56" s="87">
        <f t="shared" si="18"/>
        <v>3814216700</v>
      </c>
      <c r="J56" s="85">
        <v>972772943</v>
      </c>
      <c r="K56" s="86">
        <v>57574296</v>
      </c>
      <c r="L56" s="88">
        <f t="shared" si="19"/>
        <v>1030347239</v>
      </c>
      <c r="M56" s="105">
        <f t="shared" si="20"/>
        <v>0.2716353414093798</v>
      </c>
      <c r="N56" s="85">
        <v>569061895</v>
      </c>
      <c r="O56" s="86">
        <v>30529333</v>
      </c>
      <c r="P56" s="88">
        <f t="shared" si="21"/>
        <v>599591228</v>
      </c>
      <c r="Q56" s="105">
        <f t="shared" si="22"/>
        <v>0.1580730861975448</v>
      </c>
      <c r="R56" s="85">
        <v>919096841</v>
      </c>
      <c r="S56" s="86">
        <v>177165080</v>
      </c>
      <c r="T56" s="88">
        <f t="shared" si="23"/>
        <v>1096261921</v>
      </c>
      <c r="U56" s="105">
        <f t="shared" si="24"/>
        <v>0.2874146927729617</v>
      </c>
      <c r="V56" s="85">
        <v>618655234</v>
      </c>
      <c r="W56" s="86">
        <v>34611693</v>
      </c>
      <c r="X56" s="88">
        <f t="shared" si="25"/>
        <v>653266927</v>
      </c>
      <c r="Y56" s="105">
        <f t="shared" si="26"/>
        <v>0.17127158165921721</v>
      </c>
      <c r="Z56" s="125">
        <f t="shared" si="27"/>
        <v>3079586913</v>
      </c>
      <c r="AA56" s="88">
        <f t="shared" si="28"/>
        <v>299880402</v>
      </c>
      <c r="AB56" s="88">
        <f t="shared" si="29"/>
        <v>3379467315</v>
      </c>
      <c r="AC56" s="105">
        <f t="shared" si="30"/>
        <v>0.8860186981510516</v>
      </c>
      <c r="AD56" s="85">
        <v>2863395542</v>
      </c>
      <c r="AE56" s="86">
        <v>345685365</v>
      </c>
      <c r="AF56" s="88">
        <f t="shared" si="31"/>
        <v>3209080907</v>
      </c>
      <c r="AG56" s="86">
        <v>3488782000</v>
      </c>
      <c r="AH56" s="86">
        <v>3488782000</v>
      </c>
      <c r="AI56" s="126">
        <v>739790885</v>
      </c>
      <c r="AJ56" s="127">
        <f t="shared" si="32"/>
        <v>0.21204846992446075</v>
      </c>
      <c r="AK56" s="128">
        <f t="shared" si="33"/>
        <v>-0.7964317678700396</v>
      </c>
    </row>
    <row r="57" spans="1:37" ht="13.5">
      <c r="A57" s="62" t="s">
        <v>97</v>
      </c>
      <c r="B57" s="63" t="s">
        <v>321</v>
      </c>
      <c r="C57" s="64" t="s">
        <v>322</v>
      </c>
      <c r="D57" s="85">
        <v>441844320</v>
      </c>
      <c r="E57" s="86">
        <v>11023000</v>
      </c>
      <c r="F57" s="87">
        <f t="shared" si="17"/>
        <v>452867320</v>
      </c>
      <c r="G57" s="85">
        <v>462155450</v>
      </c>
      <c r="H57" s="86">
        <v>77494995</v>
      </c>
      <c r="I57" s="87">
        <f t="shared" si="18"/>
        <v>539650445</v>
      </c>
      <c r="J57" s="85">
        <v>211987568</v>
      </c>
      <c r="K57" s="86">
        <v>1443706</v>
      </c>
      <c r="L57" s="88">
        <f t="shared" si="19"/>
        <v>213431274</v>
      </c>
      <c r="M57" s="105">
        <f t="shared" si="20"/>
        <v>0.4712887518578289</v>
      </c>
      <c r="N57" s="85">
        <v>76801655</v>
      </c>
      <c r="O57" s="86">
        <v>9706149</v>
      </c>
      <c r="P57" s="88">
        <f t="shared" si="21"/>
        <v>86507804</v>
      </c>
      <c r="Q57" s="105">
        <f t="shared" si="22"/>
        <v>0.1910224036479382</v>
      </c>
      <c r="R57" s="85">
        <v>102230851</v>
      </c>
      <c r="S57" s="86">
        <v>1300530</v>
      </c>
      <c r="T57" s="88">
        <f t="shared" si="23"/>
        <v>103531381</v>
      </c>
      <c r="U57" s="105">
        <f t="shared" si="24"/>
        <v>0.19184896808525748</v>
      </c>
      <c r="V57" s="85">
        <v>40245204</v>
      </c>
      <c r="W57" s="86">
        <v>15583660</v>
      </c>
      <c r="X57" s="88">
        <f t="shared" si="25"/>
        <v>55828864</v>
      </c>
      <c r="Y57" s="105">
        <f t="shared" si="26"/>
        <v>0.10345375329024328</v>
      </c>
      <c r="Z57" s="125">
        <f t="shared" si="27"/>
        <v>431265278</v>
      </c>
      <c r="AA57" s="88">
        <f t="shared" si="28"/>
        <v>28034045</v>
      </c>
      <c r="AB57" s="88">
        <f t="shared" si="29"/>
        <v>459299323</v>
      </c>
      <c r="AC57" s="105">
        <f t="shared" si="30"/>
        <v>0.8511052427650644</v>
      </c>
      <c r="AD57" s="85">
        <v>397731749</v>
      </c>
      <c r="AE57" s="86">
        <v>380000</v>
      </c>
      <c r="AF57" s="88">
        <f t="shared" si="31"/>
        <v>398111749</v>
      </c>
      <c r="AG57" s="86">
        <v>401308840</v>
      </c>
      <c r="AH57" s="86">
        <v>401308840</v>
      </c>
      <c r="AI57" s="126">
        <v>71034689</v>
      </c>
      <c r="AJ57" s="127">
        <f t="shared" si="32"/>
        <v>0.17700753614099304</v>
      </c>
      <c r="AK57" s="128">
        <f t="shared" si="33"/>
        <v>-0.8597658467999647</v>
      </c>
    </row>
    <row r="58" spans="1:37" ht="13.5">
      <c r="A58" s="62" t="s">
        <v>97</v>
      </c>
      <c r="B58" s="63" t="s">
        <v>323</v>
      </c>
      <c r="C58" s="64" t="s">
        <v>324</v>
      </c>
      <c r="D58" s="85">
        <v>144977289</v>
      </c>
      <c r="E58" s="86">
        <v>36273589</v>
      </c>
      <c r="F58" s="87">
        <f t="shared" si="17"/>
        <v>181250878</v>
      </c>
      <c r="G58" s="85">
        <v>153871778</v>
      </c>
      <c r="H58" s="86">
        <v>39689543</v>
      </c>
      <c r="I58" s="87">
        <f t="shared" si="18"/>
        <v>193561321</v>
      </c>
      <c r="J58" s="85">
        <v>90924520</v>
      </c>
      <c r="K58" s="86">
        <v>464452812</v>
      </c>
      <c r="L58" s="88">
        <f t="shared" si="19"/>
        <v>555377332</v>
      </c>
      <c r="M58" s="105">
        <f t="shared" si="20"/>
        <v>3.064135954144178</v>
      </c>
      <c r="N58" s="85">
        <v>42036957</v>
      </c>
      <c r="O58" s="86">
        <v>11446018</v>
      </c>
      <c r="P58" s="88">
        <f t="shared" si="21"/>
        <v>53482975</v>
      </c>
      <c r="Q58" s="105">
        <f t="shared" si="22"/>
        <v>0.2950770533646739</v>
      </c>
      <c r="R58" s="85">
        <v>30547470</v>
      </c>
      <c r="S58" s="86">
        <v>5622039</v>
      </c>
      <c r="T58" s="88">
        <f t="shared" si="23"/>
        <v>36169509</v>
      </c>
      <c r="U58" s="105">
        <f t="shared" si="24"/>
        <v>0.18686330932821027</v>
      </c>
      <c r="V58" s="85">
        <v>10447702</v>
      </c>
      <c r="W58" s="86">
        <v>4226233</v>
      </c>
      <c r="X58" s="88">
        <f t="shared" si="25"/>
        <v>14673935</v>
      </c>
      <c r="Y58" s="105">
        <f t="shared" si="26"/>
        <v>0.07581026479975304</v>
      </c>
      <c r="Z58" s="125">
        <f t="shared" si="27"/>
        <v>173956649</v>
      </c>
      <c r="AA58" s="88">
        <f t="shared" si="28"/>
        <v>485747102</v>
      </c>
      <c r="AB58" s="88">
        <f t="shared" si="29"/>
        <v>659703751</v>
      </c>
      <c r="AC58" s="105">
        <f t="shared" si="30"/>
        <v>3.4082416238521125</v>
      </c>
      <c r="AD58" s="85">
        <v>86393983</v>
      </c>
      <c r="AE58" s="86">
        <v>20831576</v>
      </c>
      <c r="AF58" s="88">
        <f t="shared" si="31"/>
        <v>107225559</v>
      </c>
      <c r="AG58" s="86">
        <v>149002984</v>
      </c>
      <c r="AH58" s="86">
        <v>149002984</v>
      </c>
      <c r="AI58" s="126">
        <v>14968152</v>
      </c>
      <c r="AJ58" s="127">
        <f t="shared" si="32"/>
        <v>0.10045538416868215</v>
      </c>
      <c r="AK58" s="128">
        <f t="shared" si="33"/>
        <v>-0.8631489065027863</v>
      </c>
    </row>
    <row r="59" spans="1:37" ht="13.5">
      <c r="A59" s="62" t="s">
        <v>97</v>
      </c>
      <c r="B59" s="63" t="s">
        <v>325</v>
      </c>
      <c r="C59" s="64" t="s">
        <v>326</v>
      </c>
      <c r="D59" s="85">
        <v>156773000</v>
      </c>
      <c r="E59" s="86">
        <v>45759000</v>
      </c>
      <c r="F59" s="87">
        <f t="shared" si="17"/>
        <v>202532000</v>
      </c>
      <c r="G59" s="85">
        <v>166844000</v>
      </c>
      <c r="H59" s="86">
        <v>44859000</v>
      </c>
      <c r="I59" s="87">
        <f t="shared" si="18"/>
        <v>211703000</v>
      </c>
      <c r="J59" s="85">
        <v>55536738</v>
      </c>
      <c r="K59" s="86">
        <v>0</v>
      </c>
      <c r="L59" s="88">
        <f t="shared" si="19"/>
        <v>55536738</v>
      </c>
      <c r="M59" s="105">
        <f t="shared" si="20"/>
        <v>0.274212164003713</v>
      </c>
      <c r="N59" s="85">
        <v>45587154</v>
      </c>
      <c r="O59" s="86">
        <v>-5100000</v>
      </c>
      <c r="P59" s="88">
        <f t="shared" si="21"/>
        <v>40487154</v>
      </c>
      <c r="Q59" s="105">
        <f t="shared" si="22"/>
        <v>0.19990497304129717</v>
      </c>
      <c r="R59" s="85">
        <v>41852853</v>
      </c>
      <c r="S59" s="86">
        <v>1797677</v>
      </c>
      <c r="T59" s="88">
        <f t="shared" si="23"/>
        <v>43650530</v>
      </c>
      <c r="U59" s="105">
        <f t="shared" si="24"/>
        <v>0.20618758354865072</v>
      </c>
      <c r="V59" s="85">
        <v>11722442</v>
      </c>
      <c r="W59" s="86">
        <v>-20209</v>
      </c>
      <c r="X59" s="88">
        <f t="shared" si="25"/>
        <v>11702233</v>
      </c>
      <c r="Y59" s="105">
        <f t="shared" si="26"/>
        <v>0.05527665172434968</v>
      </c>
      <c r="Z59" s="125">
        <f t="shared" si="27"/>
        <v>154699187</v>
      </c>
      <c r="AA59" s="88">
        <f t="shared" si="28"/>
        <v>-3322532</v>
      </c>
      <c r="AB59" s="88">
        <f t="shared" si="29"/>
        <v>151376655</v>
      </c>
      <c r="AC59" s="105">
        <f t="shared" si="30"/>
        <v>0.7150425596236236</v>
      </c>
      <c r="AD59" s="85">
        <v>138920136</v>
      </c>
      <c r="AE59" s="86">
        <v>16527845</v>
      </c>
      <c r="AF59" s="88">
        <f t="shared" si="31"/>
        <v>155447981</v>
      </c>
      <c r="AG59" s="86">
        <v>535903657</v>
      </c>
      <c r="AH59" s="86">
        <v>535903657</v>
      </c>
      <c r="AI59" s="126">
        <v>9679382</v>
      </c>
      <c r="AJ59" s="127">
        <f t="shared" si="32"/>
        <v>0.018061795014024322</v>
      </c>
      <c r="AK59" s="128">
        <f t="shared" si="33"/>
        <v>-0.9247192988630711</v>
      </c>
    </row>
    <row r="60" spans="1:37" ht="13.5">
      <c r="A60" s="62" t="s">
        <v>112</v>
      </c>
      <c r="B60" s="63" t="s">
        <v>327</v>
      </c>
      <c r="C60" s="64" t="s">
        <v>328</v>
      </c>
      <c r="D60" s="85">
        <v>687095637</v>
      </c>
      <c r="E60" s="86">
        <v>370534755</v>
      </c>
      <c r="F60" s="87">
        <f t="shared" si="17"/>
        <v>1057630392</v>
      </c>
      <c r="G60" s="85">
        <v>717559998</v>
      </c>
      <c r="H60" s="86">
        <v>443509839</v>
      </c>
      <c r="I60" s="87">
        <f t="shared" si="18"/>
        <v>1161069837</v>
      </c>
      <c r="J60" s="85">
        <v>252875521</v>
      </c>
      <c r="K60" s="86">
        <v>35122236</v>
      </c>
      <c r="L60" s="88">
        <f t="shared" si="19"/>
        <v>287997757</v>
      </c>
      <c r="M60" s="105">
        <f t="shared" si="20"/>
        <v>0.27230472873930045</v>
      </c>
      <c r="N60" s="85">
        <v>210418470</v>
      </c>
      <c r="O60" s="86">
        <v>53331597</v>
      </c>
      <c r="P60" s="88">
        <f t="shared" si="21"/>
        <v>263750067</v>
      </c>
      <c r="Q60" s="105">
        <f t="shared" si="22"/>
        <v>0.24937829793378327</v>
      </c>
      <c r="R60" s="85">
        <v>166024605</v>
      </c>
      <c r="S60" s="86">
        <v>41023318</v>
      </c>
      <c r="T60" s="88">
        <f t="shared" si="23"/>
        <v>207047923</v>
      </c>
      <c r="U60" s="105">
        <f t="shared" si="24"/>
        <v>0.17832512429654995</v>
      </c>
      <c r="V60" s="85">
        <v>32419227</v>
      </c>
      <c r="W60" s="86">
        <v>123302067</v>
      </c>
      <c r="X60" s="88">
        <f t="shared" si="25"/>
        <v>155721294</v>
      </c>
      <c r="Y60" s="105">
        <f t="shared" si="26"/>
        <v>0.13411880064196346</v>
      </c>
      <c r="Z60" s="125">
        <f t="shared" si="27"/>
        <v>661737823</v>
      </c>
      <c r="AA60" s="88">
        <f t="shared" si="28"/>
        <v>252779218</v>
      </c>
      <c r="AB60" s="88">
        <f t="shared" si="29"/>
        <v>914517041</v>
      </c>
      <c r="AC60" s="105">
        <f t="shared" si="30"/>
        <v>0.7876503306320927</v>
      </c>
      <c r="AD60" s="85">
        <v>707271624</v>
      </c>
      <c r="AE60" s="86">
        <v>162034328</v>
      </c>
      <c r="AF60" s="88">
        <f t="shared" si="31"/>
        <v>869305952</v>
      </c>
      <c r="AG60" s="86">
        <v>1013458936</v>
      </c>
      <c r="AH60" s="86">
        <v>1013458936</v>
      </c>
      <c r="AI60" s="126">
        <v>131158678</v>
      </c>
      <c r="AJ60" s="127">
        <f t="shared" si="32"/>
        <v>0.12941686470067298</v>
      </c>
      <c r="AK60" s="128">
        <f t="shared" si="33"/>
        <v>-0.8208671024951179</v>
      </c>
    </row>
    <row r="61" spans="1:37" ht="13.5">
      <c r="A61" s="65"/>
      <c r="B61" s="66" t="s">
        <v>329</v>
      </c>
      <c r="C61" s="67"/>
      <c r="D61" s="89">
        <f>SUM(D55:D60)</f>
        <v>4808361046</v>
      </c>
      <c r="E61" s="90">
        <f>SUM(E55:E60)</f>
        <v>1091453641</v>
      </c>
      <c r="F61" s="91">
        <f t="shared" si="17"/>
        <v>5899814687</v>
      </c>
      <c r="G61" s="89">
        <f>SUM(G55:G60)</f>
        <v>4878681326</v>
      </c>
      <c r="H61" s="90">
        <f>SUM(H55:H60)</f>
        <v>1256093500</v>
      </c>
      <c r="I61" s="91">
        <f t="shared" si="18"/>
        <v>6134774826</v>
      </c>
      <c r="J61" s="89">
        <f>SUM(J55:J60)</f>
        <v>1645580753</v>
      </c>
      <c r="K61" s="90">
        <f>SUM(K55:K60)</f>
        <v>567815887</v>
      </c>
      <c r="L61" s="90">
        <f t="shared" si="19"/>
        <v>2213396640</v>
      </c>
      <c r="M61" s="106">
        <f t="shared" si="20"/>
        <v>0.3751637563934218</v>
      </c>
      <c r="N61" s="89">
        <f>SUM(N55:N60)</f>
        <v>994828721</v>
      </c>
      <c r="O61" s="90">
        <f>SUM(O55:O60)</f>
        <v>105284981</v>
      </c>
      <c r="P61" s="90">
        <f t="shared" si="21"/>
        <v>1100113702</v>
      </c>
      <c r="Q61" s="106">
        <f t="shared" si="22"/>
        <v>0.1864658061928717</v>
      </c>
      <c r="R61" s="89">
        <f>SUM(R55:R60)</f>
        <v>1312952683</v>
      </c>
      <c r="S61" s="90">
        <f>SUM(S55:S60)</f>
        <v>234750088</v>
      </c>
      <c r="T61" s="90">
        <f t="shared" si="23"/>
        <v>1547702771</v>
      </c>
      <c r="U61" s="106">
        <f t="shared" si="24"/>
        <v>0.2522835499097094</v>
      </c>
      <c r="V61" s="89">
        <f>SUM(V55:V60)</f>
        <v>741941027</v>
      </c>
      <c r="W61" s="90">
        <f>SUM(W55:W60)</f>
        <v>181428365</v>
      </c>
      <c r="X61" s="90">
        <f t="shared" si="25"/>
        <v>923369392</v>
      </c>
      <c r="Y61" s="106">
        <f t="shared" si="26"/>
        <v>0.15051398269527946</v>
      </c>
      <c r="Z61" s="89">
        <f t="shared" si="27"/>
        <v>4695303184</v>
      </c>
      <c r="AA61" s="90">
        <f t="shared" si="28"/>
        <v>1089279321</v>
      </c>
      <c r="AB61" s="90">
        <f t="shared" si="29"/>
        <v>5784582505</v>
      </c>
      <c r="AC61" s="106">
        <f t="shared" si="30"/>
        <v>0.9429168419489762</v>
      </c>
      <c r="AD61" s="89">
        <f>SUM(AD55:AD60)</f>
        <v>4361569071</v>
      </c>
      <c r="AE61" s="90">
        <f>SUM(AE55:AE60)</f>
        <v>592586455</v>
      </c>
      <c r="AF61" s="90">
        <f t="shared" si="31"/>
        <v>4954155526</v>
      </c>
      <c r="AG61" s="90">
        <f>SUM(AG55:AG60)</f>
        <v>5750145418</v>
      </c>
      <c r="AH61" s="90">
        <f>SUM(AH55:AH60)</f>
        <v>5750145418</v>
      </c>
      <c r="AI61" s="91">
        <f>SUM(AI55:AI60)</f>
        <v>1018533542</v>
      </c>
      <c r="AJ61" s="129">
        <f t="shared" si="32"/>
        <v>0.17713178849557923</v>
      </c>
      <c r="AK61" s="130">
        <f t="shared" si="33"/>
        <v>-0.8136171972894175</v>
      </c>
    </row>
    <row r="62" spans="1:37" ht="13.5">
      <c r="A62" s="62" t="s">
        <v>97</v>
      </c>
      <c r="B62" s="63" t="s">
        <v>330</v>
      </c>
      <c r="C62" s="64" t="s">
        <v>331</v>
      </c>
      <c r="D62" s="85">
        <v>301495910</v>
      </c>
      <c r="E62" s="86">
        <v>35979501</v>
      </c>
      <c r="F62" s="87">
        <f t="shared" si="17"/>
        <v>337475411</v>
      </c>
      <c r="G62" s="85">
        <v>293242081</v>
      </c>
      <c r="H62" s="86">
        <v>32262050</v>
      </c>
      <c r="I62" s="87">
        <f t="shared" si="18"/>
        <v>325504131</v>
      </c>
      <c r="J62" s="85">
        <v>97561870</v>
      </c>
      <c r="K62" s="86">
        <v>3300048</v>
      </c>
      <c r="L62" s="88">
        <f t="shared" si="19"/>
        <v>100861918</v>
      </c>
      <c r="M62" s="105">
        <f t="shared" si="20"/>
        <v>0.29887190210726194</v>
      </c>
      <c r="N62" s="85">
        <v>86058669</v>
      </c>
      <c r="O62" s="86">
        <v>1847463</v>
      </c>
      <c r="P62" s="88">
        <f t="shared" si="21"/>
        <v>87906132</v>
      </c>
      <c r="Q62" s="105">
        <f t="shared" si="22"/>
        <v>0.2604815910573111</v>
      </c>
      <c r="R62" s="85">
        <v>70278487</v>
      </c>
      <c r="S62" s="86">
        <v>1939733</v>
      </c>
      <c r="T62" s="88">
        <f t="shared" si="23"/>
        <v>72218220</v>
      </c>
      <c r="U62" s="105">
        <f t="shared" si="24"/>
        <v>0.22186575567607772</v>
      </c>
      <c r="V62" s="85">
        <v>27172027</v>
      </c>
      <c r="W62" s="86">
        <v>8975058</v>
      </c>
      <c r="X62" s="88">
        <f t="shared" si="25"/>
        <v>36147085</v>
      </c>
      <c r="Y62" s="105">
        <f t="shared" si="26"/>
        <v>0.11104954302407917</v>
      </c>
      <c r="Z62" s="125">
        <f t="shared" si="27"/>
        <v>281071053</v>
      </c>
      <c r="AA62" s="88">
        <f t="shared" si="28"/>
        <v>16062302</v>
      </c>
      <c r="AB62" s="88">
        <f t="shared" si="29"/>
        <v>297133355</v>
      </c>
      <c r="AC62" s="105">
        <f t="shared" si="30"/>
        <v>0.9128405040119137</v>
      </c>
      <c r="AD62" s="85">
        <v>239148648</v>
      </c>
      <c r="AE62" s="86">
        <v>38024383</v>
      </c>
      <c r="AF62" s="88">
        <f t="shared" si="31"/>
        <v>277173031</v>
      </c>
      <c r="AG62" s="86">
        <v>268864261</v>
      </c>
      <c r="AH62" s="86">
        <v>268864261</v>
      </c>
      <c r="AI62" s="126">
        <v>35391730</v>
      </c>
      <c r="AJ62" s="127">
        <f t="shared" si="32"/>
        <v>0.13163419291342704</v>
      </c>
      <c r="AK62" s="128">
        <f t="shared" si="33"/>
        <v>-0.8695865724396541</v>
      </c>
    </row>
    <row r="63" spans="1:37" ht="13.5">
      <c r="A63" s="62" t="s">
        <v>97</v>
      </c>
      <c r="B63" s="63" t="s">
        <v>332</v>
      </c>
      <c r="C63" s="64" t="s">
        <v>333</v>
      </c>
      <c r="D63" s="85">
        <v>1737272476</v>
      </c>
      <c r="E63" s="86">
        <v>316284807</v>
      </c>
      <c r="F63" s="87">
        <f t="shared" si="17"/>
        <v>2053557283</v>
      </c>
      <c r="G63" s="85">
        <v>1724700550</v>
      </c>
      <c r="H63" s="86">
        <v>256908287</v>
      </c>
      <c r="I63" s="87">
        <f t="shared" si="18"/>
        <v>1981608837</v>
      </c>
      <c r="J63" s="85">
        <v>376872746</v>
      </c>
      <c r="K63" s="86">
        <v>17954122</v>
      </c>
      <c r="L63" s="88">
        <f t="shared" si="19"/>
        <v>394826868</v>
      </c>
      <c r="M63" s="105">
        <f t="shared" si="20"/>
        <v>0.1922648427041711</v>
      </c>
      <c r="N63" s="85">
        <v>453454368</v>
      </c>
      <c r="O63" s="86">
        <v>47582206</v>
      </c>
      <c r="P63" s="88">
        <f t="shared" si="21"/>
        <v>501036574</v>
      </c>
      <c r="Q63" s="105">
        <f t="shared" si="22"/>
        <v>0.24398470797369035</v>
      </c>
      <c r="R63" s="85">
        <v>435604361</v>
      </c>
      <c r="S63" s="86">
        <v>33420437</v>
      </c>
      <c r="T63" s="88">
        <f t="shared" si="23"/>
        <v>469024798</v>
      </c>
      <c r="U63" s="105">
        <f t="shared" si="24"/>
        <v>0.23668889098721757</v>
      </c>
      <c r="V63" s="85">
        <v>360801628</v>
      </c>
      <c r="W63" s="86">
        <v>45923604</v>
      </c>
      <c r="X63" s="88">
        <f t="shared" si="25"/>
        <v>406725232</v>
      </c>
      <c r="Y63" s="105">
        <f t="shared" si="26"/>
        <v>0.2052500091873581</v>
      </c>
      <c r="Z63" s="125">
        <f t="shared" si="27"/>
        <v>1626733103</v>
      </c>
      <c r="AA63" s="88">
        <f t="shared" si="28"/>
        <v>144880369</v>
      </c>
      <c r="AB63" s="88">
        <f t="shared" si="29"/>
        <v>1771613472</v>
      </c>
      <c r="AC63" s="105">
        <f t="shared" si="30"/>
        <v>0.8940278418833071</v>
      </c>
      <c r="AD63" s="85">
        <v>1517942713</v>
      </c>
      <c r="AE63" s="86">
        <v>98880605</v>
      </c>
      <c r="AF63" s="88">
        <f t="shared" si="31"/>
        <v>1616823318</v>
      </c>
      <c r="AG63" s="86">
        <v>1667208827</v>
      </c>
      <c r="AH63" s="86">
        <v>1667208827</v>
      </c>
      <c r="AI63" s="126">
        <v>384657654</v>
      </c>
      <c r="AJ63" s="127">
        <f t="shared" si="32"/>
        <v>0.23071954021030383</v>
      </c>
      <c r="AK63" s="128">
        <f t="shared" si="33"/>
        <v>-0.7484417576911765</v>
      </c>
    </row>
    <row r="64" spans="1:37" ht="13.5">
      <c r="A64" s="62" t="s">
        <v>97</v>
      </c>
      <c r="B64" s="63" t="s">
        <v>334</v>
      </c>
      <c r="C64" s="64" t="s">
        <v>335</v>
      </c>
      <c r="D64" s="85">
        <v>184548452</v>
      </c>
      <c r="E64" s="86">
        <v>67834000</v>
      </c>
      <c r="F64" s="87">
        <f t="shared" si="17"/>
        <v>252382452</v>
      </c>
      <c r="G64" s="85">
        <v>184946464</v>
      </c>
      <c r="H64" s="86">
        <v>65696468</v>
      </c>
      <c r="I64" s="87">
        <f t="shared" si="18"/>
        <v>250642932</v>
      </c>
      <c r="J64" s="85">
        <v>80912919</v>
      </c>
      <c r="K64" s="86">
        <v>13188833</v>
      </c>
      <c r="L64" s="88">
        <f t="shared" si="19"/>
        <v>94101752</v>
      </c>
      <c r="M64" s="105">
        <f t="shared" si="20"/>
        <v>0.3728537830355971</v>
      </c>
      <c r="N64" s="85">
        <v>50313123</v>
      </c>
      <c r="O64" s="86">
        <v>20230370</v>
      </c>
      <c r="P64" s="88">
        <f t="shared" si="21"/>
        <v>70543493</v>
      </c>
      <c r="Q64" s="105">
        <f t="shared" si="22"/>
        <v>0.2795102925777106</v>
      </c>
      <c r="R64" s="85">
        <v>41359912</v>
      </c>
      <c r="S64" s="86">
        <v>4466788</v>
      </c>
      <c r="T64" s="88">
        <f t="shared" si="23"/>
        <v>45826700</v>
      </c>
      <c r="U64" s="105">
        <f t="shared" si="24"/>
        <v>0.18283659401175534</v>
      </c>
      <c r="V64" s="85">
        <v>4358481</v>
      </c>
      <c r="W64" s="86">
        <v>8739070</v>
      </c>
      <c r="X64" s="88">
        <f t="shared" si="25"/>
        <v>13097551</v>
      </c>
      <c r="Y64" s="105">
        <f t="shared" si="26"/>
        <v>0.05225581625417628</v>
      </c>
      <c r="Z64" s="125">
        <f t="shared" si="27"/>
        <v>176944435</v>
      </c>
      <c r="AA64" s="88">
        <f t="shared" si="28"/>
        <v>46625061</v>
      </c>
      <c r="AB64" s="88">
        <f t="shared" si="29"/>
        <v>223569496</v>
      </c>
      <c r="AC64" s="105">
        <f t="shared" si="30"/>
        <v>0.891984043659368</v>
      </c>
      <c r="AD64" s="85">
        <v>153064016</v>
      </c>
      <c r="AE64" s="86">
        <v>40033934</v>
      </c>
      <c r="AF64" s="88">
        <f t="shared" si="31"/>
        <v>193097950</v>
      </c>
      <c r="AG64" s="86">
        <v>348584205</v>
      </c>
      <c r="AH64" s="86">
        <v>348584205</v>
      </c>
      <c r="AI64" s="126">
        <v>27266548</v>
      </c>
      <c r="AJ64" s="127">
        <f t="shared" si="32"/>
        <v>0.07822083619652244</v>
      </c>
      <c r="AK64" s="128">
        <f t="shared" si="33"/>
        <v>-0.93217146531074</v>
      </c>
    </row>
    <row r="65" spans="1:37" ht="13.5">
      <c r="A65" s="62" t="s">
        <v>97</v>
      </c>
      <c r="B65" s="63" t="s">
        <v>336</v>
      </c>
      <c r="C65" s="64" t="s">
        <v>337</v>
      </c>
      <c r="D65" s="85">
        <v>140014338</v>
      </c>
      <c r="E65" s="86">
        <v>47287000</v>
      </c>
      <c r="F65" s="87">
        <f t="shared" si="17"/>
        <v>187301338</v>
      </c>
      <c r="G65" s="85">
        <v>121098605</v>
      </c>
      <c r="H65" s="86">
        <v>52528354</v>
      </c>
      <c r="I65" s="87">
        <f t="shared" si="18"/>
        <v>173626959</v>
      </c>
      <c r="J65" s="85">
        <v>57005844</v>
      </c>
      <c r="K65" s="86">
        <v>11810899</v>
      </c>
      <c r="L65" s="88">
        <f t="shared" si="19"/>
        <v>68816743</v>
      </c>
      <c r="M65" s="105">
        <f t="shared" si="20"/>
        <v>0.36741191352300967</v>
      </c>
      <c r="N65" s="85">
        <v>32484843</v>
      </c>
      <c r="O65" s="86">
        <v>9947457</v>
      </c>
      <c r="P65" s="88">
        <f t="shared" si="21"/>
        <v>42432300</v>
      </c>
      <c r="Q65" s="105">
        <f t="shared" si="22"/>
        <v>0.22654563204455058</v>
      </c>
      <c r="R65" s="85">
        <v>3416210</v>
      </c>
      <c r="S65" s="86">
        <v>8998893</v>
      </c>
      <c r="T65" s="88">
        <f t="shared" si="23"/>
        <v>12415103</v>
      </c>
      <c r="U65" s="105">
        <f t="shared" si="24"/>
        <v>0.07150446607775927</v>
      </c>
      <c r="V65" s="85">
        <v>6830271</v>
      </c>
      <c r="W65" s="86">
        <v>9203055</v>
      </c>
      <c r="X65" s="88">
        <f t="shared" si="25"/>
        <v>16033326</v>
      </c>
      <c r="Y65" s="105">
        <f t="shared" si="26"/>
        <v>0.09234352828813872</v>
      </c>
      <c r="Z65" s="125">
        <f t="shared" si="27"/>
        <v>99737168</v>
      </c>
      <c r="AA65" s="88">
        <f t="shared" si="28"/>
        <v>39960304</v>
      </c>
      <c r="AB65" s="88">
        <f t="shared" si="29"/>
        <v>139697472</v>
      </c>
      <c r="AC65" s="105">
        <f t="shared" si="30"/>
        <v>0.8045839932034978</v>
      </c>
      <c r="AD65" s="85">
        <v>111076846</v>
      </c>
      <c r="AE65" s="86">
        <v>25831597</v>
      </c>
      <c r="AF65" s="88">
        <f t="shared" si="31"/>
        <v>136908443</v>
      </c>
      <c r="AG65" s="86">
        <v>346785163</v>
      </c>
      <c r="AH65" s="86">
        <v>346785163</v>
      </c>
      <c r="AI65" s="126">
        <v>15475342</v>
      </c>
      <c r="AJ65" s="127">
        <f t="shared" si="32"/>
        <v>0.04462515600761155</v>
      </c>
      <c r="AK65" s="128">
        <f t="shared" si="33"/>
        <v>-0.882890158936363</v>
      </c>
    </row>
    <row r="66" spans="1:37" ht="13.5">
      <c r="A66" s="62" t="s">
        <v>112</v>
      </c>
      <c r="B66" s="63" t="s">
        <v>338</v>
      </c>
      <c r="C66" s="64" t="s">
        <v>339</v>
      </c>
      <c r="D66" s="85">
        <v>890624040</v>
      </c>
      <c r="E66" s="86">
        <v>346370460</v>
      </c>
      <c r="F66" s="87">
        <f t="shared" si="17"/>
        <v>1236994500</v>
      </c>
      <c r="G66" s="85">
        <v>990212454</v>
      </c>
      <c r="H66" s="86">
        <v>342949113</v>
      </c>
      <c r="I66" s="87">
        <f t="shared" si="18"/>
        <v>1333161567</v>
      </c>
      <c r="J66" s="85">
        <v>282553905</v>
      </c>
      <c r="K66" s="86">
        <v>28154451</v>
      </c>
      <c r="L66" s="88">
        <f t="shared" si="19"/>
        <v>310708356</v>
      </c>
      <c r="M66" s="105">
        <f t="shared" si="20"/>
        <v>0.25118006264377085</v>
      </c>
      <c r="N66" s="85">
        <v>260235635</v>
      </c>
      <c r="O66" s="86">
        <v>43993562</v>
      </c>
      <c r="P66" s="88">
        <f t="shared" si="21"/>
        <v>304229197</v>
      </c>
      <c r="Q66" s="105">
        <f t="shared" si="22"/>
        <v>0.24594223903178228</v>
      </c>
      <c r="R66" s="85">
        <v>219586770</v>
      </c>
      <c r="S66" s="86">
        <v>59867064</v>
      </c>
      <c r="T66" s="88">
        <f t="shared" si="23"/>
        <v>279453834</v>
      </c>
      <c r="U66" s="105">
        <f t="shared" si="24"/>
        <v>0.2096173794064977</v>
      </c>
      <c r="V66" s="85">
        <v>76958838</v>
      </c>
      <c r="W66" s="86">
        <v>56375211</v>
      </c>
      <c r="X66" s="88">
        <f t="shared" si="25"/>
        <v>133334049</v>
      </c>
      <c r="Y66" s="105">
        <f t="shared" si="26"/>
        <v>0.10001342095395103</v>
      </c>
      <c r="Z66" s="125">
        <f t="shared" si="27"/>
        <v>839335148</v>
      </c>
      <c r="AA66" s="88">
        <f t="shared" si="28"/>
        <v>188390288</v>
      </c>
      <c r="AB66" s="88">
        <f t="shared" si="29"/>
        <v>1027725436</v>
      </c>
      <c r="AC66" s="105">
        <f t="shared" si="30"/>
        <v>0.770893387147876</v>
      </c>
      <c r="AD66" s="85">
        <v>691967390</v>
      </c>
      <c r="AE66" s="86">
        <v>442654793</v>
      </c>
      <c r="AF66" s="88">
        <f t="shared" si="31"/>
        <v>1134622183</v>
      </c>
      <c r="AG66" s="86">
        <v>1089565477</v>
      </c>
      <c r="AH66" s="86">
        <v>1089565477</v>
      </c>
      <c r="AI66" s="126">
        <v>67118300</v>
      </c>
      <c r="AJ66" s="127">
        <f t="shared" si="32"/>
        <v>0.06160097893777154</v>
      </c>
      <c r="AK66" s="128">
        <f t="shared" si="33"/>
        <v>-0.8824859490694446</v>
      </c>
    </row>
    <row r="67" spans="1:37" ht="13.5">
      <c r="A67" s="65"/>
      <c r="B67" s="66" t="s">
        <v>340</v>
      </c>
      <c r="C67" s="67"/>
      <c r="D67" s="89">
        <f>SUM(D62:D66)</f>
        <v>3253955216</v>
      </c>
      <c r="E67" s="90">
        <f>SUM(E62:E66)</f>
        <v>813755768</v>
      </c>
      <c r="F67" s="91">
        <f t="shared" si="17"/>
        <v>4067710984</v>
      </c>
      <c r="G67" s="89">
        <f>SUM(G62:G66)</f>
        <v>3314200154</v>
      </c>
      <c r="H67" s="90">
        <f>SUM(H62:H66)</f>
        <v>750344272</v>
      </c>
      <c r="I67" s="91">
        <f t="shared" si="18"/>
        <v>4064544426</v>
      </c>
      <c r="J67" s="89">
        <f>SUM(J62:J66)</f>
        <v>894907284</v>
      </c>
      <c r="K67" s="90">
        <f>SUM(K62:K66)</f>
        <v>74408353</v>
      </c>
      <c r="L67" s="90">
        <f t="shared" si="19"/>
        <v>969315637</v>
      </c>
      <c r="M67" s="106">
        <f t="shared" si="20"/>
        <v>0.23829511015229984</v>
      </c>
      <c r="N67" s="89">
        <f>SUM(N62:N66)</f>
        <v>882546638</v>
      </c>
      <c r="O67" s="90">
        <f>SUM(O62:O66)</f>
        <v>123601058</v>
      </c>
      <c r="P67" s="90">
        <f t="shared" si="21"/>
        <v>1006147696</v>
      </c>
      <c r="Q67" s="106">
        <f t="shared" si="22"/>
        <v>0.2473498485899312</v>
      </c>
      <c r="R67" s="89">
        <f>SUM(R62:R66)</f>
        <v>770245740</v>
      </c>
      <c r="S67" s="90">
        <f>SUM(S62:S66)</f>
        <v>108692915</v>
      </c>
      <c r="T67" s="90">
        <f t="shared" si="23"/>
        <v>878938655</v>
      </c>
      <c r="U67" s="106">
        <f t="shared" si="24"/>
        <v>0.2162453064549183</v>
      </c>
      <c r="V67" s="89">
        <f>SUM(V62:V66)</f>
        <v>476121245</v>
      </c>
      <c r="W67" s="90">
        <f>SUM(W62:W66)</f>
        <v>129215998</v>
      </c>
      <c r="X67" s="90">
        <f t="shared" si="25"/>
        <v>605337243</v>
      </c>
      <c r="Y67" s="106">
        <f t="shared" si="26"/>
        <v>0.1489311419818148</v>
      </c>
      <c r="Z67" s="89">
        <f t="shared" si="27"/>
        <v>3023820907</v>
      </c>
      <c r="AA67" s="90">
        <f t="shared" si="28"/>
        <v>435918324</v>
      </c>
      <c r="AB67" s="90">
        <f t="shared" si="29"/>
        <v>3459739231</v>
      </c>
      <c r="AC67" s="106">
        <f t="shared" si="30"/>
        <v>0.8511997578052798</v>
      </c>
      <c r="AD67" s="89">
        <f>SUM(AD62:AD66)</f>
        <v>2713199613</v>
      </c>
      <c r="AE67" s="90">
        <f>SUM(AE62:AE66)</f>
        <v>645425312</v>
      </c>
      <c r="AF67" s="90">
        <f t="shared" si="31"/>
        <v>3358624925</v>
      </c>
      <c r="AG67" s="90">
        <f>SUM(AG62:AG66)</f>
        <v>3721007933</v>
      </c>
      <c r="AH67" s="90">
        <f>SUM(AH62:AH66)</f>
        <v>3721007933</v>
      </c>
      <c r="AI67" s="91">
        <f>SUM(AI62:AI66)</f>
        <v>529909574</v>
      </c>
      <c r="AJ67" s="129">
        <f t="shared" si="32"/>
        <v>0.14241022420308824</v>
      </c>
      <c r="AK67" s="130">
        <f t="shared" si="33"/>
        <v>-0.8197663458952624</v>
      </c>
    </row>
    <row r="68" spans="1:37" ht="13.5">
      <c r="A68" s="62" t="s">
        <v>97</v>
      </c>
      <c r="B68" s="63" t="s">
        <v>341</v>
      </c>
      <c r="C68" s="64" t="s">
        <v>342</v>
      </c>
      <c r="D68" s="85">
        <v>389175763</v>
      </c>
      <c r="E68" s="86">
        <v>125492000</v>
      </c>
      <c r="F68" s="87">
        <f t="shared" si="17"/>
        <v>514667763</v>
      </c>
      <c r="G68" s="85">
        <v>392341833</v>
      </c>
      <c r="H68" s="86">
        <v>108376876</v>
      </c>
      <c r="I68" s="87">
        <f t="shared" si="18"/>
        <v>500718709</v>
      </c>
      <c r="J68" s="85">
        <v>138444990</v>
      </c>
      <c r="K68" s="86">
        <v>9034196</v>
      </c>
      <c r="L68" s="88">
        <f t="shared" si="19"/>
        <v>147479186</v>
      </c>
      <c r="M68" s="105">
        <f t="shared" si="20"/>
        <v>0.2865522121306828</v>
      </c>
      <c r="N68" s="85">
        <v>70002435</v>
      </c>
      <c r="O68" s="86">
        <v>21604321</v>
      </c>
      <c r="P68" s="88">
        <f t="shared" si="21"/>
        <v>91606756</v>
      </c>
      <c r="Q68" s="105">
        <f t="shared" si="22"/>
        <v>0.1779920223991181</v>
      </c>
      <c r="R68" s="85">
        <v>64549765</v>
      </c>
      <c r="S68" s="86">
        <v>17873012</v>
      </c>
      <c r="T68" s="88">
        <f t="shared" si="23"/>
        <v>82422777</v>
      </c>
      <c r="U68" s="105">
        <f t="shared" si="24"/>
        <v>0.16460894214360183</v>
      </c>
      <c r="V68" s="85">
        <v>59050179</v>
      </c>
      <c r="W68" s="86">
        <v>24835519</v>
      </c>
      <c r="X68" s="88">
        <f t="shared" si="25"/>
        <v>83885698</v>
      </c>
      <c r="Y68" s="105">
        <f t="shared" si="26"/>
        <v>0.1675305845222572</v>
      </c>
      <c r="Z68" s="125">
        <f t="shared" si="27"/>
        <v>332047369</v>
      </c>
      <c r="AA68" s="88">
        <f t="shared" si="28"/>
        <v>73347048</v>
      </c>
      <c r="AB68" s="88">
        <f t="shared" si="29"/>
        <v>405394417</v>
      </c>
      <c r="AC68" s="105">
        <f t="shared" si="30"/>
        <v>0.8096250643592389</v>
      </c>
      <c r="AD68" s="85">
        <v>346014926</v>
      </c>
      <c r="AE68" s="86">
        <v>53223222</v>
      </c>
      <c r="AF68" s="88">
        <f t="shared" si="31"/>
        <v>399238148</v>
      </c>
      <c r="AG68" s="86">
        <v>424517704</v>
      </c>
      <c r="AH68" s="86">
        <v>424517704</v>
      </c>
      <c r="AI68" s="126">
        <v>86175946</v>
      </c>
      <c r="AJ68" s="127">
        <f t="shared" si="32"/>
        <v>0.20299729596200775</v>
      </c>
      <c r="AK68" s="128">
        <f t="shared" si="33"/>
        <v>-0.7898855647431768</v>
      </c>
    </row>
    <row r="69" spans="1:37" ht="13.5">
      <c r="A69" s="62" t="s">
        <v>97</v>
      </c>
      <c r="B69" s="63" t="s">
        <v>343</v>
      </c>
      <c r="C69" s="64" t="s">
        <v>344</v>
      </c>
      <c r="D69" s="85">
        <v>234631179</v>
      </c>
      <c r="E69" s="86">
        <v>78295830</v>
      </c>
      <c r="F69" s="87">
        <f t="shared" si="17"/>
        <v>312927009</v>
      </c>
      <c r="G69" s="85">
        <v>161401444</v>
      </c>
      <c r="H69" s="86">
        <v>76447174</v>
      </c>
      <c r="I69" s="87">
        <f t="shared" si="18"/>
        <v>237848618</v>
      </c>
      <c r="J69" s="85">
        <v>176601613</v>
      </c>
      <c r="K69" s="86">
        <v>108875013</v>
      </c>
      <c r="L69" s="88">
        <f t="shared" si="19"/>
        <v>285476626</v>
      </c>
      <c r="M69" s="105">
        <f t="shared" si="20"/>
        <v>0.912278639393508</v>
      </c>
      <c r="N69" s="85">
        <v>67625246</v>
      </c>
      <c r="O69" s="86">
        <v>16706960</v>
      </c>
      <c r="P69" s="88">
        <f t="shared" si="21"/>
        <v>84332206</v>
      </c>
      <c r="Q69" s="105">
        <f t="shared" si="22"/>
        <v>0.26949481372507544</v>
      </c>
      <c r="R69" s="85">
        <v>13919059</v>
      </c>
      <c r="S69" s="86">
        <v>4726617</v>
      </c>
      <c r="T69" s="88">
        <f t="shared" si="23"/>
        <v>18645676</v>
      </c>
      <c r="U69" s="105">
        <f t="shared" si="24"/>
        <v>0.07839303905478232</v>
      </c>
      <c r="V69" s="85">
        <v>10042987</v>
      </c>
      <c r="W69" s="86">
        <v>16846023</v>
      </c>
      <c r="X69" s="88">
        <f t="shared" si="25"/>
        <v>26889010</v>
      </c>
      <c r="Y69" s="105">
        <f t="shared" si="26"/>
        <v>0.11305094066176159</v>
      </c>
      <c r="Z69" s="125">
        <f t="shared" si="27"/>
        <v>268188905</v>
      </c>
      <c r="AA69" s="88">
        <f t="shared" si="28"/>
        <v>147154613</v>
      </c>
      <c r="AB69" s="88">
        <f t="shared" si="29"/>
        <v>415343518</v>
      </c>
      <c r="AC69" s="105">
        <f t="shared" si="30"/>
        <v>1.7462515506396594</v>
      </c>
      <c r="AD69" s="85">
        <v>136071799</v>
      </c>
      <c r="AE69" s="86">
        <v>42144996</v>
      </c>
      <c r="AF69" s="88">
        <f t="shared" si="31"/>
        <v>178216795</v>
      </c>
      <c r="AG69" s="86">
        <v>211138904</v>
      </c>
      <c r="AH69" s="86">
        <v>211138904</v>
      </c>
      <c r="AI69" s="126">
        <v>47789415</v>
      </c>
      <c r="AJ69" s="127">
        <f t="shared" si="32"/>
        <v>0.2263411152309477</v>
      </c>
      <c r="AK69" s="128">
        <f t="shared" si="33"/>
        <v>-0.8491219079548591</v>
      </c>
    </row>
    <row r="70" spans="1:37" ht="13.5">
      <c r="A70" s="62" t="s">
        <v>97</v>
      </c>
      <c r="B70" s="63" t="s">
        <v>345</v>
      </c>
      <c r="C70" s="64" t="s">
        <v>346</v>
      </c>
      <c r="D70" s="85">
        <v>220410948</v>
      </c>
      <c r="E70" s="86">
        <v>108166000</v>
      </c>
      <c r="F70" s="87">
        <f t="shared" si="17"/>
        <v>328576948</v>
      </c>
      <c r="G70" s="85">
        <v>227242188</v>
      </c>
      <c r="H70" s="86">
        <v>109422903</v>
      </c>
      <c r="I70" s="87">
        <f t="shared" si="18"/>
        <v>336665091</v>
      </c>
      <c r="J70" s="85">
        <v>91074529</v>
      </c>
      <c r="K70" s="86">
        <v>6360511</v>
      </c>
      <c r="L70" s="88">
        <f t="shared" si="19"/>
        <v>97435040</v>
      </c>
      <c r="M70" s="105">
        <f t="shared" si="20"/>
        <v>0.2965364447903996</v>
      </c>
      <c r="N70" s="85">
        <v>72368112</v>
      </c>
      <c r="O70" s="86">
        <v>6879781</v>
      </c>
      <c r="P70" s="88">
        <f t="shared" si="21"/>
        <v>79247893</v>
      </c>
      <c r="Q70" s="105">
        <f t="shared" si="22"/>
        <v>0.24118518807351025</v>
      </c>
      <c r="R70" s="85">
        <v>55767864</v>
      </c>
      <c r="S70" s="86">
        <v>18658969</v>
      </c>
      <c r="T70" s="88">
        <f t="shared" si="23"/>
        <v>74426833</v>
      </c>
      <c r="U70" s="105">
        <f t="shared" si="24"/>
        <v>0.22107083564538624</v>
      </c>
      <c r="V70" s="85">
        <v>5789363</v>
      </c>
      <c r="W70" s="86">
        <v>21098520</v>
      </c>
      <c r="X70" s="88">
        <f t="shared" si="25"/>
        <v>26887883</v>
      </c>
      <c r="Y70" s="105">
        <f t="shared" si="26"/>
        <v>0.0798653727956606</v>
      </c>
      <c r="Z70" s="125">
        <f t="shared" si="27"/>
        <v>224999868</v>
      </c>
      <c r="AA70" s="88">
        <f t="shared" si="28"/>
        <v>52997781</v>
      </c>
      <c r="AB70" s="88">
        <f t="shared" si="29"/>
        <v>277997649</v>
      </c>
      <c r="AC70" s="105">
        <f t="shared" si="30"/>
        <v>0.8257394557132745</v>
      </c>
      <c r="AD70" s="85">
        <v>200432954</v>
      </c>
      <c r="AE70" s="86">
        <v>85085193</v>
      </c>
      <c r="AF70" s="88">
        <f t="shared" si="31"/>
        <v>285518147</v>
      </c>
      <c r="AG70" s="86">
        <v>262637202</v>
      </c>
      <c r="AH70" s="86">
        <v>262637202</v>
      </c>
      <c r="AI70" s="126">
        <v>34989000</v>
      </c>
      <c r="AJ70" s="127">
        <f t="shared" si="32"/>
        <v>0.1332217969638589</v>
      </c>
      <c r="AK70" s="128">
        <f t="shared" si="33"/>
        <v>-0.9058277616238523</v>
      </c>
    </row>
    <row r="71" spans="1:37" ht="13.5">
      <c r="A71" s="62" t="s">
        <v>97</v>
      </c>
      <c r="B71" s="63" t="s">
        <v>347</v>
      </c>
      <c r="C71" s="64" t="s">
        <v>348</v>
      </c>
      <c r="D71" s="85">
        <v>191056050</v>
      </c>
      <c r="E71" s="86">
        <v>68644000</v>
      </c>
      <c r="F71" s="87">
        <f t="shared" si="17"/>
        <v>259700050</v>
      </c>
      <c r="G71" s="85">
        <v>190537419</v>
      </c>
      <c r="H71" s="86">
        <v>88799946</v>
      </c>
      <c r="I71" s="87">
        <f t="shared" si="18"/>
        <v>279337365</v>
      </c>
      <c r="J71" s="85">
        <v>74258576</v>
      </c>
      <c r="K71" s="86">
        <v>3728648</v>
      </c>
      <c r="L71" s="88">
        <f t="shared" si="19"/>
        <v>77987224</v>
      </c>
      <c r="M71" s="105">
        <f t="shared" si="20"/>
        <v>0.30029730067437416</v>
      </c>
      <c r="N71" s="85">
        <v>59252663</v>
      </c>
      <c r="O71" s="86">
        <v>17442789</v>
      </c>
      <c r="P71" s="88">
        <f t="shared" si="21"/>
        <v>76695452</v>
      </c>
      <c r="Q71" s="105">
        <f t="shared" si="22"/>
        <v>0.29532320844759175</v>
      </c>
      <c r="R71" s="85">
        <v>46348752</v>
      </c>
      <c r="S71" s="86">
        <v>19111996</v>
      </c>
      <c r="T71" s="88">
        <f t="shared" si="23"/>
        <v>65460748</v>
      </c>
      <c r="U71" s="105">
        <f t="shared" si="24"/>
        <v>0.23434297090902967</v>
      </c>
      <c r="V71" s="85">
        <v>11507477</v>
      </c>
      <c r="W71" s="86">
        <v>30082938</v>
      </c>
      <c r="X71" s="88">
        <f t="shared" si="25"/>
        <v>41590415</v>
      </c>
      <c r="Y71" s="105">
        <f t="shared" si="26"/>
        <v>0.14888955152848957</v>
      </c>
      <c r="Z71" s="125">
        <f t="shared" si="27"/>
        <v>191367468</v>
      </c>
      <c r="AA71" s="88">
        <f t="shared" si="28"/>
        <v>70366371</v>
      </c>
      <c r="AB71" s="88">
        <f t="shared" si="29"/>
        <v>261733839</v>
      </c>
      <c r="AC71" s="105">
        <f t="shared" si="30"/>
        <v>0.936981126746148</v>
      </c>
      <c r="AD71" s="85">
        <v>177420951</v>
      </c>
      <c r="AE71" s="86">
        <v>45476360</v>
      </c>
      <c r="AF71" s="88">
        <f t="shared" si="31"/>
        <v>222897311</v>
      </c>
      <c r="AG71" s="86">
        <v>243054704</v>
      </c>
      <c r="AH71" s="86">
        <v>243054704</v>
      </c>
      <c r="AI71" s="126">
        <v>33430047</v>
      </c>
      <c r="AJ71" s="127">
        <f t="shared" si="32"/>
        <v>0.13754124668165238</v>
      </c>
      <c r="AK71" s="128">
        <f t="shared" si="33"/>
        <v>-0.8134099742459433</v>
      </c>
    </row>
    <row r="72" spans="1:37" ht="13.5">
      <c r="A72" s="62" t="s">
        <v>112</v>
      </c>
      <c r="B72" s="63" t="s">
        <v>349</v>
      </c>
      <c r="C72" s="64" t="s">
        <v>350</v>
      </c>
      <c r="D72" s="85">
        <v>476396495</v>
      </c>
      <c r="E72" s="86">
        <v>282484043</v>
      </c>
      <c r="F72" s="87">
        <f t="shared" si="17"/>
        <v>758880538</v>
      </c>
      <c r="G72" s="85">
        <v>484605434</v>
      </c>
      <c r="H72" s="86">
        <v>267669818</v>
      </c>
      <c r="I72" s="87">
        <f t="shared" si="18"/>
        <v>752275252</v>
      </c>
      <c r="J72" s="85">
        <v>166317656</v>
      </c>
      <c r="K72" s="86">
        <v>46090548</v>
      </c>
      <c r="L72" s="88">
        <f t="shared" si="19"/>
        <v>212408204</v>
      </c>
      <c r="M72" s="105">
        <f t="shared" si="20"/>
        <v>0.27989676024607707</v>
      </c>
      <c r="N72" s="85">
        <v>94941858</v>
      </c>
      <c r="O72" s="86">
        <v>60461647</v>
      </c>
      <c r="P72" s="88">
        <f t="shared" si="21"/>
        <v>155403505</v>
      </c>
      <c r="Q72" s="105">
        <f t="shared" si="22"/>
        <v>0.20477993204247913</v>
      </c>
      <c r="R72" s="85">
        <v>166962530</v>
      </c>
      <c r="S72" s="86">
        <v>70002725</v>
      </c>
      <c r="T72" s="88">
        <f t="shared" si="23"/>
        <v>236965255</v>
      </c>
      <c r="U72" s="105">
        <f t="shared" si="24"/>
        <v>0.3149980733381882</v>
      </c>
      <c r="V72" s="85">
        <v>32034395</v>
      </c>
      <c r="W72" s="86">
        <v>52602416</v>
      </c>
      <c r="X72" s="88">
        <f t="shared" si="25"/>
        <v>84636811</v>
      </c>
      <c r="Y72" s="105">
        <f t="shared" si="26"/>
        <v>0.11250776996183838</v>
      </c>
      <c r="Z72" s="125">
        <f t="shared" si="27"/>
        <v>460256439</v>
      </c>
      <c r="AA72" s="88">
        <f t="shared" si="28"/>
        <v>229157336</v>
      </c>
      <c r="AB72" s="88">
        <f t="shared" si="29"/>
        <v>689413775</v>
      </c>
      <c r="AC72" s="105">
        <f t="shared" si="30"/>
        <v>0.9164381962149142</v>
      </c>
      <c r="AD72" s="85">
        <v>396996078</v>
      </c>
      <c r="AE72" s="86">
        <v>146199734</v>
      </c>
      <c r="AF72" s="88">
        <f t="shared" si="31"/>
        <v>543195812</v>
      </c>
      <c r="AG72" s="86">
        <v>590091071</v>
      </c>
      <c r="AH72" s="86">
        <v>590091071</v>
      </c>
      <c r="AI72" s="126">
        <v>82147388</v>
      </c>
      <c r="AJ72" s="127">
        <f t="shared" si="32"/>
        <v>0.13921137267979436</v>
      </c>
      <c r="AK72" s="128">
        <f t="shared" si="33"/>
        <v>-0.8441872909727073</v>
      </c>
    </row>
    <row r="73" spans="1:37" ht="13.5">
      <c r="A73" s="65"/>
      <c r="B73" s="66" t="s">
        <v>351</v>
      </c>
      <c r="C73" s="67"/>
      <c r="D73" s="89">
        <f>SUM(D68:D72)</f>
        <v>1511670435</v>
      </c>
      <c r="E73" s="90">
        <f>SUM(E68:E72)</f>
        <v>663081873</v>
      </c>
      <c r="F73" s="91">
        <f t="shared" si="17"/>
        <v>2174752308</v>
      </c>
      <c r="G73" s="89">
        <f>SUM(G68:G72)</f>
        <v>1456128318</v>
      </c>
      <c r="H73" s="90">
        <f>SUM(H68:H72)</f>
        <v>650716717</v>
      </c>
      <c r="I73" s="91">
        <f t="shared" si="18"/>
        <v>2106845035</v>
      </c>
      <c r="J73" s="89">
        <f>SUM(J68:J72)</f>
        <v>646697364</v>
      </c>
      <c r="K73" s="90">
        <f>SUM(K68:K72)</f>
        <v>174088916</v>
      </c>
      <c r="L73" s="90">
        <f t="shared" si="19"/>
        <v>820786280</v>
      </c>
      <c r="M73" s="106">
        <f t="shared" si="20"/>
        <v>0.37741598295156287</v>
      </c>
      <c r="N73" s="89">
        <f>SUM(N68:N72)</f>
        <v>364190314</v>
      </c>
      <c r="O73" s="90">
        <f>SUM(O68:O72)</f>
        <v>123095498</v>
      </c>
      <c r="P73" s="90">
        <f t="shared" si="21"/>
        <v>487285812</v>
      </c>
      <c r="Q73" s="106">
        <f t="shared" si="22"/>
        <v>0.2240649706210129</v>
      </c>
      <c r="R73" s="89">
        <f>SUM(R68:R72)</f>
        <v>347547970</v>
      </c>
      <c r="S73" s="90">
        <f>SUM(S68:S72)</f>
        <v>130373319</v>
      </c>
      <c r="T73" s="90">
        <f t="shared" si="23"/>
        <v>477921289</v>
      </c>
      <c r="U73" s="106">
        <f t="shared" si="24"/>
        <v>0.22684216497204313</v>
      </c>
      <c r="V73" s="89">
        <f>SUM(V68:V72)</f>
        <v>118424401</v>
      </c>
      <c r="W73" s="90">
        <f>SUM(W68:W72)</f>
        <v>145465416</v>
      </c>
      <c r="X73" s="90">
        <f t="shared" si="25"/>
        <v>263889817</v>
      </c>
      <c r="Y73" s="106">
        <f t="shared" si="26"/>
        <v>0.12525354860757473</v>
      </c>
      <c r="Z73" s="89">
        <f t="shared" si="27"/>
        <v>1476860049</v>
      </c>
      <c r="AA73" s="90">
        <f t="shared" si="28"/>
        <v>573023149</v>
      </c>
      <c r="AB73" s="90">
        <f t="shared" si="29"/>
        <v>2049883198</v>
      </c>
      <c r="AC73" s="106">
        <f t="shared" si="30"/>
        <v>0.9729634424678985</v>
      </c>
      <c r="AD73" s="89">
        <f>SUM(AD68:AD72)</f>
        <v>1256936708</v>
      </c>
      <c r="AE73" s="90">
        <f>SUM(AE68:AE72)</f>
        <v>372129505</v>
      </c>
      <c r="AF73" s="90">
        <f t="shared" si="31"/>
        <v>1629066213</v>
      </c>
      <c r="AG73" s="90">
        <f>SUM(AG68:AG72)</f>
        <v>1731439585</v>
      </c>
      <c r="AH73" s="90">
        <f>SUM(AH68:AH72)</f>
        <v>1731439585</v>
      </c>
      <c r="AI73" s="91">
        <f>SUM(AI68:AI72)</f>
        <v>284531796</v>
      </c>
      <c r="AJ73" s="129">
        <f t="shared" si="32"/>
        <v>0.16433250022985932</v>
      </c>
      <c r="AK73" s="130">
        <f t="shared" si="33"/>
        <v>-0.8380116075736205</v>
      </c>
    </row>
    <row r="74" spans="1:37" ht="13.5">
      <c r="A74" s="68"/>
      <c r="B74" s="69" t="s">
        <v>352</v>
      </c>
      <c r="C74" s="70"/>
      <c r="D74" s="92">
        <f>SUM(D9,D11:D15,D17:D24,D26:D29,D31:D35,D37:D40,D42:D47,D49:D53,D55:D60,D62:D66,D68:D72)</f>
        <v>68851027804</v>
      </c>
      <c r="E74" s="93">
        <f>SUM(E9,E11:E15,E17:E24,E26:E29,E31:E35,E37:E40,E42:E47,E49:E53,E55:E60,E62:E66,E68:E72)</f>
        <v>13415299036</v>
      </c>
      <c r="F74" s="94">
        <f t="shared" si="17"/>
        <v>82266326840</v>
      </c>
      <c r="G74" s="92">
        <f>SUM(G9,G11:G15,G17:G24,G26:G29,G31:G35,G37:G40,G42:G47,G49:G53,G55:G60,G62:G66,G68:G72)</f>
        <v>69427823152</v>
      </c>
      <c r="H74" s="93">
        <f>SUM(H9,H11:H15,H17:H24,H26:H29,H31:H35,H37:H40,H42:H47,H49:H53,H55:H60,H62:H66,H68:H72)</f>
        <v>9297949836</v>
      </c>
      <c r="I74" s="94">
        <f t="shared" si="18"/>
        <v>78725772988</v>
      </c>
      <c r="J74" s="92">
        <f>SUM(J9,J11:J15,J17:J24,J26:J29,J31:J35,J37:J40,J42:J47,J49:J53,J55:J60,J62:J66,J68:J72)</f>
        <v>20858165838</v>
      </c>
      <c r="K74" s="93">
        <f>SUM(K9,K11:K15,K17:K24,K26:K29,K31:K35,K37:K40,K42:K47,K49:K53,K55:K60,K62:K66,K68:K72)</f>
        <v>16797252904</v>
      </c>
      <c r="L74" s="93">
        <f t="shared" si="19"/>
        <v>37655418742</v>
      </c>
      <c r="M74" s="107">
        <f t="shared" si="20"/>
        <v>0.45772578147601173</v>
      </c>
      <c r="N74" s="92">
        <f>SUM(N9,N11:N15,N17:N24,N26:N29,N31:N35,N37:N40,N42:N47,N49:N53,N55:N60,N62:N66,N68:N72)</f>
        <v>12358518439</v>
      </c>
      <c r="O74" s="93">
        <f>SUM(O9,O11:O15,O17:O24,O26:O29,O31:O35,O37:O40,O42:O47,O49:O53,O55:O60,O62:O66,O68:O72)</f>
        <v>4543981511</v>
      </c>
      <c r="P74" s="93">
        <f t="shared" si="21"/>
        <v>16902499950</v>
      </c>
      <c r="Q74" s="107">
        <f t="shared" si="22"/>
        <v>0.20546073465603634</v>
      </c>
      <c r="R74" s="92">
        <f>SUM(R9,R11:R15,R17:R24,R26:R29,R31:R35,R37:R40,R42:R47,R49:R53,R55:R60,R62:R66,R68:R72)</f>
        <v>15607351335</v>
      </c>
      <c r="S74" s="93">
        <f>SUM(S9,S11:S15,S17:S24,S26:S29,S31:S35,S37:S40,S42:S47,S49:S53,S55:S60,S62:S66,S68:S72)</f>
        <v>1793963277</v>
      </c>
      <c r="T74" s="93">
        <f t="shared" si="23"/>
        <v>17401314612</v>
      </c>
      <c r="U74" s="107">
        <f t="shared" si="24"/>
        <v>0.22103707530000938</v>
      </c>
      <c r="V74" s="92">
        <f>SUM(V9,V11:V15,V17:V24,V26:V29,V31:V35,V37:V40,V42:V47,V49:V53,V55:V60,V62:V66,V68:V72)</f>
        <v>11923740248</v>
      </c>
      <c r="W74" s="93">
        <f>SUM(W9,W11:W15,W17:W24,W26:W29,W31:W35,W37:W40,W42:W47,W49:W53,W55:W60,W62:W66,W68:W72)</f>
        <v>2157148147</v>
      </c>
      <c r="X74" s="93">
        <f t="shared" si="25"/>
        <v>14080888395</v>
      </c>
      <c r="Y74" s="107">
        <f t="shared" si="26"/>
        <v>0.1788599572994516</v>
      </c>
      <c r="Z74" s="92">
        <f t="shared" si="27"/>
        <v>60747775860</v>
      </c>
      <c r="AA74" s="93">
        <f t="shared" si="28"/>
        <v>25292345839</v>
      </c>
      <c r="AB74" s="93">
        <f t="shared" si="29"/>
        <v>86040121699</v>
      </c>
      <c r="AC74" s="107">
        <f t="shared" si="30"/>
        <v>1.0929092015662383</v>
      </c>
      <c r="AD74" s="92">
        <f>SUM(AD9,AD11:AD15,AD17:AD24,AD26:AD29,AD31:AD35,AD37:AD40,AD42:AD47,AD49:AD53,AD55:AD60,AD62:AD66,AD68:AD72)</f>
        <v>49991153351</v>
      </c>
      <c r="AE74" s="93">
        <f>SUM(AE9,AE11:AE15,AE17:AE24,AE26:AE29,AE31:AE35,AE37:AE40,AE42:AE47,AE49:AE53,AE55:AE60,AE62:AE66,AE68:AE72)</f>
        <v>5171701954</v>
      </c>
      <c r="AF74" s="93">
        <f t="shared" si="31"/>
        <v>55162855305</v>
      </c>
      <c r="AG74" s="93">
        <f>SUM(AG9,AG11:AG15,AG17:AG24,AG26:AG29,AG31:AG35,AG37:AG40,AG42:AG47,AG49:AG53,AG55:AG60,AG62:AG66,AG68:AG72)</f>
        <v>73582102331</v>
      </c>
      <c r="AH74" s="93">
        <f>SUM(AH9,AH11:AH15,AH17:AH24,AH26:AH29,AH31:AH35,AH37:AH40,AH42:AH47,AH49:AH53,AH55:AH60,AH62:AH66,AH68:AH72)</f>
        <v>73582102331</v>
      </c>
      <c r="AI74" s="94">
        <f>SUM(AI9,AI11:AI15,AI17:AI24,AI26:AI29,AI31:AI35,AI37:AI40,AI42:AI47,AI49:AI53,AI55:AI60,AI62:AI66,AI68:AI72)</f>
        <v>6951643758</v>
      </c>
      <c r="AJ74" s="131">
        <f t="shared" si="32"/>
        <v>0.09447465535476125</v>
      </c>
      <c r="AK74" s="132">
        <f t="shared" si="33"/>
        <v>-0.7447396746026724</v>
      </c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615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3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29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97</v>
      </c>
      <c r="B9" s="63" t="s">
        <v>353</v>
      </c>
      <c r="C9" s="64" t="s">
        <v>354</v>
      </c>
      <c r="D9" s="85">
        <v>366373000</v>
      </c>
      <c r="E9" s="86">
        <v>104203600</v>
      </c>
      <c r="F9" s="87">
        <f>$D9+$E9</f>
        <v>470576600</v>
      </c>
      <c r="G9" s="85">
        <v>459867604</v>
      </c>
      <c r="H9" s="86">
        <v>93486602</v>
      </c>
      <c r="I9" s="87">
        <f>$G9+$H9</f>
        <v>553354206</v>
      </c>
      <c r="J9" s="85">
        <v>291029928</v>
      </c>
      <c r="K9" s="86">
        <v>2461886044</v>
      </c>
      <c r="L9" s="88">
        <f>$J9+$K9</f>
        <v>2752915972</v>
      </c>
      <c r="M9" s="105">
        <f>IF($F9=0,0,$L9/$F9)</f>
        <v>5.850091084002052</v>
      </c>
      <c r="N9" s="85">
        <v>31981277</v>
      </c>
      <c r="O9" s="86">
        <v>23269390</v>
      </c>
      <c r="P9" s="88">
        <f>$N9+$O9</f>
        <v>55250667</v>
      </c>
      <c r="Q9" s="105">
        <f>IF($F9=0,0,$P9/$F9)</f>
        <v>0.11741057035135194</v>
      </c>
      <c r="R9" s="85">
        <v>113496250</v>
      </c>
      <c r="S9" s="86">
        <v>25434598</v>
      </c>
      <c r="T9" s="88">
        <f>$R9+$S9</f>
        <v>138930848</v>
      </c>
      <c r="U9" s="105">
        <f>IF($I9=0,0,$T9/$I9)</f>
        <v>0.2510703749850959</v>
      </c>
      <c r="V9" s="85">
        <v>36152356</v>
      </c>
      <c r="W9" s="86">
        <v>15631554</v>
      </c>
      <c r="X9" s="88">
        <f>$V9+$W9</f>
        <v>51783910</v>
      </c>
      <c r="Y9" s="105">
        <f>IF($I9=0,0,$X9/$I9)</f>
        <v>0.09358184945286202</v>
      </c>
      <c r="Z9" s="125">
        <f>$J9+$N9+$R9+$V9</f>
        <v>472659811</v>
      </c>
      <c r="AA9" s="88">
        <f>$K9+$O9+$S9+$W9</f>
        <v>2526221586</v>
      </c>
      <c r="AB9" s="88">
        <f>$Z9+$AA9</f>
        <v>2998881397</v>
      </c>
      <c r="AC9" s="105">
        <f>IF($I9=0,0,$AB9/$I9)</f>
        <v>5.419460744100678</v>
      </c>
      <c r="AD9" s="85">
        <v>69552625</v>
      </c>
      <c r="AE9" s="86">
        <v>56836252</v>
      </c>
      <c r="AF9" s="88">
        <f>$AD9+$AE9</f>
        <v>126388877</v>
      </c>
      <c r="AG9" s="86">
        <v>450220680</v>
      </c>
      <c r="AH9" s="86">
        <v>450220680</v>
      </c>
      <c r="AI9" s="126">
        <v>38774752</v>
      </c>
      <c r="AJ9" s="127">
        <f>IF($AH9=0,0,$AI9/$AH9)</f>
        <v>0.08612388040460514</v>
      </c>
      <c r="AK9" s="128">
        <f>IF($AF9=0,0,(($X9/$AF9)-1))</f>
        <v>-0.5902811131077619</v>
      </c>
    </row>
    <row r="10" spans="1:37" ht="13.5">
      <c r="A10" s="62" t="s">
        <v>97</v>
      </c>
      <c r="B10" s="63" t="s">
        <v>355</v>
      </c>
      <c r="C10" s="64" t="s">
        <v>356</v>
      </c>
      <c r="D10" s="85">
        <v>407534443</v>
      </c>
      <c r="E10" s="86">
        <v>151354220</v>
      </c>
      <c r="F10" s="87">
        <f aca="true" t="shared" si="0" ref="F10:F41">$D10+$E10</f>
        <v>558888663</v>
      </c>
      <c r="G10" s="85">
        <v>363950701</v>
      </c>
      <c r="H10" s="86">
        <v>116706579</v>
      </c>
      <c r="I10" s="87">
        <f aca="true" t="shared" si="1" ref="I10:I41">$G10+$H10</f>
        <v>480657280</v>
      </c>
      <c r="J10" s="85">
        <v>134634881</v>
      </c>
      <c r="K10" s="86">
        <v>14012493</v>
      </c>
      <c r="L10" s="88">
        <f aca="true" t="shared" si="2" ref="L10:L41">$J10+$K10</f>
        <v>148647374</v>
      </c>
      <c r="M10" s="105">
        <f aca="true" t="shared" si="3" ref="M10:M41">IF($F10=0,0,$L10/$F10)</f>
        <v>0.2659695639594679</v>
      </c>
      <c r="N10" s="85">
        <v>85408812</v>
      </c>
      <c r="O10" s="86">
        <v>25470175</v>
      </c>
      <c r="P10" s="88">
        <f aca="true" t="shared" si="4" ref="P10:P41">$N10+$O10</f>
        <v>110878987</v>
      </c>
      <c r="Q10" s="105">
        <f aca="true" t="shared" si="5" ref="Q10:Q41">IF($F10=0,0,$P10/$F10)</f>
        <v>0.19839190583116195</v>
      </c>
      <c r="R10" s="85">
        <v>21577331</v>
      </c>
      <c r="S10" s="86">
        <v>15183696</v>
      </c>
      <c r="T10" s="88">
        <f aca="true" t="shared" si="6" ref="T10:T41">$R10+$S10</f>
        <v>36761027</v>
      </c>
      <c r="U10" s="105">
        <f aca="true" t="shared" si="7" ref="U10:U41">IF($I10=0,0,$T10/$I10)</f>
        <v>0.07648074528279276</v>
      </c>
      <c r="V10" s="85">
        <v>-2228328</v>
      </c>
      <c r="W10" s="86">
        <v>2410079</v>
      </c>
      <c r="X10" s="88">
        <f aca="true" t="shared" si="8" ref="X10:X41">$V10+$W10</f>
        <v>181751</v>
      </c>
      <c r="Y10" s="105">
        <f aca="true" t="shared" si="9" ref="Y10:Y41">IF($I10=0,0,$X10/$I10)</f>
        <v>0.00037813013047467004</v>
      </c>
      <c r="Z10" s="125">
        <f aca="true" t="shared" si="10" ref="Z10:Z41">$J10+$N10+$R10+$V10</f>
        <v>239392696</v>
      </c>
      <c r="AA10" s="88">
        <f aca="true" t="shared" si="11" ref="AA10:AA41">$K10+$O10+$S10+$W10</f>
        <v>57076443</v>
      </c>
      <c r="AB10" s="88">
        <f aca="true" t="shared" si="12" ref="AB10:AB41">$Z10+$AA10</f>
        <v>296469139</v>
      </c>
      <c r="AC10" s="105">
        <f aca="true" t="shared" si="13" ref="AC10:AC41">IF($I10=0,0,$AB10/$I10)</f>
        <v>0.616799435556245</v>
      </c>
      <c r="AD10" s="85">
        <v>256179633</v>
      </c>
      <c r="AE10" s="86">
        <v>107915068</v>
      </c>
      <c r="AF10" s="88">
        <f aca="true" t="shared" si="14" ref="AF10:AF41">$AD10+$AE10</f>
        <v>364094701</v>
      </c>
      <c r="AG10" s="86">
        <v>518965006</v>
      </c>
      <c r="AH10" s="86">
        <v>518965006</v>
      </c>
      <c r="AI10" s="126">
        <v>63464254</v>
      </c>
      <c r="AJ10" s="127">
        <f aca="true" t="shared" si="15" ref="AJ10:AJ41">IF($AH10=0,0,$AI10/$AH10)</f>
        <v>0.12229004512107701</v>
      </c>
      <c r="AK10" s="128">
        <f aca="true" t="shared" si="16" ref="AK10:AK41">IF($AF10=0,0,(($X10/$AF10)-1))</f>
        <v>-0.999500813937965</v>
      </c>
    </row>
    <row r="11" spans="1:37" ht="13.5">
      <c r="A11" s="62" t="s">
        <v>97</v>
      </c>
      <c r="B11" s="63" t="s">
        <v>357</v>
      </c>
      <c r="C11" s="64" t="s">
        <v>358</v>
      </c>
      <c r="D11" s="85">
        <v>1269626458</v>
      </c>
      <c r="E11" s="86">
        <v>142719853</v>
      </c>
      <c r="F11" s="87">
        <f t="shared" si="0"/>
        <v>1412346311</v>
      </c>
      <c r="G11" s="85">
        <v>1268958186</v>
      </c>
      <c r="H11" s="86">
        <v>154392769</v>
      </c>
      <c r="I11" s="87">
        <f t="shared" si="1"/>
        <v>1423350955</v>
      </c>
      <c r="J11" s="85">
        <v>391909297</v>
      </c>
      <c r="K11" s="86">
        <v>34591330</v>
      </c>
      <c r="L11" s="88">
        <f t="shared" si="2"/>
        <v>426500627</v>
      </c>
      <c r="M11" s="105">
        <f t="shared" si="3"/>
        <v>0.3019802039189806</v>
      </c>
      <c r="N11" s="85">
        <v>318471697</v>
      </c>
      <c r="O11" s="86">
        <v>2033789</v>
      </c>
      <c r="P11" s="88">
        <f t="shared" si="4"/>
        <v>320505486</v>
      </c>
      <c r="Q11" s="105">
        <f t="shared" si="5"/>
        <v>0.2269312303248548</v>
      </c>
      <c r="R11" s="85">
        <v>276192605</v>
      </c>
      <c r="S11" s="86">
        <v>47853751</v>
      </c>
      <c r="T11" s="88">
        <f t="shared" si="6"/>
        <v>324046356</v>
      </c>
      <c r="U11" s="105">
        <f t="shared" si="7"/>
        <v>0.2276644104264503</v>
      </c>
      <c r="V11" s="85">
        <v>177753148</v>
      </c>
      <c r="W11" s="86">
        <v>10166382</v>
      </c>
      <c r="X11" s="88">
        <f t="shared" si="8"/>
        <v>187919530</v>
      </c>
      <c r="Y11" s="105">
        <f t="shared" si="9"/>
        <v>0.13202613827592508</v>
      </c>
      <c r="Z11" s="125">
        <f t="shared" si="10"/>
        <v>1164326747</v>
      </c>
      <c r="AA11" s="88">
        <f t="shared" si="11"/>
        <v>94645252</v>
      </c>
      <c r="AB11" s="88">
        <f t="shared" si="12"/>
        <v>1258971999</v>
      </c>
      <c r="AC11" s="105">
        <f t="shared" si="13"/>
        <v>0.8845127019288086</v>
      </c>
      <c r="AD11" s="85">
        <v>1094653206</v>
      </c>
      <c r="AE11" s="86">
        <v>59894902</v>
      </c>
      <c r="AF11" s="88">
        <f t="shared" si="14"/>
        <v>1154548108</v>
      </c>
      <c r="AG11" s="86">
        <v>1284517573</v>
      </c>
      <c r="AH11" s="86">
        <v>1284517573</v>
      </c>
      <c r="AI11" s="126">
        <v>198731861</v>
      </c>
      <c r="AJ11" s="127">
        <f t="shared" si="15"/>
        <v>0.15471322866830098</v>
      </c>
      <c r="AK11" s="128">
        <f t="shared" si="16"/>
        <v>-0.8372354268324694</v>
      </c>
    </row>
    <row r="12" spans="1:37" ht="13.5">
      <c r="A12" s="62" t="s">
        <v>97</v>
      </c>
      <c r="B12" s="63" t="s">
        <v>359</v>
      </c>
      <c r="C12" s="64" t="s">
        <v>360</v>
      </c>
      <c r="D12" s="85">
        <v>546993861</v>
      </c>
      <c r="E12" s="86">
        <v>47224698</v>
      </c>
      <c r="F12" s="87">
        <f t="shared" si="0"/>
        <v>594218559</v>
      </c>
      <c r="G12" s="85">
        <v>542859521</v>
      </c>
      <c r="H12" s="86">
        <v>49338776</v>
      </c>
      <c r="I12" s="87">
        <f t="shared" si="1"/>
        <v>592198297</v>
      </c>
      <c r="J12" s="85">
        <v>183947063</v>
      </c>
      <c r="K12" s="86">
        <v>7494464</v>
      </c>
      <c r="L12" s="88">
        <f t="shared" si="2"/>
        <v>191441527</v>
      </c>
      <c r="M12" s="105">
        <f t="shared" si="3"/>
        <v>0.3221735910136728</v>
      </c>
      <c r="N12" s="85">
        <v>88467226</v>
      </c>
      <c r="O12" s="86">
        <v>6999660</v>
      </c>
      <c r="P12" s="88">
        <f t="shared" si="4"/>
        <v>95466886</v>
      </c>
      <c r="Q12" s="105">
        <f t="shared" si="5"/>
        <v>0.16065954951097378</v>
      </c>
      <c r="R12" s="85">
        <v>82621869</v>
      </c>
      <c r="S12" s="86">
        <v>8119092</v>
      </c>
      <c r="T12" s="88">
        <f t="shared" si="6"/>
        <v>90740961</v>
      </c>
      <c r="U12" s="105">
        <f t="shared" si="7"/>
        <v>0.1532273251370056</v>
      </c>
      <c r="V12" s="85">
        <v>74344794</v>
      </c>
      <c r="W12" s="86">
        <v>6494453</v>
      </c>
      <c r="X12" s="88">
        <f t="shared" si="8"/>
        <v>80839247</v>
      </c>
      <c r="Y12" s="105">
        <f t="shared" si="9"/>
        <v>0.13650705753380443</v>
      </c>
      <c r="Z12" s="125">
        <f t="shared" si="10"/>
        <v>429380952</v>
      </c>
      <c r="AA12" s="88">
        <f t="shared" si="11"/>
        <v>29107669</v>
      </c>
      <c r="AB12" s="88">
        <f t="shared" si="12"/>
        <v>458488621</v>
      </c>
      <c r="AC12" s="105">
        <f t="shared" si="13"/>
        <v>0.7742146901175571</v>
      </c>
      <c r="AD12" s="85">
        <v>598856153</v>
      </c>
      <c r="AE12" s="86">
        <v>45480042</v>
      </c>
      <c r="AF12" s="88">
        <f t="shared" si="14"/>
        <v>644336195</v>
      </c>
      <c r="AG12" s="86">
        <v>554242998</v>
      </c>
      <c r="AH12" s="86">
        <v>554242998</v>
      </c>
      <c r="AI12" s="126">
        <v>79192719</v>
      </c>
      <c r="AJ12" s="127">
        <f t="shared" si="15"/>
        <v>0.14288447357164447</v>
      </c>
      <c r="AK12" s="128">
        <f t="shared" si="16"/>
        <v>-0.8745387149948949</v>
      </c>
    </row>
    <row r="13" spans="1:37" ht="13.5">
      <c r="A13" s="62" t="s">
        <v>97</v>
      </c>
      <c r="B13" s="63" t="s">
        <v>361</v>
      </c>
      <c r="C13" s="64" t="s">
        <v>362</v>
      </c>
      <c r="D13" s="85">
        <v>246301716</v>
      </c>
      <c r="E13" s="86">
        <v>46701444</v>
      </c>
      <c r="F13" s="87">
        <f t="shared" si="0"/>
        <v>293003160</v>
      </c>
      <c r="G13" s="85">
        <v>258655241</v>
      </c>
      <c r="H13" s="86">
        <v>54068914</v>
      </c>
      <c r="I13" s="87">
        <f t="shared" si="1"/>
        <v>312724155</v>
      </c>
      <c r="J13" s="85">
        <v>21056770</v>
      </c>
      <c r="K13" s="86">
        <v>15790042</v>
      </c>
      <c r="L13" s="88">
        <f t="shared" si="2"/>
        <v>36846812</v>
      </c>
      <c r="M13" s="105">
        <f t="shared" si="3"/>
        <v>0.12575568126978562</v>
      </c>
      <c r="N13" s="85">
        <v>71270509</v>
      </c>
      <c r="O13" s="86">
        <v>13146374</v>
      </c>
      <c r="P13" s="88">
        <f t="shared" si="4"/>
        <v>84416883</v>
      </c>
      <c r="Q13" s="105">
        <f t="shared" si="5"/>
        <v>0.288109121416984</v>
      </c>
      <c r="R13" s="85">
        <v>11499300</v>
      </c>
      <c r="S13" s="86">
        <v>2679293</v>
      </c>
      <c r="T13" s="88">
        <f t="shared" si="6"/>
        <v>14178593</v>
      </c>
      <c r="U13" s="105">
        <f t="shared" si="7"/>
        <v>0.04533897613377515</v>
      </c>
      <c r="V13" s="85">
        <v>24554617</v>
      </c>
      <c r="W13" s="86">
        <v>1273904</v>
      </c>
      <c r="X13" s="88">
        <f t="shared" si="8"/>
        <v>25828521</v>
      </c>
      <c r="Y13" s="105">
        <f t="shared" si="9"/>
        <v>0.08259202427135826</v>
      </c>
      <c r="Z13" s="125">
        <f t="shared" si="10"/>
        <v>128381196</v>
      </c>
      <c r="AA13" s="88">
        <f t="shared" si="11"/>
        <v>32889613</v>
      </c>
      <c r="AB13" s="88">
        <f t="shared" si="12"/>
        <v>161270809</v>
      </c>
      <c r="AC13" s="105">
        <f t="shared" si="13"/>
        <v>0.5156966816330514</v>
      </c>
      <c r="AD13" s="85">
        <v>155170235</v>
      </c>
      <c r="AE13" s="86">
        <v>16268150</v>
      </c>
      <c r="AF13" s="88">
        <f t="shared" si="14"/>
        <v>171438385</v>
      </c>
      <c r="AG13" s="86">
        <v>211184916</v>
      </c>
      <c r="AH13" s="86">
        <v>211184916</v>
      </c>
      <c r="AI13" s="126">
        <v>9263040</v>
      </c>
      <c r="AJ13" s="127">
        <f t="shared" si="15"/>
        <v>0.04386222356903558</v>
      </c>
      <c r="AK13" s="128">
        <f t="shared" si="16"/>
        <v>-0.8493422520283308</v>
      </c>
    </row>
    <row r="14" spans="1:37" ht="13.5">
      <c r="A14" s="62" t="s">
        <v>112</v>
      </c>
      <c r="B14" s="63" t="s">
        <v>363</v>
      </c>
      <c r="C14" s="64" t="s">
        <v>364</v>
      </c>
      <c r="D14" s="85">
        <v>1173008927</v>
      </c>
      <c r="E14" s="86">
        <v>563730251</v>
      </c>
      <c r="F14" s="87">
        <f t="shared" si="0"/>
        <v>1736739178</v>
      </c>
      <c r="G14" s="85">
        <v>1170152801</v>
      </c>
      <c r="H14" s="86">
        <v>553911848</v>
      </c>
      <c r="I14" s="87">
        <f t="shared" si="1"/>
        <v>1724064649</v>
      </c>
      <c r="J14" s="85">
        <v>390687506</v>
      </c>
      <c r="K14" s="86">
        <v>72385377</v>
      </c>
      <c r="L14" s="88">
        <f t="shared" si="2"/>
        <v>463072883</v>
      </c>
      <c r="M14" s="105">
        <f t="shared" si="3"/>
        <v>0.2666335215246696</v>
      </c>
      <c r="N14" s="85">
        <v>708889</v>
      </c>
      <c r="O14" s="86">
        <v>94719029</v>
      </c>
      <c r="P14" s="88">
        <f t="shared" si="4"/>
        <v>95427918</v>
      </c>
      <c r="Q14" s="105">
        <f t="shared" si="5"/>
        <v>0.05494660292623398</v>
      </c>
      <c r="R14" s="85">
        <v>88359</v>
      </c>
      <c r="S14" s="86">
        <v>114887478</v>
      </c>
      <c r="T14" s="88">
        <f t="shared" si="6"/>
        <v>114975837</v>
      </c>
      <c r="U14" s="105">
        <f t="shared" si="7"/>
        <v>0.06668881997359485</v>
      </c>
      <c r="V14" s="85">
        <v>2793046</v>
      </c>
      <c r="W14" s="86">
        <v>39592890</v>
      </c>
      <c r="X14" s="88">
        <f t="shared" si="8"/>
        <v>42385936</v>
      </c>
      <c r="Y14" s="105">
        <f t="shared" si="9"/>
        <v>0.02458488782574649</v>
      </c>
      <c r="Z14" s="125">
        <f t="shared" si="10"/>
        <v>394277800</v>
      </c>
      <c r="AA14" s="88">
        <f t="shared" si="11"/>
        <v>321584774</v>
      </c>
      <c r="AB14" s="88">
        <f t="shared" si="12"/>
        <v>715862574</v>
      </c>
      <c r="AC14" s="105">
        <f t="shared" si="13"/>
        <v>0.4152179411689799</v>
      </c>
      <c r="AD14" s="85">
        <v>0</v>
      </c>
      <c r="AE14" s="86">
        <v>0</v>
      </c>
      <c r="AF14" s="88">
        <f t="shared" si="14"/>
        <v>0</v>
      </c>
      <c r="AG14" s="86">
        <v>0</v>
      </c>
      <c r="AH14" s="86">
        <v>0</v>
      </c>
      <c r="AI14" s="126">
        <v>0</v>
      </c>
      <c r="AJ14" s="127">
        <f t="shared" si="15"/>
        <v>0</v>
      </c>
      <c r="AK14" s="128">
        <f t="shared" si="16"/>
        <v>0</v>
      </c>
    </row>
    <row r="15" spans="1:37" ht="13.5">
      <c r="A15" s="65"/>
      <c r="B15" s="66" t="s">
        <v>365</v>
      </c>
      <c r="C15" s="67"/>
      <c r="D15" s="89">
        <f>SUM(D9:D14)</f>
        <v>4009838405</v>
      </c>
      <c r="E15" s="90">
        <f>SUM(E9:E14)</f>
        <v>1055934066</v>
      </c>
      <c r="F15" s="91">
        <f t="shared" si="0"/>
        <v>5065772471</v>
      </c>
      <c r="G15" s="89">
        <f>SUM(G9:G14)</f>
        <v>4064444054</v>
      </c>
      <c r="H15" s="90">
        <f>SUM(H9:H14)</f>
        <v>1021905488</v>
      </c>
      <c r="I15" s="91">
        <f t="shared" si="1"/>
        <v>5086349542</v>
      </c>
      <c r="J15" s="89">
        <f>SUM(J9:J14)</f>
        <v>1413265445</v>
      </c>
      <c r="K15" s="90">
        <f>SUM(K9:K14)</f>
        <v>2606159750</v>
      </c>
      <c r="L15" s="90">
        <f t="shared" si="2"/>
        <v>4019425195</v>
      </c>
      <c r="M15" s="106">
        <f t="shared" si="3"/>
        <v>0.7934476366654802</v>
      </c>
      <c r="N15" s="89">
        <f>SUM(N9:N14)</f>
        <v>596308410</v>
      </c>
      <c r="O15" s="90">
        <f>SUM(O9:O14)</f>
        <v>165638417</v>
      </c>
      <c r="P15" s="90">
        <f t="shared" si="4"/>
        <v>761946827</v>
      </c>
      <c r="Q15" s="106">
        <f t="shared" si="5"/>
        <v>0.15041078756732815</v>
      </c>
      <c r="R15" s="89">
        <f>SUM(R9:R14)</f>
        <v>505475714</v>
      </c>
      <c r="S15" s="90">
        <f>SUM(S9:S14)</f>
        <v>214157908</v>
      </c>
      <c r="T15" s="90">
        <f t="shared" si="6"/>
        <v>719633622</v>
      </c>
      <c r="U15" s="106">
        <f t="shared" si="7"/>
        <v>0.14148332041628295</v>
      </c>
      <c r="V15" s="89">
        <f>SUM(V9:V14)</f>
        <v>313369633</v>
      </c>
      <c r="W15" s="90">
        <f>SUM(W9:W14)</f>
        <v>75569262</v>
      </c>
      <c r="X15" s="90">
        <f t="shared" si="8"/>
        <v>388938895</v>
      </c>
      <c r="Y15" s="106">
        <f t="shared" si="9"/>
        <v>0.07646719750350968</v>
      </c>
      <c r="Z15" s="89">
        <f t="shared" si="10"/>
        <v>2828419202</v>
      </c>
      <c r="AA15" s="90">
        <f t="shared" si="11"/>
        <v>3061525337</v>
      </c>
      <c r="AB15" s="90">
        <f t="shared" si="12"/>
        <v>5889944539</v>
      </c>
      <c r="AC15" s="106">
        <f t="shared" si="13"/>
        <v>1.1579905176324194</v>
      </c>
      <c r="AD15" s="89">
        <f>SUM(AD9:AD14)</f>
        <v>2174411852</v>
      </c>
      <c r="AE15" s="90">
        <f>SUM(AE9:AE14)</f>
        <v>286394414</v>
      </c>
      <c r="AF15" s="90">
        <f t="shared" si="14"/>
        <v>2460806266</v>
      </c>
      <c r="AG15" s="90">
        <f>SUM(AG9:AG14)</f>
        <v>3019131173</v>
      </c>
      <c r="AH15" s="90">
        <f>SUM(AH9:AH14)</f>
        <v>3019131173</v>
      </c>
      <c r="AI15" s="91">
        <f>SUM(AI9:AI14)</f>
        <v>389426626</v>
      </c>
      <c r="AJ15" s="129">
        <f t="shared" si="15"/>
        <v>0.12898632211896943</v>
      </c>
      <c r="AK15" s="130">
        <f t="shared" si="16"/>
        <v>-0.8419465602092221</v>
      </c>
    </row>
    <row r="16" spans="1:37" ht="13.5">
      <c r="A16" s="62" t="s">
        <v>97</v>
      </c>
      <c r="B16" s="63" t="s">
        <v>366</v>
      </c>
      <c r="C16" s="64" t="s">
        <v>367</v>
      </c>
      <c r="D16" s="85">
        <v>339055294</v>
      </c>
      <c r="E16" s="86">
        <v>39016000</v>
      </c>
      <c r="F16" s="87">
        <f t="shared" si="0"/>
        <v>378071294</v>
      </c>
      <c r="G16" s="85">
        <v>356089806</v>
      </c>
      <c r="H16" s="86">
        <v>22765000</v>
      </c>
      <c r="I16" s="87">
        <f t="shared" si="1"/>
        <v>378854806</v>
      </c>
      <c r="J16" s="85">
        <v>119839799</v>
      </c>
      <c r="K16" s="86">
        <v>4346450</v>
      </c>
      <c r="L16" s="88">
        <f t="shared" si="2"/>
        <v>124186249</v>
      </c>
      <c r="M16" s="105">
        <f t="shared" si="3"/>
        <v>0.32847309745764514</v>
      </c>
      <c r="N16" s="85">
        <v>97450796</v>
      </c>
      <c r="O16" s="86">
        <v>7725684</v>
      </c>
      <c r="P16" s="88">
        <f t="shared" si="4"/>
        <v>105176480</v>
      </c>
      <c r="Q16" s="105">
        <f t="shared" si="5"/>
        <v>0.2781921866831815</v>
      </c>
      <c r="R16" s="85">
        <v>89655338</v>
      </c>
      <c r="S16" s="86">
        <v>6009136</v>
      </c>
      <c r="T16" s="88">
        <f t="shared" si="6"/>
        <v>95664474</v>
      </c>
      <c r="U16" s="105">
        <f t="shared" si="7"/>
        <v>0.25250959598490613</v>
      </c>
      <c r="V16" s="85">
        <v>33736543</v>
      </c>
      <c r="W16" s="86">
        <v>3854345</v>
      </c>
      <c r="X16" s="88">
        <f t="shared" si="8"/>
        <v>37590888</v>
      </c>
      <c r="Y16" s="105">
        <f t="shared" si="9"/>
        <v>0.09922241292618049</v>
      </c>
      <c r="Z16" s="125">
        <f t="shared" si="10"/>
        <v>340682476</v>
      </c>
      <c r="AA16" s="88">
        <f t="shared" si="11"/>
        <v>21935615</v>
      </c>
      <c r="AB16" s="88">
        <f t="shared" si="12"/>
        <v>362618091</v>
      </c>
      <c r="AC16" s="105">
        <f t="shared" si="13"/>
        <v>0.9571426447735231</v>
      </c>
      <c r="AD16" s="85">
        <v>312164367</v>
      </c>
      <c r="AE16" s="86">
        <v>10043832</v>
      </c>
      <c r="AF16" s="88">
        <f t="shared" si="14"/>
        <v>322208199</v>
      </c>
      <c r="AG16" s="86">
        <v>355973028</v>
      </c>
      <c r="AH16" s="86">
        <v>355973028</v>
      </c>
      <c r="AI16" s="126">
        <v>62016706</v>
      </c>
      <c r="AJ16" s="127">
        <f t="shared" si="15"/>
        <v>0.17421742975425655</v>
      </c>
      <c r="AK16" s="128">
        <f t="shared" si="16"/>
        <v>-0.8833335460839716</v>
      </c>
    </row>
    <row r="17" spans="1:37" ht="13.5">
      <c r="A17" s="62" t="s">
        <v>97</v>
      </c>
      <c r="B17" s="63" t="s">
        <v>368</v>
      </c>
      <c r="C17" s="64" t="s">
        <v>369</v>
      </c>
      <c r="D17" s="85">
        <v>747528510</v>
      </c>
      <c r="E17" s="86">
        <v>170383000</v>
      </c>
      <c r="F17" s="87">
        <f t="shared" si="0"/>
        <v>917911510</v>
      </c>
      <c r="G17" s="85">
        <v>726379302</v>
      </c>
      <c r="H17" s="86">
        <v>155849710</v>
      </c>
      <c r="I17" s="87">
        <f t="shared" si="1"/>
        <v>882229012</v>
      </c>
      <c r="J17" s="85">
        <v>241659922</v>
      </c>
      <c r="K17" s="86">
        <v>38480501</v>
      </c>
      <c r="L17" s="88">
        <f t="shared" si="2"/>
        <v>280140423</v>
      </c>
      <c r="M17" s="105">
        <f t="shared" si="3"/>
        <v>0.3051932783803964</v>
      </c>
      <c r="N17" s="85">
        <v>209590258</v>
      </c>
      <c r="O17" s="86">
        <v>61257791</v>
      </c>
      <c r="P17" s="88">
        <f t="shared" si="4"/>
        <v>270848049</v>
      </c>
      <c r="Q17" s="105">
        <f t="shared" si="5"/>
        <v>0.29506989077846946</v>
      </c>
      <c r="R17" s="85">
        <v>186921909</v>
      </c>
      <c r="S17" s="86">
        <v>31723404</v>
      </c>
      <c r="T17" s="88">
        <f t="shared" si="6"/>
        <v>218645313</v>
      </c>
      <c r="U17" s="105">
        <f t="shared" si="7"/>
        <v>0.24783283028103364</v>
      </c>
      <c r="V17" s="85">
        <v>66916263</v>
      </c>
      <c r="W17" s="86">
        <v>13888881</v>
      </c>
      <c r="X17" s="88">
        <f t="shared" si="8"/>
        <v>80805144</v>
      </c>
      <c r="Y17" s="105">
        <f t="shared" si="9"/>
        <v>0.09159202758115599</v>
      </c>
      <c r="Z17" s="125">
        <f t="shared" si="10"/>
        <v>705088352</v>
      </c>
      <c r="AA17" s="88">
        <f t="shared" si="11"/>
        <v>145350577</v>
      </c>
      <c r="AB17" s="88">
        <f t="shared" si="12"/>
        <v>850438929</v>
      </c>
      <c r="AC17" s="105">
        <f t="shared" si="13"/>
        <v>0.9639661782058919</v>
      </c>
      <c r="AD17" s="85">
        <v>607430548</v>
      </c>
      <c r="AE17" s="86">
        <v>131499634</v>
      </c>
      <c r="AF17" s="88">
        <f t="shared" si="14"/>
        <v>738930182</v>
      </c>
      <c r="AG17" s="86">
        <v>665118576</v>
      </c>
      <c r="AH17" s="86">
        <v>665118576</v>
      </c>
      <c r="AI17" s="126">
        <v>174398989</v>
      </c>
      <c r="AJ17" s="127">
        <f t="shared" si="15"/>
        <v>0.2622073646609443</v>
      </c>
      <c r="AK17" s="128">
        <f t="shared" si="16"/>
        <v>-0.8906457660434285</v>
      </c>
    </row>
    <row r="18" spans="1:37" ht="13.5">
      <c r="A18" s="62" t="s">
        <v>97</v>
      </c>
      <c r="B18" s="63" t="s">
        <v>370</v>
      </c>
      <c r="C18" s="64" t="s">
        <v>371</v>
      </c>
      <c r="D18" s="85">
        <v>960893728</v>
      </c>
      <c r="E18" s="86">
        <v>95118240</v>
      </c>
      <c r="F18" s="87">
        <f t="shared" si="0"/>
        <v>1056011968</v>
      </c>
      <c r="G18" s="85">
        <v>914415815</v>
      </c>
      <c r="H18" s="86">
        <v>20000000</v>
      </c>
      <c r="I18" s="87">
        <f t="shared" si="1"/>
        <v>934415815</v>
      </c>
      <c r="J18" s="85">
        <v>257344680</v>
      </c>
      <c r="K18" s="86">
        <v>5051105</v>
      </c>
      <c r="L18" s="88">
        <f t="shared" si="2"/>
        <v>262395785</v>
      </c>
      <c r="M18" s="105">
        <f t="shared" si="3"/>
        <v>0.24847804092311196</v>
      </c>
      <c r="N18" s="85">
        <v>242699493</v>
      </c>
      <c r="O18" s="86">
        <v>10970903</v>
      </c>
      <c r="P18" s="88">
        <f t="shared" si="4"/>
        <v>253670396</v>
      </c>
      <c r="Q18" s="105">
        <f t="shared" si="5"/>
        <v>0.24021545558847301</v>
      </c>
      <c r="R18" s="85">
        <v>231398794</v>
      </c>
      <c r="S18" s="86">
        <v>-17067877</v>
      </c>
      <c r="T18" s="88">
        <f t="shared" si="6"/>
        <v>214330917</v>
      </c>
      <c r="U18" s="105">
        <f t="shared" si="7"/>
        <v>0.22937423956164527</v>
      </c>
      <c r="V18" s="85">
        <v>123416469</v>
      </c>
      <c r="W18" s="86">
        <v>2614509</v>
      </c>
      <c r="X18" s="88">
        <f t="shared" si="8"/>
        <v>126030978</v>
      </c>
      <c r="Y18" s="105">
        <f t="shared" si="9"/>
        <v>0.13487676040671465</v>
      </c>
      <c r="Z18" s="125">
        <f t="shared" si="10"/>
        <v>854859436</v>
      </c>
      <c r="AA18" s="88">
        <f t="shared" si="11"/>
        <v>1568640</v>
      </c>
      <c r="AB18" s="88">
        <f t="shared" si="12"/>
        <v>856428076</v>
      </c>
      <c r="AC18" s="105">
        <f t="shared" si="13"/>
        <v>0.9165385070029022</v>
      </c>
      <c r="AD18" s="85">
        <v>775747319</v>
      </c>
      <c r="AE18" s="86">
        <v>97141363</v>
      </c>
      <c r="AF18" s="88">
        <f t="shared" si="14"/>
        <v>872888682</v>
      </c>
      <c r="AG18" s="86">
        <v>445947374</v>
      </c>
      <c r="AH18" s="86">
        <v>445947374</v>
      </c>
      <c r="AI18" s="126">
        <v>131603069</v>
      </c>
      <c r="AJ18" s="127">
        <f t="shared" si="15"/>
        <v>0.2951089672746901</v>
      </c>
      <c r="AK18" s="128">
        <f t="shared" si="16"/>
        <v>-0.8556162078866317</v>
      </c>
    </row>
    <row r="19" spans="1:37" ht="13.5">
      <c r="A19" s="62" t="s">
        <v>97</v>
      </c>
      <c r="B19" s="63" t="s">
        <v>372</v>
      </c>
      <c r="C19" s="64" t="s">
        <v>373</v>
      </c>
      <c r="D19" s="85">
        <v>401775468</v>
      </c>
      <c r="E19" s="86">
        <v>183931008</v>
      </c>
      <c r="F19" s="87">
        <f t="shared" si="0"/>
        <v>585706476</v>
      </c>
      <c r="G19" s="85">
        <v>431617833</v>
      </c>
      <c r="H19" s="86">
        <v>277001753</v>
      </c>
      <c r="I19" s="87">
        <f t="shared" si="1"/>
        <v>708619586</v>
      </c>
      <c r="J19" s="85">
        <v>59300269</v>
      </c>
      <c r="K19" s="86">
        <v>37293513</v>
      </c>
      <c r="L19" s="88">
        <f t="shared" si="2"/>
        <v>96593782</v>
      </c>
      <c r="M19" s="105">
        <f t="shared" si="3"/>
        <v>0.16491841213652553</v>
      </c>
      <c r="N19" s="85">
        <v>138875948</v>
      </c>
      <c r="O19" s="86">
        <v>57804568</v>
      </c>
      <c r="P19" s="88">
        <f t="shared" si="4"/>
        <v>196680516</v>
      </c>
      <c r="Q19" s="105">
        <f t="shared" si="5"/>
        <v>0.33580048037577104</v>
      </c>
      <c r="R19" s="85">
        <v>104507594</v>
      </c>
      <c r="S19" s="86">
        <v>33122790</v>
      </c>
      <c r="T19" s="88">
        <f t="shared" si="6"/>
        <v>137630384</v>
      </c>
      <c r="U19" s="105">
        <f t="shared" si="7"/>
        <v>0.19422322882280593</v>
      </c>
      <c r="V19" s="85">
        <v>6749211</v>
      </c>
      <c r="W19" s="86">
        <v>22588910</v>
      </c>
      <c r="X19" s="88">
        <f t="shared" si="8"/>
        <v>29338121</v>
      </c>
      <c r="Y19" s="105">
        <f t="shared" si="9"/>
        <v>0.041401792413905986</v>
      </c>
      <c r="Z19" s="125">
        <f t="shared" si="10"/>
        <v>309433022</v>
      </c>
      <c r="AA19" s="88">
        <f t="shared" si="11"/>
        <v>150809781</v>
      </c>
      <c r="AB19" s="88">
        <f t="shared" si="12"/>
        <v>460242803</v>
      </c>
      <c r="AC19" s="105">
        <f t="shared" si="13"/>
        <v>0.6494920717587955</v>
      </c>
      <c r="AD19" s="85">
        <v>405105779</v>
      </c>
      <c r="AE19" s="86">
        <v>74128579</v>
      </c>
      <c r="AF19" s="88">
        <f t="shared" si="14"/>
        <v>479234358</v>
      </c>
      <c r="AG19" s="86">
        <v>476431232</v>
      </c>
      <c r="AH19" s="86">
        <v>476431232</v>
      </c>
      <c r="AI19" s="126">
        <v>94192074</v>
      </c>
      <c r="AJ19" s="127">
        <f t="shared" si="15"/>
        <v>0.19770339909202259</v>
      </c>
      <c r="AK19" s="128">
        <f t="shared" si="16"/>
        <v>-0.9387812653449192</v>
      </c>
    </row>
    <row r="20" spans="1:37" ht="13.5">
      <c r="A20" s="62" t="s">
        <v>112</v>
      </c>
      <c r="B20" s="63" t="s">
        <v>374</v>
      </c>
      <c r="C20" s="64" t="s">
        <v>375</v>
      </c>
      <c r="D20" s="85">
        <v>1698952088</v>
      </c>
      <c r="E20" s="86">
        <v>0</v>
      </c>
      <c r="F20" s="87">
        <f t="shared" si="0"/>
        <v>1698952088</v>
      </c>
      <c r="G20" s="85">
        <v>1274647400</v>
      </c>
      <c r="H20" s="86">
        <v>679012859</v>
      </c>
      <c r="I20" s="87">
        <f t="shared" si="1"/>
        <v>1953660259</v>
      </c>
      <c r="J20" s="85">
        <v>549407498</v>
      </c>
      <c r="K20" s="86">
        <v>0</v>
      </c>
      <c r="L20" s="88">
        <f t="shared" si="2"/>
        <v>549407498</v>
      </c>
      <c r="M20" s="105">
        <f t="shared" si="3"/>
        <v>0.32338021883051477</v>
      </c>
      <c r="N20" s="85">
        <v>539052355</v>
      </c>
      <c r="O20" s="86">
        <v>30984163</v>
      </c>
      <c r="P20" s="88">
        <f t="shared" si="4"/>
        <v>570036518</v>
      </c>
      <c r="Q20" s="105">
        <f t="shared" si="5"/>
        <v>0.33552242115964837</v>
      </c>
      <c r="R20" s="85">
        <v>164632249</v>
      </c>
      <c r="S20" s="86">
        <v>324394130</v>
      </c>
      <c r="T20" s="88">
        <f t="shared" si="6"/>
        <v>489026379</v>
      </c>
      <c r="U20" s="105">
        <f t="shared" si="7"/>
        <v>0.2503129071429814</v>
      </c>
      <c r="V20" s="85">
        <v>281893465</v>
      </c>
      <c r="W20" s="86">
        <v>97052916</v>
      </c>
      <c r="X20" s="88">
        <f t="shared" si="8"/>
        <v>378946381</v>
      </c>
      <c r="Y20" s="105">
        <f t="shared" si="9"/>
        <v>0.19396738980295755</v>
      </c>
      <c r="Z20" s="125">
        <f t="shared" si="10"/>
        <v>1534985567</v>
      </c>
      <c r="AA20" s="88">
        <f t="shared" si="11"/>
        <v>452431209</v>
      </c>
      <c r="AB20" s="88">
        <f t="shared" si="12"/>
        <v>1987416776</v>
      </c>
      <c r="AC20" s="105">
        <f t="shared" si="13"/>
        <v>1.0172786014582078</v>
      </c>
      <c r="AD20" s="85">
        <v>1404067422</v>
      </c>
      <c r="AE20" s="86">
        <v>0</v>
      </c>
      <c r="AF20" s="88">
        <f t="shared" si="14"/>
        <v>1404067422</v>
      </c>
      <c r="AG20" s="86">
        <v>1042007424</v>
      </c>
      <c r="AH20" s="86">
        <v>1042007424</v>
      </c>
      <c r="AI20" s="126">
        <v>254306021</v>
      </c>
      <c r="AJ20" s="127">
        <f t="shared" si="15"/>
        <v>0.24405394351585732</v>
      </c>
      <c r="AK20" s="128">
        <f t="shared" si="16"/>
        <v>-0.7301081308045618</v>
      </c>
    </row>
    <row r="21" spans="1:37" ht="13.5">
      <c r="A21" s="65"/>
      <c r="B21" s="66" t="s">
        <v>376</v>
      </c>
      <c r="C21" s="67"/>
      <c r="D21" s="89">
        <f>SUM(D16:D20)</f>
        <v>4148205088</v>
      </c>
      <c r="E21" s="90">
        <f>SUM(E16:E20)</f>
        <v>488448248</v>
      </c>
      <c r="F21" s="91">
        <f t="shared" si="0"/>
        <v>4636653336</v>
      </c>
      <c r="G21" s="89">
        <f>SUM(G16:G20)</f>
        <v>3703150156</v>
      </c>
      <c r="H21" s="90">
        <f>SUM(H16:H20)</f>
        <v>1154629322</v>
      </c>
      <c r="I21" s="91">
        <f t="shared" si="1"/>
        <v>4857779478</v>
      </c>
      <c r="J21" s="89">
        <f>SUM(J16:J20)</f>
        <v>1227552168</v>
      </c>
      <c r="K21" s="90">
        <f>SUM(K16:K20)</f>
        <v>85171569</v>
      </c>
      <c r="L21" s="90">
        <f t="shared" si="2"/>
        <v>1312723737</v>
      </c>
      <c r="M21" s="106">
        <f t="shared" si="3"/>
        <v>0.28311880183228777</v>
      </c>
      <c r="N21" s="89">
        <f>SUM(N16:N20)</f>
        <v>1227668850</v>
      </c>
      <c r="O21" s="90">
        <f>SUM(O16:O20)</f>
        <v>168743109</v>
      </c>
      <c r="P21" s="90">
        <f t="shared" si="4"/>
        <v>1396411959</v>
      </c>
      <c r="Q21" s="106">
        <f t="shared" si="5"/>
        <v>0.3011680748607944</v>
      </c>
      <c r="R21" s="89">
        <f>SUM(R16:R20)</f>
        <v>777115884</v>
      </c>
      <c r="S21" s="90">
        <f>SUM(S16:S20)</f>
        <v>378181583</v>
      </c>
      <c r="T21" s="90">
        <f t="shared" si="6"/>
        <v>1155297467</v>
      </c>
      <c r="U21" s="106">
        <f t="shared" si="7"/>
        <v>0.23782418947425096</v>
      </c>
      <c r="V21" s="89">
        <f>SUM(V16:V20)</f>
        <v>512711951</v>
      </c>
      <c r="W21" s="90">
        <f>SUM(W16:W20)</f>
        <v>139999561</v>
      </c>
      <c r="X21" s="90">
        <f t="shared" si="8"/>
        <v>652711512</v>
      </c>
      <c r="Y21" s="106">
        <f t="shared" si="9"/>
        <v>0.13436417090483663</v>
      </c>
      <c r="Z21" s="89">
        <f t="shared" si="10"/>
        <v>3745048853</v>
      </c>
      <c r="AA21" s="90">
        <f t="shared" si="11"/>
        <v>772095822</v>
      </c>
      <c r="AB21" s="90">
        <f t="shared" si="12"/>
        <v>4517144675</v>
      </c>
      <c r="AC21" s="106">
        <f t="shared" si="13"/>
        <v>0.929878496020111</v>
      </c>
      <c r="AD21" s="89">
        <f>SUM(AD16:AD20)</f>
        <v>3504515435</v>
      </c>
      <c r="AE21" s="90">
        <f>SUM(AE16:AE20)</f>
        <v>312813408</v>
      </c>
      <c r="AF21" s="90">
        <f t="shared" si="14"/>
        <v>3817328843</v>
      </c>
      <c r="AG21" s="90">
        <f>SUM(AG16:AG20)</f>
        <v>2985477634</v>
      </c>
      <c r="AH21" s="90">
        <f>SUM(AH16:AH20)</f>
        <v>2985477634</v>
      </c>
      <c r="AI21" s="91">
        <f>SUM(AI16:AI20)</f>
        <v>716516859</v>
      </c>
      <c r="AJ21" s="129">
        <f t="shared" si="15"/>
        <v>0.24000074589069925</v>
      </c>
      <c r="AK21" s="130">
        <f t="shared" si="16"/>
        <v>-0.8290135487811313</v>
      </c>
    </row>
    <row r="22" spans="1:37" ht="13.5">
      <c r="A22" s="62" t="s">
        <v>97</v>
      </c>
      <c r="B22" s="63" t="s">
        <v>377</v>
      </c>
      <c r="C22" s="64" t="s">
        <v>378</v>
      </c>
      <c r="D22" s="85">
        <v>288767436</v>
      </c>
      <c r="E22" s="86">
        <v>69532500</v>
      </c>
      <c r="F22" s="87">
        <f t="shared" si="0"/>
        <v>358299936</v>
      </c>
      <c r="G22" s="85">
        <v>268075436</v>
      </c>
      <c r="H22" s="86">
        <v>64385147</v>
      </c>
      <c r="I22" s="87">
        <f t="shared" si="1"/>
        <v>332460583</v>
      </c>
      <c r="J22" s="85">
        <v>116089693</v>
      </c>
      <c r="K22" s="86">
        <v>4912056</v>
      </c>
      <c r="L22" s="88">
        <f t="shared" si="2"/>
        <v>121001749</v>
      </c>
      <c r="M22" s="105">
        <f t="shared" si="3"/>
        <v>0.33771077480739486</v>
      </c>
      <c r="N22" s="85">
        <v>72813369</v>
      </c>
      <c r="O22" s="86">
        <v>18309004</v>
      </c>
      <c r="P22" s="88">
        <f t="shared" si="4"/>
        <v>91122373</v>
      </c>
      <c r="Q22" s="105">
        <f t="shared" si="5"/>
        <v>0.25431869739435287</v>
      </c>
      <c r="R22" s="85">
        <v>62765161</v>
      </c>
      <c r="S22" s="86">
        <v>11122267</v>
      </c>
      <c r="T22" s="88">
        <f t="shared" si="6"/>
        <v>73887428</v>
      </c>
      <c r="U22" s="105">
        <f t="shared" si="7"/>
        <v>0.2222441750335257</v>
      </c>
      <c r="V22" s="85">
        <v>9097785</v>
      </c>
      <c r="W22" s="86">
        <v>11459609</v>
      </c>
      <c r="X22" s="88">
        <f t="shared" si="8"/>
        <v>20557394</v>
      </c>
      <c r="Y22" s="105">
        <f t="shared" si="9"/>
        <v>0.061834079139541184</v>
      </c>
      <c r="Z22" s="125">
        <f t="shared" si="10"/>
        <v>260766008</v>
      </c>
      <c r="AA22" s="88">
        <f t="shared" si="11"/>
        <v>45802936</v>
      </c>
      <c r="AB22" s="88">
        <f t="shared" si="12"/>
        <v>306568944</v>
      </c>
      <c r="AC22" s="105">
        <f t="shared" si="13"/>
        <v>0.9221211766929976</v>
      </c>
      <c r="AD22" s="85">
        <v>240872610</v>
      </c>
      <c r="AE22" s="86">
        <v>23867408</v>
      </c>
      <c r="AF22" s="88">
        <f t="shared" si="14"/>
        <v>264740018</v>
      </c>
      <c r="AG22" s="86">
        <v>283170390</v>
      </c>
      <c r="AH22" s="86">
        <v>283170390</v>
      </c>
      <c r="AI22" s="126">
        <v>27684281</v>
      </c>
      <c r="AJ22" s="127">
        <f t="shared" si="15"/>
        <v>0.09776545139482981</v>
      </c>
      <c r="AK22" s="128">
        <f t="shared" si="16"/>
        <v>-0.922348747441726</v>
      </c>
    </row>
    <row r="23" spans="1:37" ht="13.5">
      <c r="A23" s="62" t="s">
        <v>97</v>
      </c>
      <c r="B23" s="63" t="s">
        <v>379</v>
      </c>
      <c r="C23" s="64" t="s">
        <v>380</v>
      </c>
      <c r="D23" s="85">
        <v>227596373</v>
      </c>
      <c r="E23" s="86">
        <v>55441271</v>
      </c>
      <c r="F23" s="87">
        <f t="shared" si="0"/>
        <v>283037644</v>
      </c>
      <c r="G23" s="85">
        <v>223796176</v>
      </c>
      <c r="H23" s="86">
        <v>46194785</v>
      </c>
      <c r="I23" s="87">
        <f t="shared" si="1"/>
        <v>269990961</v>
      </c>
      <c r="J23" s="85">
        <v>72437594</v>
      </c>
      <c r="K23" s="86">
        <v>13139331</v>
      </c>
      <c r="L23" s="88">
        <f t="shared" si="2"/>
        <v>85576925</v>
      </c>
      <c r="M23" s="105">
        <f t="shared" si="3"/>
        <v>0.3023517430070185</v>
      </c>
      <c r="N23" s="85">
        <v>58982436</v>
      </c>
      <c r="O23" s="86">
        <v>18357960</v>
      </c>
      <c r="P23" s="88">
        <f t="shared" si="4"/>
        <v>77340396</v>
      </c>
      <c r="Q23" s="105">
        <f t="shared" si="5"/>
        <v>0.27325127112773734</v>
      </c>
      <c r="R23" s="85">
        <v>48145737</v>
      </c>
      <c r="S23" s="86">
        <v>2261822</v>
      </c>
      <c r="T23" s="88">
        <f t="shared" si="6"/>
        <v>50407559</v>
      </c>
      <c r="U23" s="105">
        <f t="shared" si="7"/>
        <v>0.18670091329464916</v>
      </c>
      <c r="V23" s="85">
        <v>9952437</v>
      </c>
      <c r="W23" s="86">
        <v>3207597</v>
      </c>
      <c r="X23" s="88">
        <f t="shared" si="8"/>
        <v>13160034</v>
      </c>
      <c r="Y23" s="105">
        <f t="shared" si="9"/>
        <v>0.04874249845719835</v>
      </c>
      <c r="Z23" s="125">
        <f t="shared" si="10"/>
        <v>189518204</v>
      </c>
      <c r="AA23" s="88">
        <f t="shared" si="11"/>
        <v>36966710</v>
      </c>
      <c r="AB23" s="88">
        <f t="shared" si="12"/>
        <v>226484914</v>
      </c>
      <c r="AC23" s="105">
        <f t="shared" si="13"/>
        <v>0.8388610980202408</v>
      </c>
      <c r="AD23" s="85">
        <v>164595786</v>
      </c>
      <c r="AE23" s="86">
        <v>41591235</v>
      </c>
      <c r="AF23" s="88">
        <f t="shared" si="14"/>
        <v>206187021</v>
      </c>
      <c r="AG23" s="86">
        <v>233254983</v>
      </c>
      <c r="AH23" s="86">
        <v>233254983</v>
      </c>
      <c r="AI23" s="126">
        <v>22402820</v>
      </c>
      <c r="AJ23" s="127">
        <f t="shared" si="15"/>
        <v>0.09604433616751501</v>
      </c>
      <c r="AK23" s="128">
        <f t="shared" si="16"/>
        <v>-0.936174285189367</v>
      </c>
    </row>
    <row r="24" spans="1:37" ht="13.5">
      <c r="A24" s="62" t="s">
        <v>97</v>
      </c>
      <c r="B24" s="63" t="s">
        <v>69</v>
      </c>
      <c r="C24" s="64" t="s">
        <v>70</v>
      </c>
      <c r="D24" s="85">
        <v>3794801628</v>
      </c>
      <c r="E24" s="86">
        <v>1889186104</v>
      </c>
      <c r="F24" s="87">
        <f t="shared" si="0"/>
        <v>5683987732</v>
      </c>
      <c r="G24" s="85">
        <v>3952668736</v>
      </c>
      <c r="H24" s="86">
        <v>1556201099</v>
      </c>
      <c r="I24" s="87">
        <f t="shared" si="1"/>
        <v>5508869835</v>
      </c>
      <c r="J24" s="85">
        <v>962825262</v>
      </c>
      <c r="K24" s="86">
        <v>170032755</v>
      </c>
      <c r="L24" s="88">
        <f t="shared" si="2"/>
        <v>1132858017</v>
      </c>
      <c r="M24" s="105">
        <f t="shared" si="3"/>
        <v>0.19930690747662577</v>
      </c>
      <c r="N24" s="85">
        <v>846797787</v>
      </c>
      <c r="O24" s="86">
        <v>297036399</v>
      </c>
      <c r="P24" s="88">
        <f t="shared" si="4"/>
        <v>1143834186</v>
      </c>
      <c r="Q24" s="105">
        <f t="shared" si="5"/>
        <v>0.20123797585986766</v>
      </c>
      <c r="R24" s="85">
        <v>861788364</v>
      </c>
      <c r="S24" s="86">
        <v>176820773</v>
      </c>
      <c r="T24" s="88">
        <f t="shared" si="6"/>
        <v>1038609137</v>
      </c>
      <c r="U24" s="105">
        <f t="shared" si="7"/>
        <v>0.18853397667908411</v>
      </c>
      <c r="V24" s="85">
        <v>699716767</v>
      </c>
      <c r="W24" s="86">
        <v>348870585</v>
      </c>
      <c r="X24" s="88">
        <f t="shared" si="8"/>
        <v>1048587352</v>
      </c>
      <c r="Y24" s="105">
        <f t="shared" si="9"/>
        <v>0.19034527650987781</v>
      </c>
      <c r="Z24" s="125">
        <f t="shared" si="10"/>
        <v>3371128180</v>
      </c>
      <c r="AA24" s="88">
        <f t="shared" si="11"/>
        <v>992760512</v>
      </c>
      <c r="AB24" s="88">
        <f t="shared" si="12"/>
        <v>4363888692</v>
      </c>
      <c r="AC24" s="105">
        <f t="shared" si="13"/>
        <v>0.7921567985278055</v>
      </c>
      <c r="AD24" s="85">
        <v>4526618985</v>
      </c>
      <c r="AE24" s="86">
        <v>1488688864</v>
      </c>
      <c r="AF24" s="88">
        <f t="shared" si="14"/>
        <v>6015307849</v>
      </c>
      <c r="AG24" s="86">
        <v>5526472000</v>
      </c>
      <c r="AH24" s="86">
        <v>5526472000</v>
      </c>
      <c r="AI24" s="126">
        <v>890916902</v>
      </c>
      <c r="AJ24" s="127">
        <f t="shared" si="15"/>
        <v>0.1612089778071797</v>
      </c>
      <c r="AK24" s="128">
        <f t="shared" si="16"/>
        <v>-0.8256801849012068</v>
      </c>
    </row>
    <row r="25" spans="1:37" ht="13.5">
      <c r="A25" s="62" t="s">
        <v>97</v>
      </c>
      <c r="B25" s="63" t="s">
        <v>381</v>
      </c>
      <c r="C25" s="64" t="s">
        <v>382</v>
      </c>
      <c r="D25" s="85">
        <v>354366739</v>
      </c>
      <c r="E25" s="86">
        <v>104165942</v>
      </c>
      <c r="F25" s="87">
        <f t="shared" si="0"/>
        <v>458532681</v>
      </c>
      <c r="G25" s="85">
        <v>357555991</v>
      </c>
      <c r="H25" s="86">
        <v>115327903</v>
      </c>
      <c r="I25" s="87">
        <f t="shared" si="1"/>
        <v>472883894</v>
      </c>
      <c r="J25" s="85">
        <v>0</v>
      </c>
      <c r="K25" s="86">
        <v>0</v>
      </c>
      <c r="L25" s="88">
        <f t="shared" si="2"/>
        <v>0</v>
      </c>
      <c r="M25" s="105">
        <f t="shared" si="3"/>
        <v>0</v>
      </c>
      <c r="N25" s="85">
        <v>0</v>
      </c>
      <c r="O25" s="86">
        <v>0</v>
      </c>
      <c r="P25" s="88">
        <f t="shared" si="4"/>
        <v>0</v>
      </c>
      <c r="Q25" s="105">
        <f t="shared" si="5"/>
        <v>0</v>
      </c>
      <c r="R25" s="85">
        <v>0</v>
      </c>
      <c r="S25" s="86">
        <v>0</v>
      </c>
      <c r="T25" s="88">
        <f t="shared" si="6"/>
        <v>0</v>
      </c>
      <c r="U25" s="105">
        <f t="shared" si="7"/>
        <v>0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f t="shared" si="10"/>
        <v>0</v>
      </c>
      <c r="AA25" s="88">
        <f t="shared" si="11"/>
        <v>0</v>
      </c>
      <c r="AB25" s="88">
        <f t="shared" si="12"/>
        <v>0</v>
      </c>
      <c r="AC25" s="105">
        <f t="shared" si="13"/>
        <v>0</v>
      </c>
      <c r="AD25" s="85">
        <v>179819103</v>
      </c>
      <c r="AE25" s="86">
        <v>29248686</v>
      </c>
      <c r="AF25" s="88">
        <f t="shared" si="14"/>
        <v>209067789</v>
      </c>
      <c r="AG25" s="86">
        <v>743138479</v>
      </c>
      <c r="AH25" s="86">
        <v>743138479</v>
      </c>
      <c r="AI25" s="126">
        <v>18715201</v>
      </c>
      <c r="AJ25" s="127">
        <f t="shared" si="15"/>
        <v>0.025184002078837316</v>
      </c>
      <c r="AK25" s="128">
        <f t="shared" si="16"/>
        <v>-1</v>
      </c>
    </row>
    <row r="26" spans="1:37" ht="13.5">
      <c r="A26" s="62" t="s">
        <v>112</v>
      </c>
      <c r="B26" s="63" t="s">
        <v>383</v>
      </c>
      <c r="C26" s="64" t="s">
        <v>384</v>
      </c>
      <c r="D26" s="85">
        <v>693752000</v>
      </c>
      <c r="E26" s="86">
        <v>27776000</v>
      </c>
      <c r="F26" s="87">
        <f t="shared" si="0"/>
        <v>721528000</v>
      </c>
      <c r="G26" s="85">
        <v>741843000</v>
      </c>
      <c r="H26" s="86">
        <v>136367295</v>
      </c>
      <c r="I26" s="87">
        <f t="shared" si="1"/>
        <v>878210295</v>
      </c>
      <c r="J26" s="85">
        <v>272221119</v>
      </c>
      <c r="K26" s="86">
        <v>77650215</v>
      </c>
      <c r="L26" s="88">
        <f t="shared" si="2"/>
        <v>349871334</v>
      </c>
      <c r="M26" s="105">
        <f t="shared" si="3"/>
        <v>0.4849033356986839</v>
      </c>
      <c r="N26" s="85">
        <v>222657897</v>
      </c>
      <c r="O26" s="86">
        <v>108079963</v>
      </c>
      <c r="P26" s="88">
        <f t="shared" si="4"/>
        <v>330737860</v>
      </c>
      <c r="Q26" s="105">
        <f t="shared" si="5"/>
        <v>0.4583853433269395</v>
      </c>
      <c r="R26" s="85">
        <v>174740505</v>
      </c>
      <c r="S26" s="86">
        <v>75053074</v>
      </c>
      <c r="T26" s="88">
        <f t="shared" si="6"/>
        <v>249793579</v>
      </c>
      <c r="U26" s="105">
        <f t="shared" si="7"/>
        <v>0.2844348106850649</v>
      </c>
      <c r="V26" s="85">
        <v>29301095</v>
      </c>
      <c r="W26" s="86">
        <v>37239144</v>
      </c>
      <c r="X26" s="88">
        <f t="shared" si="8"/>
        <v>66540239</v>
      </c>
      <c r="Y26" s="105">
        <f t="shared" si="9"/>
        <v>0.07576800155821448</v>
      </c>
      <c r="Z26" s="125">
        <f t="shared" si="10"/>
        <v>698920616</v>
      </c>
      <c r="AA26" s="88">
        <f t="shared" si="11"/>
        <v>298022396</v>
      </c>
      <c r="AB26" s="88">
        <f t="shared" si="12"/>
        <v>996943012</v>
      </c>
      <c r="AC26" s="105">
        <f t="shared" si="13"/>
        <v>1.1351985027686335</v>
      </c>
      <c r="AD26" s="85">
        <v>646356275</v>
      </c>
      <c r="AE26" s="86">
        <v>199002355</v>
      </c>
      <c r="AF26" s="88">
        <f t="shared" si="14"/>
        <v>845358630</v>
      </c>
      <c r="AG26" s="86">
        <v>830675000</v>
      </c>
      <c r="AH26" s="86">
        <v>830675000</v>
      </c>
      <c r="AI26" s="126">
        <v>72047018</v>
      </c>
      <c r="AJ26" s="127">
        <f t="shared" si="15"/>
        <v>0.08673310018960484</v>
      </c>
      <c r="AK26" s="128">
        <f t="shared" si="16"/>
        <v>-0.9212875617062075</v>
      </c>
    </row>
    <row r="27" spans="1:37" ht="13.5">
      <c r="A27" s="65"/>
      <c r="B27" s="66" t="s">
        <v>385</v>
      </c>
      <c r="C27" s="67"/>
      <c r="D27" s="89">
        <f>SUM(D22:D26)</f>
        <v>5359284176</v>
      </c>
      <c r="E27" s="90">
        <f>SUM(E22:E26)</f>
        <v>2146101817</v>
      </c>
      <c r="F27" s="91">
        <f t="shared" si="0"/>
        <v>7505385993</v>
      </c>
      <c r="G27" s="89">
        <f>SUM(G22:G26)</f>
        <v>5543939339</v>
      </c>
      <c r="H27" s="90">
        <f>SUM(H22:H26)</f>
        <v>1918476229</v>
      </c>
      <c r="I27" s="91">
        <f t="shared" si="1"/>
        <v>7462415568</v>
      </c>
      <c r="J27" s="89">
        <f>SUM(J22:J26)</f>
        <v>1423573668</v>
      </c>
      <c r="K27" s="90">
        <f>SUM(K22:K26)</f>
        <v>265734357</v>
      </c>
      <c r="L27" s="90">
        <f t="shared" si="2"/>
        <v>1689308025</v>
      </c>
      <c r="M27" s="106">
        <f t="shared" si="3"/>
        <v>0.22507943316646953</v>
      </c>
      <c r="N27" s="89">
        <f>SUM(N22:N26)</f>
        <v>1201251489</v>
      </c>
      <c r="O27" s="90">
        <f>SUM(O22:O26)</f>
        <v>441783326</v>
      </c>
      <c r="P27" s="90">
        <f t="shared" si="4"/>
        <v>1643034815</v>
      </c>
      <c r="Q27" s="106">
        <f t="shared" si="5"/>
        <v>0.21891409935910008</v>
      </c>
      <c r="R27" s="89">
        <f>SUM(R22:R26)</f>
        <v>1147439767</v>
      </c>
      <c r="S27" s="90">
        <f>SUM(S22:S26)</f>
        <v>265257936</v>
      </c>
      <c r="T27" s="90">
        <f t="shared" si="6"/>
        <v>1412697703</v>
      </c>
      <c r="U27" s="106">
        <f t="shared" si="7"/>
        <v>0.1893083667248267</v>
      </c>
      <c r="V27" s="89">
        <f>SUM(V22:V26)</f>
        <v>748068084</v>
      </c>
      <c r="W27" s="90">
        <f>SUM(W22:W26)</f>
        <v>400776935</v>
      </c>
      <c r="X27" s="90">
        <f t="shared" si="8"/>
        <v>1148845019</v>
      </c>
      <c r="Y27" s="106">
        <f t="shared" si="9"/>
        <v>0.15395082309894753</v>
      </c>
      <c r="Z27" s="89">
        <f t="shared" si="10"/>
        <v>4520333008</v>
      </c>
      <c r="AA27" s="90">
        <f t="shared" si="11"/>
        <v>1373552554</v>
      </c>
      <c r="AB27" s="90">
        <f t="shared" si="12"/>
        <v>5893885562</v>
      </c>
      <c r="AC27" s="106">
        <f t="shared" si="13"/>
        <v>0.789809346356145</v>
      </c>
      <c r="AD27" s="89">
        <f>SUM(AD22:AD26)</f>
        <v>5758262759</v>
      </c>
      <c r="AE27" s="90">
        <f>SUM(AE22:AE26)</f>
        <v>1782398548</v>
      </c>
      <c r="AF27" s="90">
        <f t="shared" si="14"/>
        <v>7540661307</v>
      </c>
      <c r="AG27" s="90">
        <f>SUM(AG22:AG26)</f>
        <v>7616710852</v>
      </c>
      <c r="AH27" s="90">
        <f>SUM(AH22:AH26)</f>
        <v>7616710852</v>
      </c>
      <c r="AI27" s="91">
        <f>SUM(AI22:AI26)</f>
        <v>1031766222</v>
      </c>
      <c r="AJ27" s="129">
        <f t="shared" si="15"/>
        <v>0.13546086257548798</v>
      </c>
      <c r="AK27" s="130">
        <f t="shared" si="16"/>
        <v>-0.8476466489837534</v>
      </c>
    </row>
    <row r="28" spans="1:37" ht="13.5">
      <c r="A28" s="62" t="s">
        <v>97</v>
      </c>
      <c r="B28" s="63" t="s">
        <v>386</v>
      </c>
      <c r="C28" s="64" t="s">
        <v>387</v>
      </c>
      <c r="D28" s="85">
        <v>362286742</v>
      </c>
      <c r="E28" s="86">
        <v>30000000</v>
      </c>
      <c r="F28" s="87">
        <f t="shared" si="0"/>
        <v>392286742</v>
      </c>
      <c r="G28" s="85">
        <v>372288356</v>
      </c>
      <c r="H28" s="86">
        <v>111076000</v>
      </c>
      <c r="I28" s="87">
        <f t="shared" si="1"/>
        <v>483364356</v>
      </c>
      <c r="J28" s="85">
        <v>61518853</v>
      </c>
      <c r="K28" s="86">
        <v>494047</v>
      </c>
      <c r="L28" s="88">
        <f t="shared" si="2"/>
        <v>62012900</v>
      </c>
      <c r="M28" s="105">
        <f t="shared" si="3"/>
        <v>0.15808053997399688</v>
      </c>
      <c r="N28" s="85">
        <v>63403087</v>
      </c>
      <c r="O28" s="86">
        <v>14697986</v>
      </c>
      <c r="P28" s="88">
        <f t="shared" si="4"/>
        <v>78101073</v>
      </c>
      <c r="Q28" s="105">
        <f t="shared" si="5"/>
        <v>0.19909179851915568</v>
      </c>
      <c r="R28" s="85">
        <v>64215366</v>
      </c>
      <c r="S28" s="86">
        <v>14287285</v>
      </c>
      <c r="T28" s="88">
        <f t="shared" si="6"/>
        <v>78502651</v>
      </c>
      <c r="U28" s="105">
        <f t="shared" si="7"/>
        <v>0.16240885374675829</v>
      </c>
      <c r="V28" s="85">
        <v>42922214</v>
      </c>
      <c r="W28" s="86">
        <v>8619296</v>
      </c>
      <c r="X28" s="88">
        <f t="shared" si="8"/>
        <v>51541510</v>
      </c>
      <c r="Y28" s="105">
        <f t="shared" si="9"/>
        <v>0.10663076281942477</v>
      </c>
      <c r="Z28" s="125">
        <f t="shared" si="10"/>
        <v>232059520</v>
      </c>
      <c r="AA28" s="88">
        <f t="shared" si="11"/>
        <v>38098614</v>
      </c>
      <c r="AB28" s="88">
        <f t="shared" si="12"/>
        <v>270158134</v>
      </c>
      <c r="AC28" s="105">
        <f t="shared" si="13"/>
        <v>0.558911989778576</v>
      </c>
      <c r="AD28" s="85">
        <v>265319973</v>
      </c>
      <c r="AE28" s="86">
        <v>0</v>
      </c>
      <c r="AF28" s="88">
        <f t="shared" si="14"/>
        <v>265319973</v>
      </c>
      <c r="AG28" s="86">
        <v>312616416</v>
      </c>
      <c r="AH28" s="86">
        <v>312616416</v>
      </c>
      <c r="AI28" s="126">
        <v>72253378</v>
      </c>
      <c r="AJ28" s="127">
        <f t="shared" si="15"/>
        <v>0.23112470843501706</v>
      </c>
      <c r="AK28" s="128">
        <f t="shared" si="16"/>
        <v>-0.8057382962269486</v>
      </c>
    </row>
    <row r="29" spans="1:37" ht="13.5">
      <c r="A29" s="62" t="s">
        <v>97</v>
      </c>
      <c r="B29" s="63" t="s">
        <v>388</v>
      </c>
      <c r="C29" s="64" t="s">
        <v>389</v>
      </c>
      <c r="D29" s="85">
        <v>540763975</v>
      </c>
      <c r="E29" s="86">
        <v>97567950</v>
      </c>
      <c r="F29" s="87">
        <f t="shared" si="0"/>
        <v>638331925</v>
      </c>
      <c r="G29" s="85">
        <v>559295056</v>
      </c>
      <c r="H29" s="86">
        <v>138232096</v>
      </c>
      <c r="I29" s="87">
        <f t="shared" si="1"/>
        <v>697527152</v>
      </c>
      <c r="J29" s="85">
        <v>142826215</v>
      </c>
      <c r="K29" s="86">
        <v>4158698</v>
      </c>
      <c r="L29" s="88">
        <f t="shared" si="2"/>
        <v>146984913</v>
      </c>
      <c r="M29" s="105">
        <f t="shared" si="3"/>
        <v>0.2302640793032559</v>
      </c>
      <c r="N29" s="85">
        <v>117748411</v>
      </c>
      <c r="O29" s="86">
        <v>25464724</v>
      </c>
      <c r="P29" s="88">
        <f t="shared" si="4"/>
        <v>143213135</v>
      </c>
      <c r="Q29" s="105">
        <f t="shared" si="5"/>
        <v>0.22435527566633925</v>
      </c>
      <c r="R29" s="85">
        <v>139610886</v>
      </c>
      <c r="S29" s="86">
        <v>8156845</v>
      </c>
      <c r="T29" s="88">
        <f t="shared" si="6"/>
        <v>147767731</v>
      </c>
      <c r="U29" s="105">
        <f t="shared" si="7"/>
        <v>0.21184513115555392</v>
      </c>
      <c r="V29" s="85">
        <v>97180005</v>
      </c>
      <c r="W29" s="86">
        <v>19306125</v>
      </c>
      <c r="X29" s="88">
        <f t="shared" si="8"/>
        <v>116486130</v>
      </c>
      <c r="Y29" s="105">
        <f t="shared" si="9"/>
        <v>0.16699870344258655</v>
      </c>
      <c r="Z29" s="125">
        <f t="shared" si="10"/>
        <v>497365517</v>
      </c>
      <c r="AA29" s="88">
        <f t="shared" si="11"/>
        <v>57086392</v>
      </c>
      <c r="AB29" s="88">
        <f t="shared" si="12"/>
        <v>554451909</v>
      </c>
      <c r="AC29" s="105">
        <f t="shared" si="13"/>
        <v>0.7948821883280609</v>
      </c>
      <c r="AD29" s="85">
        <v>475193102</v>
      </c>
      <c r="AE29" s="86">
        <v>73316414</v>
      </c>
      <c r="AF29" s="88">
        <f t="shared" si="14"/>
        <v>548509516</v>
      </c>
      <c r="AG29" s="86">
        <v>554536504</v>
      </c>
      <c r="AH29" s="86">
        <v>554536504</v>
      </c>
      <c r="AI29" s="126">
        <v>111655108</v>
      </c>
      <c r="AJ29" s="127">
        <f t="shared" si="15"/>
        <v>0.20134852655254595</v>
      </c>
      <c r="AK29" s="128">
        <f t="shared" si="16"/>
        <v>-0.7876315239715914</v>
      </c>
    </row>
    <row r="30" spans="1:37" ht="13.5">
      <c r="A30" s="62" t="s">
        <v>97</v>
      </c>
      <c r="B30" s="63" t="s">
        <v>390</v>
      </c>
      <c r="C30" s="64" t="s">
        <v>391</v>
      </c>
      <c r="D30" s="85">
        <v>430564437</v>
      </c>
      <c r="E30" s="86">
        <v>75615456</v>
      </c>
      <c r="F30" s="87">
        <f t="shared" si="0"/>
        <v>506179893</v>
      </c>
      <c r="G30" s="85">
        <v>423639976</v>
      </c>
      <c r="H30" s="86">
        <v>84315451</v>
      </c>
      <c r="I30" s="87">
        <f t="shared" si="1"/>
        <v>507955427</v>
      </c>
      <c r="J30" s="85">
        <v>106043547</v>
      </c>
      <c r="K30" s="86">
        <v>4838013</v>
      </c>
      <c r="L30" s="88">
        <f t="shared" si="2"/>
        <v>110881560</v>
      </c>
      <c r="M30" s="105">
        <f t="shared" si="3"/>
        <v>0.21905563917767076</v>
      </c>
      <c r="N30" s="85">
        <v>107629290</v>
      </c>
      <c r="O30" s="86">
        <v>15097390</v>
      </c>
      <c r="P30" s="88">
        <f t="shared" si="4"/>
        <v>122726680</v>
      </c>
      <c r="Q30" s="105">
        <f t="shared" si="5"/>
        <v>0.24245664771990458</v>
      </c>
      <c r="R30" s="85">
        <v>101746706</v>
      </c>
      <c r="S30" s="86">
        <v>13591552</v>
      </c>
      <c r="T30" s="88">
        <f t="shared" si="6"/>
        <v>115338258</v>
      </c>
      <c r="U30" s="105">
        <f t="shared" si="7"/>
        <v>0.22706373801573734</v>
      </c>
      <c r="V30" s="85">
        <v>42568461</v>
      </c>
      <c r="W30" s="86">
        <v>4826750</v>
      </c>
      <c r="X30" s="88">
        <f t="shared" si="8"/>
        <v>47395211</v>
      </c>
      <c r="Y30" s="105">
        <f t="shared" si="9"/>
        <v>0.09330584630214021</v>
      </c>
      <c r="Z30" s="125">
        <f t="shared" si="10"/>
        <v>357988004</v>
      </c>
      <c r="AA30" s="88">
        <f t="shared" si="11"/>
        <v>38353705</v>
      </c>
      <c r="AB30" s="88">
        <f t="shared" si="12"/>
        <v>396341709</v>
      </c>
      <c r="AC30" s="105">
        <f t="shared" si="13"/>
        <v>0.780268676999488</v>
      </c>
      <c r="AD30" s="85">
        <v>331489497</v>
      </c>
      <c r="AE30" s="86">
        <v>53586160</v>
      </c>
      <c r="AF30" s="88">
        <f t="shared" si="14"/>
        <v>385075657</v>
      </c>
      <c r="AG30" s="86">
        <v>315781101</v>
      </c>
      <c r="AH30" s="86">
        <v>315781101</v>
      </c>
      <c r="AI30" s="126">
        <v>95584508</v>
      </c>
      <c r="AJ30" s="127">
        <f t="shared" si="15"/>
        <v>0.3026923007656497</v>
      </c>
      <c r="AK30" s="128">
        <f t="shared" si="16"/>
        <v>-0.8769197425533445</v>
      </c>
    </row>
    <row r="31" spans="1:37" ht="13.5">
      <c r="A31" s="62" t="s">
        <v>97</v>
      </c>
      <c r="B31" s="63" t="s">
        <v>392</v>
      </c>
      <c r="C31" s="64" t="s">
        <v>393</v>
      </c>
      <c r="D31" s="85">
        <v>1041006484</v>
      </c>
      <c r="E31" s="86">
        <v>515363100</v>
      </c>
      <c r="F31" s="87">
        <f t="shared" si="0"/>
        <v>1556369584</v>
      </c>
      <c r="G31" s="85">
        <v>1052545139</v>
      </c>
      <c r="H31" s="86">
        <v>533457717</v>
      </c>
      <c r="I31" s="87">
        <f t="shared" si="1"/>
        <v>1586002856</v>
      </c>
      <c r="J31" s="85">
        <v>328541382</v>
      </c>
      <c r="K31" s="86">
        <v>50699316</v>
      </c>
      <c r="L31" s="88">
        <f t="shared" si="2"/>
        <v>379240698</v>
      </c>
      <c r="M31" s="105">
        <f t="shared" si="3"/>
        <v>0.24367007804490737</v>
      </c>
      <c r="N31" s="85">
        <v>248428638</v>
      </c>
      <c r="O31" s="86">
        <v>59056247</v>
      </c>
      <c r="P31" s="88">
        <f t="shared" si="4"/>
        <v>307484885</v>
      </c>
      <c r="Q31" s="105">
        <f t="shared" si="5"/>
        <v>0.1975654678432729</v>
      </c>
      <c r="R31" s="85">
        <v>264458006</v>
      </c>
      <c r="S31" s="86">
        <v>58110988</v>
      </c>
      <c r="T31" s="88">
        <f t="shared" si="6"/>
        <v>322568994</v>
      </c>
      <c r="U31" s="105">
        <f t="shared" si="7"/>
        <v>0.20338487587187548</v>
      </c>
      <c r="V31" s="85">
        <v>96963470</v>
      </c>
      <c r="W31" s="86">
        <v>14420048</v>
      </c>
      <c r="X31" s="88">
        <f t="shared" si="8"/>
        <v>111383518</v>
      </c>
      <c r="Y31" s="105">
        <f t="shared" si="9"/>
        <v>0.07022907782203892</v>
      </c>
      <c r="Z31" s="125">
        <f t="shared" si="10"/>
        <v>938391496</v>
      </c>
      <c r="AA31" s="88">
        <f t="shared" si="11"/>
        <v>182286599</v>
      </c>
      <c r="AB31" s="88">
        <f t="shared" si="12"/>
        <v>1120678095</v>
      </c>
      <c r="AC31" s="105">
        <f t="shared" si="13"/>
        <v>0.7066053448519137</v>
      </c>
      <c r="AD31" s="85">
        <v>868843091</v>
      </c>
      <c r="AE31" s="86">
        <v>293974891</v>
      </c>
      <c r="AF31" s="88">
        <f t="shared" si="14"/>
        <v>1162817982</v>
      </c>
      <c r="AG31" s="86">
        <v>1224815531</v>
      </c>
      <c r="AH31" s="86">
        <v>1224815531</v>
      </c>
      <c r="AI31" s="126">
        <v>308141937</v>
      </c>
      <c r="AJ31" s="127">
        <f t="shared" si="15"/>
        <v>0.25158232337927466</v>
      </c>
      <c r="AK31" s="128">
        <f t="shared" si="16"/>
        <v>-0.9042124221295367</v>
      </c>
    </row>
    <row r="32" spans="1:37" ht="13.5">
      <c r="A32" s="62" t="s">
        <v>97</v>
      </c>
      <c r="B32" s="63" t="s">
        <v>394</v>
      </c>
      <c r="C32" s="64" t="s">
        <v>395</v>
      </c>
      <c r="D32" s="85">
        <v>563793504</v>
      </c>
      <c r="E32" s="86">
        <v>59630088</v>
      </c>
      <c r="F32" s="87">
        <f t="shared" si="0"/>
        <v>623423592</v>
      </c>
      <c r="G32" s="85">
        <v>537437798</v>
      </c>
      <c r="H32" s="86">
        <v>59780092</v>
      </c>
      <c r="I32" s="87">
        <f t="shared" si="1"/>
        <v>597217890</v>
      </c>
      <c r="J32" s="85">
        <v>105455548</v>
      </c>
      <c r="K32" s="86">
        <v>8220153</v>
      </c>
      <c r="L32" s="88">
        <f t="shared" si="2"/>
        <v>113675701</v>
      </c>
      <c r="M32" s="105">
        <f t="shared" si="3"/>
        <v>0.18234103177795685</v>
      </c>
      <c r="N32" s="85">
        <v>73393356</v>
      </c>
      <c r="O32" s="86">
        <v>6876828</v>
      </c>
      <c r="P32" s="88">
        <f t="shared" si="4"/>
        <v>80270184</v>
      </c>
      <c r="Q32" s="105">
        <f t="shared" si="5"/>
        <v>0.12875705223552078</v>
      </c>
      <c r="R32" s="85">
        <v>234737354</v>
      </c>
      <c r="S32" s="86">
        <v>1831966</v>
      </c>
      <c r="T32" s="88">
        <f t="shared" si="6"/>
        <v>236569320</v>
      </c>
      <c r="U32" s="105">
        <f t="shared" si="7"/>
        <v>0.39611894412607096</v>
      </c>
      <c r="V32" s="85">
        <v>24053243</v>
      </c>
      <c r="W32" s="86">
        <v>4947325</v>
      </c>
      <c r="X32" s="88">
        <f t="shared" si="8"/>
        <v>29000568</v>
      </c>
      <c r="Y32" s="105">
        <f t="shared" si="9"/>
        <v>0.048559442852591034</v>
      </c>
      <c r="Z32" s="125">
        <f t="shared" si="10"/>
        <v>437639501</v>
      </c>
      <c r="AA32" s="88">
        <f t="shared" si="11"/>
        <v>21876272</v>
      </c>
      <c r="AB32" s="88">
        <f t="shared" si="12"/>
        <v>459515773</v>
      </c>
      <c r="AC32" s="105">
        <f t="shared" si="13"/>
        <v>0.7694273408320036</v>
      </c>
      <c r="AD32" s="85">
        <v>476303037</v>
      </c>
      <c r="AE32" s="86">
        <v>47639240</v>
      </c>
      <c r="AF32" s="88">
        <f t="shared" si="14"/>
        <v>523942277</v>
      </c>
      <c r="AG32" s="86">
        <v>623294875</v>
      </c>
      <c r="AH32" s="86">
        <v>623294875</v>
      </c>
      <c r="AI32" s="126">
        <v>129632772</v>
      </c>
      <c r="AJ32" s="127">
        <f t="shared" si="15"/>
        <v>0.20797984581535345</v>
      </c>
      <c r="AK32" s="128">
        <f t="shared" si="16"/>
        <v>-0.9446493072365679</v>
      </c>
    </row>
    <row r="33" spans="1:37" ht="13.5">
      <c r="A33" s="62" t="s">
        <v>112</v>
      </c>
      <c r="B33" s="63" t="s">
        <v>396</v>
      </c>
      <c r="C33" s="64" t="s">
        <v>397</v>
      </c>
      <c r="D33" s="85">
        <v>141612168</v>
      </c>
      <c r="E33" s="86">
        <v>10328004</v>
      </c>
      <c r="F33" s="87">
        <f t="shared" si="0"/>
        <v>151940172</v>
      </c>
      <c r="G33" s="85">
        <v>144263168</v>
      </c>
      <c r="H33" s="86">
        <v>8404713</v>
      </c>
      <c r="I33" s="87">
        <f t="shared" si="1"/>
        <v>152667881</v>
      </c>
      <c r="J33" s="85">
        <v>59765533</v>
      </c>
      <c r="K33" s="86">
        <v>44474</v>
      </c>
      <c r="L33" s="88">
        <f t="shared" si="2"/>
        <v>59810007</v>
      </c>
      <c r="M33" s="105">
        <f t="shared" si="3"/>
        <v>0.39364182765305805</v>
      </c>
      <c r="N33" s="85">
        <v>45653805</v>
      </c>
      <c r="O33" s="86">
        <v>196976</v>
      </c>
      <c r="P33" s="88">
        <f t="shared" si="4"/>
        <v>45850781</v>
      </c>
      <c r="Q33" s="105">
        <f t="shared" si="5"/>
        <v>0.3017686527299706</v>
      </c>
      <c r="R33" s="85">
        <v>31351458</v>
      </c>
      <c r="S33" s="86">
        <v>4299541</v>
      </c>
      <c r="T33" s="88">
        <f t="shared" si="6"/>
        <v>35650999</v>
      </c>
      <c r="U33" s="105">
        <f t="shared" si="7"/>
        <v>0.2335199700584041</v>
      </c>
      <c r="V33" s="85">
        <v>1516358</v>
      </c>
      <c r="W33" s="86">
        <v>16000</v>
      </c>
      <c r="X33" s="88">
        <f t="shared" si="8"/>
        <v>1532358</v>
      </c>
      <c r="Y33" s="105">
        <f t="shared" si="9"/>
        <v>0.010037199638606368</v>
      </c>
      <c r="Z33" s="125">
        <f t="shared" si="10"/>
        <v>138287154</v>
      </c>
      <c r="AA33" s="88">
        <f t="shared" si="11"/>
        <v>4556991</v>
      </c>
      <c r="AB33" s="88">
        <f t="shared" si="12"/>
        <v>142844145</v>
      </c>
      <c r="AC33" s="105">
        <f t="shared" si="13"/>
        <v>0.9356528961058941</v>
      </c>
      <c r="AD33" s="85">
        <v>133813998</v>
      </c>
      <c r="AE33" s="86">
        <v>0</v>
      </c>
      <c r="AF33" s="88">
        <f t="shared" si="14"/>
        <v>133813998</v>
      </c>
      <c r="AG33" s="86">
        <v>136261920</v>
      </c>
      <c r="AH33" s="86">
        <v>136261920</v>
      </c>
      <c r="AI33" s="126">
        <v>3795363</v>
      </c>
      <c r="AJ33" s="127">
        <f t="shared" si="15"/>
        <v>0.027853438436798775</v>
      </c>
      <c r="AK33" s="128">
        <f t="shared" si="16"/>
        <v>-0.9885485971355553</v>
      </c>
    </row>
    <row r="34" spans="1:37" ht="13.5">
      <c r="A34" s="65"/>
      <c r="B34" s="66" t="s">
        <v>398</v>
      </c>
      <c r="C34" s="67"/>
      <c r="D34" s="89">
        <f>SUM(D28:D33)</f>
        <v>3080027310</v>
      </c>
      <c r="E34" s="90">
        <f>SUM(E28:E33)</f>
        <v>788504598</v>
      </c>
      <c r="F34" s="91">
        <f t="shared" si="0"/>
        <v>3868531908</v>
      </c>
      <c r="G34" s="89">
        <f>SUM(G28:G33)</f>
        <v>3089469493</v>
      </c>
      <c r="H34" s="90">
        <f>SUM(H28:H33)</f>
        <v>935266069</v>
      </c>
      <c r="I34" s="91">
        <f t="shared" si="1"/>
        <v>4024735562</v>
      </c>
      <c r="J34" s="89">
        <f>SUM(J28:J33)</f>
        <v>804151078</v>
      </c>
      <c r="K34" s="90">
        <f>SUM(K28:K33)</f>
        <v>68454701</v>
      </c>
      <c r="L34" s="90">
        <f t="shared" si="2"/>
        <v>872605779</v>
      </c>
      <c r="M34" s="106">
        <f t="shared" si="3"/>
        <v>0.22556509801443778</v>
      </c>
      <c r="N34" s="89">
        <f>SUM(N28:N33)</f>
        <v>656256587</v>
      </c>
      <c r="O34" s="90">
        <f>SUM(O28:O33)</f>
        <v>121390151</v>
      </c>
      <c r="P34" s="90">
        <f t="shared" si="4"/>
        <v>777646738</v>
      </c>
      <c r="Q34" s="106">
        <f t="shared" si="5"/>
        <v>0.20101856634343676</v>
      </c>
      <c r="R34" s="89">
        <f>SUM(R28:R33)</f>
        <v>836119776</v>
      </c>
      <c r="S34" s="90">
        <f>SUM(S28:S33)</f>
        <v>100278177</v>
      </c>
      <c r="T34" s="90">
        <f t="shared" si="6"/>
        <v>936397953</v>
      </c>
      <c r="U34" s="106">
        <f t="shared" si="7"/>
        <v>0.23266073971197215</v>
      </c>
      <c r="V34" s="89">
        <f>SUM(V28:V33)</f>
        <v>305203751</v>
      </c>
      <c r="W34" s="90">
        <f>SUM(W28:W33)</f>
        <v>52135544</v>
      </c>
      <c r="X34" s="90">
        <f t="shared" si="8"/>
        <v>357339295</v>
      </c>
      <c r="Y34" s="106">
        <f t="shared" si="9"/>
        <v>0.08878578219494958</v>
      </c>
      <c r="Z34" s="89">
        <f t="shared" si="10"/>
        <v>2601731192</v>
      </c>
      <c r="AA34" s="90">
        <f t="shared" si="11"/>
        <v>342258573</v>
      </c>
      <c r="AB34" s="90">
        <f t="shared" si="12"/>
        <v>2943989765</v>
      </c>
      <c r="AC34" s="106">
        <f t="shared" si="13"/>
        <v>0.7314740856010554</v>
      </c>
      <c r="AD34" s="89">
        <f>SUM(AD28:AD33)</f>
        <v>2550962698</v>
      </c>
      <c r="AE34" s="90">
        <f>SUM(AE28:AE33)</f>
        <v>468516705</v>
      </c>
      <c r="AF34" s="90">
        <f t="shared" si="14"/>
        <v>3019479403</v>
      </c>
      <c r="AG34" s="90">
        <f>SUM(AG28:AG33)</f>
        <v>3167306347</v>
      </c>
      <c r="AH34" s="90">
        <f>SUM(AH28:AH33)</f>
        <v>3167306347</v>
      </c>
      <c r="AI34" s="91">
        <f>SUM(AI28:AI33)</f>
        <v>721063066</v>
      </c>
      <c r="AJ34" s="129">
        <f t="shared" si="15"/>
        <v>0.22765813817882644</v>
      </c>
      <c r="AK34" s="130">
        <f t="shared" si="16"/>
        <v>-0.8816553295097936</v>
      </c>
    </row>
    <row r="35" spans="1:37" ht="13.5">
      <c r="A35" s="62" t="s">
        <v>97</v>
      </c>
      <c r="B35" s="63" t="s">
        <v>399</v>
      </c>
      <c r="C35" s="64" t="s">
        <v>400</v>
      </c>
      <c r="D35" s="85">
        <v>268627080</v>
      </c>
      <c r="E35" s="86">
        <v>34536624</v>
      </c>
      <c r="F35" s="87">
        <f t="shared" si="0"/>
        <v>303163704</v>
      </c>
      <c r="G35" s="85">
        <v>271594658</v>
      </c>
      <c r="H35" s="86">
        <v>34536624</v>
      </c>
      <c r="I35" s="87">
        <f t="shared" si="1"/>
        <v>306131282</v>
      </c>
      <c r="J35" s="85">
        <v>88329855</v>
      </c>
      <c r="K35" s="86">
        <v>2669476</v>
      </c>
      <c r="L35" s="88">
        <f t="shared" si="2"/>
        <v>90999331</v>
      </c>
      <c r="M35" s="105">
        <f t="shared" si="3"/>
        <v>0.3001656524159634</v>
      </c>
      <c r="N35" s="85">
        <v>80760982</v>
      </c>
      <c r="O35" s="86">
        <v>10752810</v>
      </c>
      <c r="P35" s="88">
        <f t="shared" si="4"/>
        <v>91513792</v>
      </c>
      <c r="Q35" s="105">
        <f t="shared" si="5"/>
        <v>0.3018626266685276</v>
      </c>
      <c r="R35" s="85">
        <v>68910893</v>
      </c>
      <c r="S35" s="86">
        <v>12235407</v>
      </c>
      <c r="T35" s="88">
        <f t="shared" si="6"/>
        <v>81146300</v>
      </c>
      <c r="U35" s="105">
        <f t="shared" si="7"/>
        <v>0.26507026485454044</v>
      </c>
      <c r="V35" s="85">
        <v>18638983</v>
      </c>
      <c r="W35" s="86">
        <v>2317151</v>
      </c>
      <c r="X35" s="88">
        <f t="shared" si="8"/>
        <v>20956134</v>
      </c>
      <c r="Y35" s="105">
        <f t="shared" si="9"/>
        <v>0.06845472917073532</v>
      </c>
      <c r="Z35" s="125">
        <f t="shared" si="10"/>
        <v>256640713</v>
      </c>
      <c r="AA35" s="88">
        <f t="shared" si="11"/>
        <v>27974844</v>
      </c>
      <c r="AB35" s="88">
        <f t="shared" si="12"/>
        <v>284615557</v>
      </c>
      <c r="AC35" s="105">
        <f t="shared" si="13"/>
        <v>0.9297173263070841</v>
      </c>
      <c r="AD35" s="85">
        <v>248249813</v>
      </c>
      <c r="AE35" s="86">
        <v>-30093734</v>
      </c>
      <c r="AF35" s="88">
        <f t="shared" si="14"/>
        <v>218156079</v>
      </c>
      <c r="AG35" s="86">
        <v>282374471</v>
      </c>
      <c r="AH35" s="86">
        <v>282374471</v>
      </c>
      <c r="AI35" s="126">
        <v>45902341</v>
      </c>
      <c r="AJ35" s="127">
        <f t="shared" si="15"/>
        <v>0.16255839572692815</v>
      </c>
      <c r="AK35" s="128">
        <f t="shared" si="16"/>
        <v>-0.9039397201487106</v>
      </c>
    </row>
    <row r="36" spans="1:37" ht="13.5">
      <c r="A36" s="62" t="s">
        <v>97</v>
      </c>
      <c r="B36" s="63" t="s">
        <v>401</v>
      </c>
      <c r="C36" s="64" t="s">
        <v>402</v>
      </c>
      <c r="D36" s="85">
        <v>501002403</v>
      </c>
      <c r="E36" s="86">
        <v>77399276</v>
      </c>
      <c r="F36" s="87">
        <f t="shared" si="0"/>
        <v>578401679</v>
      </c>
      <c r="G36" s="85">
        <v>492287657</v>
      </c>
      <c r="H36" s="86">
        <v>113102543</v>
      </c>
      <c r="I36" s="87">
        <f t="shared" si="1"/>
        <v>605390200</v>
      </c>
      <c r="J36" s="85">
        <v>152482565</v>
      </c>
      <c r="K36" s="86">
        <v>13809663</v>
      </c>
      <c r="L36" s="88">
        <f t="shared" si="2"/>
        <v>166292228</v>
      </c>
      <c r="M36" s="105">
        <f t="shared" si="3"/>
        <v>0.28750301743159357</v>
      </c>
      <c r="N36" s="85">
        <v>129445164</v>
      </c>
      <c r="O36" s="86">
        <v>25706708</v>
      </c>
      <c r="P36" s="88">
        <f t="shared" si="4"/>
        <v>155151872</v>
      </c>
      <c r="Q36" s="105">
        <f t="shared" si="5"/>
        <v>0.26824243018838123</v>
      </c>
      <c r="R36" s="85">
        <v>106972975</v>
      </c>
      <c r="S36" s="86">
        <v>25765688</v>
      </c>
      <c r="T36" s="88">
        <f t="shared" si="6"/>
        <v>132738663</v>
      </c>
      <c r="U36" s="105">
        <f t="shared" si="7"/>
        <v>0.2192613342601185</v>
      </c>
      <c r="V36" s="85">
        <v>22566322</v>
      </c>
      <c r="W36" s="86">
        <v>11911797</v>
      </c>
      <c r="X36" s="88">
        <f t="shared" si="8"/>
        <v>34478119</v>
      </c>
      <c r="Y36" s="105">
        <f t="shared" si="9"/>
        <v>0.056951894827501334</v>
      </c>
      <c r="Z36" s="125">
        <f t="shared" si="10"/>
        <v>411467026</v>
      </c>
      <c r="AA36" s="88">
        <f t="shared" si="11"/>
        <v>77193856</v>
      </c>
      <c r="AB36" s="88">
        <f t="shared" si="12"/>
        <v>488660882</v>
      </c>
      <c r="AC36" s="105">
        <f t="shared" si="13"/>
        <v>0.8071833372922125</v>
      </c>
      <c r="AD36" s="85">
        <v>389808298</v>
      </c>
      <c r="AE36" s="86">
        <v>78961221</v>
      </c>
      <c r="AF36" s="88">
        <f t="shared" si="14"/>
        <v>468769519</v>
      </c>
      <c r="AG36" s="86">
        <v>532288023</v>
      </c>
      <c r="AH36" s="86">
        <v>532288023</v>
      </c>
      <c r="AI36" s="126">
        <v>42916429</v>
      </c>
      <c r="AJ36" s="127">
        <f t="shared" si="15"/>
        <v>0.08062632850185321</v>
      </c>
      <c r="AK36" s="128">
        <f t="shared" si="16"/>
        <v>-0.9264497421386308</v>
      </c>
    </row>
    <row r="37" spans="1:37" ht="13.5">
      <c r="A37" s="62" t="s">
        <v>97</v>
      </c>
      <c r="B37" s="63" t="s">
        <v>403</v>
      </c>
      <c r="C37" s="64" t="s">
        <v>404</v>
      </c>
      <c r="D37" s="85">
        <v>365082789</v>
      </c>
      <c r="E37" s="86">
        <v>77712694</v>
      </c>
      <c r="F37" s="87">
        <f t="shared" si="0"/>
        <v>442795483</v>
      </c>
      <c r="G37" s="85">
        <v>366256033</v>
      </c>
      <c r="H37" s="86">
        <v>63512694</v>
      </c>
      <c r="I37" s="87">
        <f t="shared" si="1"/>
        <v>429768727</v>
      </c>
      <c r="J37" s="85">
        <v>136995906</v>
      </c>
      <c r="K37" s="86">
        <v>10797751</v>
      </c>
      <c r="L37" s="88">
        <f t="shared" si="2"/>
        <v>147793657</v>
      </c>
      <c r="M37" s="105">
        <f t="shared" si="3"/>
        <v>0.33377408459245733</v>
      </c>
      <c r="N37" s="85">
        <v>106809585</v>
      </c>
      <c r="O37" s="86">
        <v>13592091</v>
      </c>
      <c r="P37" s="88">
        <f t="shared" si="4"/>
        <v>120401676</v>
      </c>
      <c r="Q37" s="105">
        <f t="shared" si="5"/>
        <v>0.27191261117720117</v>
      </c>
      <c r="R37" s="85">
        <v>90650061</v>
      </c>
      <c r="S37" s="86">
        <v>13758234</v>
      </c>
      <c r="T37" s="88">
        <f t="shared" si="6"/>
        <v>104408295</v>
      </c>
      <c r="U37" s="105">
        <f t="shared" si="7"/>
        <v>0.2429406525896427</v>
      </c>
      <c r="V37" s="85">
        <v>20775848</v>
      </c>
      <c r="W37" s="86">
        <v>14310176</v>
      </c>
      <c r="X37" s="88">
        <f t="shared" si="8"/>
        <v>35086024</v>
      </c>
      <c r="Y37" s="105">
        <f t="shared" si="9"/>
        <v>0.08163931388148678</v>
      </c>
      <c r="Z37" s="125">
        <f t="shared" si="10"/>
        <v>355231400</v>
      </c>
      <c r="AA37" s="88">
        <f t="shared" si="11"/>
        <v>52458252</v>
      </c>
      <c r="AB37" s="88">
        <f t="shared" si="12"/>
        <v>407689652</v>
      </c>
      <c r="AC37" s="105">
        <f t="shared" si="13"/>
        <v>0.9486256825755496</v>
      </c>
      <c r="AD37" s="85">
        <v>326689402</v>
      </c>
      <c r="AE37" s="86">
        <v>61810339</v>
      </c>
      <c r="AF37" s="88">
        <f t="shared" si="14"/>
        <v>388499741</v>
      </c>
      <c r="AG37" s="86">
        <v>412601935</v>
      </c>
      <c r="AH37" s="86">
        <v>412601935</v>
      </c>
      <c r="AI37" s="126">
        <v>35492614</v>
      </c>
      <c r="AJ37" s="127">
        <f t="shared" si="15"/>
        <v>0.08602144340404026</v>
      </c>
      <c r="AK37" s="128">
        <f t="shared" si="16"/>
        <v>-0.9096884237047664</v>
      </c>
    </row>
    <row r="38" spans="1:37" ht="13.5">
      <c r="A38" s="62" t="s">
        <v>97</v>
      </c>
      <c r="B38" s="63" t="s">
        <v>405</v>
      </c>
      <c r="C38" s="64" t="s">
        <v>406</v>
      </c>
      <c r="D38" s="85">
        <v>711458388</v>
      </c>
      <c r="E38" s="86">
        <v>155357284</v>
      </c>
      <c r="F38" s="87">
        <f t="shared" si="0"/>
        <v>866815672</v>
      </c>
      <c r="G38" s="85">
        <v>654312620</v>
      </c>
      <c r="H38" s="86">
        <v>177791138</v>
      </c>
      <c r="I38" s="87">
        <f t="shared" si="1"/>
        <v>832103758</v>
      </c>
      <c r="J38" s="85">
        <v>226745435</v>
      </c>
      <c r="K38" s="86">
        <v>9736866</v>
      </c>
      <c r="L38" s="88">
        <f t="shared" si="2"/>
        <v>236482301</v>
      </c>
      <c r="M38" s="105">
        <f t="shared" si="3"/>
        <v>0.27281728819503853</v>
      </c>
      <c r="N38" s="85">
        <v>57473834</v>
      </c>
      <c r="O38" s="86">
        <v>26096192</v>
      </c>
      <c r="P38" s="88">
        <f t="shared" si="4"/>
        <v>83570026</v>
      </c>
      <c r="Q38" s="105">
        <f t="shared" si="5"/>
        <v>0.09641037731491316</v>
      </c>
      <c r="R38" s="85">
        <v>270179517</v>
      </c>
      <c r="S38" s="86">
        <v>33571850</v>
      </c>
      <c r="T38" s="88">
        <f t="shared" si="6"/>
        <v>303751367</v>
      </c>
      <c r="U38" s="105">
        <f t="shared" si="7"/>
        <v>0.3650402537900808</v>
      </c>
      <c r="V38" s="85">
        <v>40311826</v>
      </c>
      <c r="W38" s="86">
        <v>3058936</v>
      </c>
      <c r="X38" s="88">
        <f t="shared" si="8"/>
        <v>43370762</v>
      </c>
      <c r="Y38" s="105">
        <f t="shared" si="9"/>
        <v>0.05212181964451602</v>
      </c>
      <c r="Z38" s="125">
        <f t="shared" si="10"/>
        <v>594710612</v>
      </c>
      <c r="AA38" s="88">
        <f t="shared" si="11"/>
        <v>72463844</v>
      </c>
      <c r="AB38" s="88">
        <f t="shared" si="12"/>
        <v>667174456</v>
      </c>
      <c r="AC38" s="105">
        <f t="shared" si="13"/>
        <v>0.8017923841656295</v>
      </c>
      <c r="AD38" s="85">
        <v>595216206</v>
      </c>
      <c r="AE38" s="86">
        <v>521948</v>
      </c>
      <c r="AF38" s="88">
        <f t="shared" si="14"/>
        <v>595738154</v>
      </c>
      <c r="AG38" s="86">
        <v>670259470</v>
      </c>
      <c r="AH38" s="86">
        <v>670259470</v>
      </c>
      <c r="AI38" s="126">
        <v>95527664</v>
      </c>
      <c r="AJ38" s="127">
        <f t="shared" si="15"/>
        <v>0.14252340813625505</v>
      </c>
      <c r="AK38" s="128">
        <f t="shared" si="16"/>
        <v>-0.9271982804713897</v>
      </c>
    </row>
    <row r="39" spans="1:37" ht="13.5">
      <c r="A39" s="62" t="s">
        <v>112</v>
      </c>
      <c r="B39" s="63" t="s">
        <v>407</v>
      </c>
      <c r="C39" s="64" t="s">
        <v>408</v>
      </c>
      <c r="D39" s="85">
        <v>1384612831</v>
      </c>
      <c r="E39" s="86">
        <v>709125000</v>
      </c>
      <c r="F39" s="87">
        <f t="shared" si="0"/>
        <v>2093737831</v>
      </c>
      <c r="G39" s="85">
        <v>1080310129</v>
      </c>
      <c r="H39" s="86">
        <v>432034187</v>
      </c>
      <c r="I39" s="87">
        <f t="shared" si="1"/>
        <v>1512344316</v>
      </c>
      <c r="J39" s="85">
        <v>432362137</v>
      </c>
      <c r="K39" s="86">
        <v>69340741</v>
      </c>
      <c r="L39" s="88">
        <f t="shared" si="2"/>
        <v>501702878</v>
      </c>
      <c r="M39" s="105">
        <f t="shared" si="3"/>
        <v>0.2396206777046099</v>
      </c>
      <c r="N39" s="85">
        <v>235975855</v>
      </c>
      <c r="O39" s="86">
        <v>114098034</v>
      </c>
      <c r="P39" s="88">
        <f t="shared" si="4"/>
        <v>350073889</v>
      </c>
      <c r="Q39" s="105">
        <f t="shared" si="5"/>
        <v>0.1672004411520804</v>
      </c>
      <c r="R39" s="85">
        <v>240702957</v>
      </c>
      <c r="S39" s="86">
        <v>100197159</v>
      </c>
      <c r="T39" s="88">
        <f t="shared" si="6"/>
        <v>340900116</v>
      </c>
      <c r="U39" s="105">
        <f t="shared" si="7"/>
        <v>0.2254117084273817</v>
      </c>
      <c r="V39" s="85">
        <v>59073325</v>
      </c>
      <c r="W39" s="86">
        <v>89176743</v>
      </c>
      <c r="X39" s="88">
        <f t="shared" si="8"/>
        <v>148250068</v>
      </c>
      <c r="Y39" s="105">
        <f t="shared" si="9"/>
        <v>0.09802666392274126</v>
      </c>
      <c r="Z39" s="125">
        <f t="shared" si="10"/>
        <v>968114274</v>
      </c>
      <c r="AA39" s="88">
        <f t="shared" si="11"/>
        <v>372812677</v>
      </c>
      <c r="AB39" s="88">
        <f t="shared" si="12"/>
        <v>1340926951</v>
      </c>
      <c r="AC39" s="105">
        <f t="shared" si="13"/>
        <v>0.8866545381323072</v>
      </c>
      <c r="AD39" s="85">
        <v>1204961343</v>
      </c>
      <c r="AE39" s="86">
        <v>425887079</v>
      </c>
      <c r="AF39" s="88">
        <f t="shared" si="14"/>
        <v>1630848422</v>
      </c>
      <c r="AG39" s="86">
        <v>1948316964</v>
      </c>
      <c r="AH39" s="86">
        <v>1948316964</v>
      </c>
      <c r="AI39" s="126">
        <v>249725000</v>
      </c>
      <c r="AJ39" s="127">
        <f t="shared" si="15"/>
        <v>0.1281747295816288</v>
      </c>
      <c r="AK39" s="128">
        <f t="shared" si="16"/>
        <v>-0.9090963537750536</v>
      </c>
    </row>
    <row r="40" spans="1:37" ht="13.5">
      <c r="A40" s="65"/>
      <c r="B40" s="66" t="s">
        <v>409</v>
      </c>
      <c r="C40" s="67"/>
      <c r="D40" s="89">
        <f>SUM(D35:D39)</f>
        <v>3230783491</v>
      </c>
      <c r="E40" s="90">
        <f>SUM(E35:E39)</f>
        <v>1054130878</v>
      </c>
      <c r="F40" s="91">
        <f t="shared" si="0"/>
        <v>4284914369</v>
      </c>
      <c r="G40" s="89">
        <f>SUM(G35:G39)</f>
        <v>2864761097</v>
      </c>
      <c r="H40" s="90">
        <f>SUM(H35:H39)</f>
        <v>820977186</v>
      </c>
      <c r="I40" s="91">
        <f t="shared" si="1"/>
        <v>3685738283</v>
      </c>
      <c r="J40" s="89">
        <f>SUM(J35:J39)</f>
        <v>1036915898</v>
      </c>
      <c r="K40" s="90">
        <f>SUM(K35:K39)</f>
        <v>106354497</v>
      </c>
      <c r="L40" s="90">
        <f t="shared" si="2"/>
        <v>1143270395</v>
      </c>
      <c r="M40" s="106">
        <f t="shared" si="3"/>
        <v>0.26681289205478637</v>
      </c>
      <c r="N40" s="89">
        <f>SUM(N35:N39)</f>
        <v>610465420</v>
      </c>
      <c r="O40" s="90">
        <f>SUM(O35:O39)</f>
        <v>190245835</v>
      </c>
      <c r="P40" s="90">
        <f t="shared" si="4"/>
        <v>800711255</v>
      </c>
      <c r="Q40" s="106">
        <f t="shared" si="5"/>
        <v>0.18686750446937578</v>
      </c>
      <c r="R40" s="89">
        <f>SUM(R35:R39)</f>
        <v>777416403</v>
      </c>
      <c r="S40" s="90">
        <f>SUM(S35:S39)</f>
        <v>185528338</v>
      </c>
      <c r="T40" s="90">
        <f t="shared" si="6"/>
        <v>962944741</v>
      </c>
      <c r="U40" s="106">
        <f t="shared" si="7"/>
        <v>0.261262375964528</v>
      </c>
      <c r="V40" s="89">
        <f>SUM(V35:V39)</f>
        <v>161366304</v>
      </c>
      <c r="W40" s="90">
        <f>SUM(W35:W39)</f>
        <v>120774803</v>
      </c>
      <c r="X40" s="90">
        <f t="shared" si="8"/>
        <v>282141107</v>
      </c>
      <c r="Y40" s="106">
        <f t="shared" si="9"/>
        <v>0.07654941434700886</v>
      </c>
      <c r="Z40" s="89">
        <f t="shared" si="10"/>
        <v>2586164025</v>
      </c>
      <c r="AA40" s="90">
        <f t="shared" si="11"/>
        <v>602903473</v>
      </c>
      <c r="AB40" s="90">
        <f t="shared" si="12"/>
        <v>3189067498</v>
      </c>
      <c r="AC40" s="106">
        <f t="shared" si="13"/>
        <v>0.8652452380325454</v>
      </c>
      <c r="AD40" s="89">
        <f>SUM(AD35:AD39)</f>
        <v>2764925062</v>
      </c>
      <c r="AE40" s="90">
        <f>SUM(AE35:AE39)</f>
        <v>537086853</v>
      </c>
      <c r="AF40" s="90">
        <f t="shared" si="14"/>
        <v>3302011915</v>
      </c>
      <c r="AG40" s="90">
        <f>SUM(AG35:AG39)</f>
        <v>3845840863</v>
      </c>
      <c r="AH40" s="90">
        <f>SUM(AH35:AH39)</f>
        <v>3845840863</v>
      </c>
      <c r="AI40" s="91">
        <f>SUM(AI35:AI39)</f>
        <v>469564048</v>
      </c>
      <c r="AJ40" s="129">
        <f t="shared" si="15"/>
        <v>0.12209658816556186</v>
      </c>
      <c r="AK40" s="130">
        <f t="shared" si="16"/>
        <v>-0.9145547883342511</v>
      </c>
    </row>
    <row r="41" spans="1:37" ht="13.5">
      <c r="A41" s="68"/>
      <c r="B41" s="69" t="s">
        <v>410</v>
      </c>
      <c r="C41" s="70"/>
      <c r="D41" s="92">
        <f>SUM(D9:D14,D16:D20,D22:D26,D28:D33,D35:D39)</f>
        <v>19828138470</v>
      </c>
      <c r="E41" s="93">
        <f>SUM(E9:E14,E16:E20,E22:E26,E28:E33,E35:E39)</f>
        <v>5533119607</v>
      </c>
      <c r="F41" s="94">
        <f t="shared" si="0"/>
        <v>25361258077</v>
      </c>
      <c r="G41" s="92">
        <f>SUM(G9:G14,G16:G20,G22:G26,G28:G33,G35:G39)</f>
        <v>19265764139</v>
      </c>
      <c r="H41" s="93">
        <f>SUM(H9:H14,H16:H20,H22:H26,H28:H33,H35:H39)</f>
        <v>5851254294</v>
      </c>
      <c r="I41" s="94">
        <f t="shared" si="1"/>
        <v>25117018433</v>
      </c>
      <c r="J41" s="92">
        <f>SUM(J9:J14,J16:J20,J22:J26,J28:J33,J35:J39)</f>
        <v>5905458257</v>
      </c>
      <c r="K41" s="93">
        <f>SUM(K9:K14,K16:K20,K22:K26,K28:K33,K35:K39)</f>
        <v>3131874874</v>
      </c>
      <c r="L41" s="93">
        <f t="shared" si="2"/>
        <v>9037333131</v>
      </c>
      <c r="M41" s="107">
        <f t="shared" si="3"/>
        <v>0.35634403875239584</v>
      </c>
      <c r="N41" s="92">
        <f>SUM(N9:N14,N16:N20,N22:N26,N28:N33,N35:N39)</f>
        <v>4291950756</v>
      </c>
      <c r="O41" s="93">
        <f>SUM(O9:O14,O16:O20,O22:O26,O28:O33,O35:O39)</f>
        <v>1087800838</v>
      </c>
      <c r="P41" s="93">
        <f t="shared" si="4"/>
        <v>5379751594</v>
      </c>
      <c r="Q41" s="107">
        <f t="shared" si="5"/>
        <v>0.212124791982574</v>
      </c>
      <c r="R41" s="92">
        <f>SUM(R9:R14,R16:R20,R22:R26,R28:R33,R35:R39)</f>
        <v>4043567544</v>
      </c>
      <c r="S41" s="93">
        <f>SUM(S9:S14,S16:S20,S22:S26,S28:S33,S35:S39)</f>
        <v>1143403942</v>
      </c>
      <c r="T41" s="93">
        <f t="shared" si="6"/>
        <v>5186971486</v>
      </c>
      <c r="U41" s="107">
        <f t="shared" si="7"/>
        <v>0.2065122299382914</v>
      </c>
      <c r="V41" s="92">
        <f>SUM(V9:V14,V16:V20,V22:V26,V28:V33,V35:V39)</f>
        <v>2040719723</v>
      </c>
      <c r="W41" s="93">
        <f>SUM(W9:W14,W16:W20,W22:W26,W28:W33,W35:W39)</f>
        <v>789256105</v>
      </c>
      <c r="X41" s="93">
        <f t="shared" si="8"/>
        <v>2829975828</v>
      </c>
      <c r="Y41" s="107">
        <f t="shared" si="9"/>
        <v>0.11267164673820662</v>
      </c>
      <c r="Z41" s="92">
        <f t="shared" si="10"/>
        <v>16281696280</v>
      </c>
      <c r="AA41" s="93">
        <f t="shared" si="11"/>
        <v>6152335759</v>
      </c>
      <c r="AB41" s="93">
        <f t="shared" si="12"/>
        <v>22434032039</v>
      </c>
      <c r="AC41" s="107">
        <f t="shared" si="13"/>
        <v>0.8931805380819023</v>
      </c>
      <c r="AD41" s="92">
        <f>SUM(AD9:AD14,AD16:AD20,AD22:AD26,AD28:AD33,AD35:AD39)</f>
        <v>16753077806</v>
      </c>
      <c r="AE41" s="93">
        <f>SUM(AE9:AE14,AE16:AE20,AE22:AE26,AE28:AE33,AE35:AE39)</f>
        <v>3387209928</v>
      </c>
      <c r="AF41" s="93">
        <f t="shared" si="14"/>
        <v>20140287734</v>
      </c>
      <c r="AG41" s="93">
        <f>SUM(AG9:AG14,AG16:AG20,AG22:AG26,AG28:AG33,AG35:AG39)</f>
        <v>20634466869</v>
      </c>
      <c r="AH41" s="93">
        <f>SUM(AH9:AH14,AH16:AH20,AH22:AH26,AH28:AH33,AH35:AH39)</f>
        <v>20634466869</v>
      </c>
      <c r="AI41" s="94">
        <f>SUM(AI9:AI14,AI16:AI20,AI22:AI26,AI28:AI33,AI35:AI39)</f>
        <v>3328336821</v>
      </c>
      <c r="AJ41" s="131">
        <f t="shared" si="15"/>
        <v>0.16129986987937625</v>
      </c>
      <c r="AK41" s="132">
        <f t="shared" si="16"/>
        <v>-0.859486822364382</v>
      </c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615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3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31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97</v>
      </c>
      <c r="B9" s="63" t="s">
        <v>411</v>
      </c>
      <c r="C9" s="64" t="s">
        <v>412</v>
      </c>
      <c r="D9" s="85">
        <v>568138413</v>
      </c>
      <c r="E9" s="86">
        <v>275678400</v>
      </c>
      <c r="F9" s="87">
        <f>$D9+$E9</f>
        <v>843816813</v>
      </c>
      <c r="G9" s="85">
        <v>526421284</v>
      </c>
      <c r="H9" s="86">
        <v>339115000</v>
      </c>
      <c r="I9" s="87">
        <f>$G9+$H9</f>
        <v>865536284</v>
      </c>
      <c r="J9" s="85">
        <v>191688848</v>
      </c>
      <c r="K9" s="86">
        <v>29830083</v>
      </c>
      <c r="L9" s="88">
        <f>$J9+$K9</f>
        <v>221518931</v>
      </c>
      <c r="M9" s="105">
        <f>IF($F9=0,0,$L9/$F9)</f>
        <v>0.2625201673956217</v>
      </c>
      <c r="N9" s="85">
        <v>165216797</v>
      </c>
      <c r="O9" s="86">
        <v>21540992</v>
      </c>
      <c r="P9" s="88">
        <f>$N9+$O9</f>
        <v>186757789</v>
      </c>
      <c r="Q9" s="105">
        <f>IF($F9=0,0,$P9/$F9)</f>
        <v>0.22132503894539016</v>
      </c>
      <c r="R9" s="85">
        <v>86278910</v>
      </c>
      <c r="S9" s="86">
        <v>26658935</v>
      </c>
      <c r="T9" s="88">
        <f>$R9+$S9</f>
        <v>112937845</v>
      </c>
      <c r="U9" s="105">
        <f>IF($I9=0,0,$T9/$I9)</f>
        <v>0.13048308555947263</v>
      </c>
      <c r="V9" s="85">
        <v>58924090</v>
      </c>
      <c r="W9" s="86">
        <v>9220730</v>
      </c>
      <c r="X9" s="88">
        <f>$V9+$W9</f>
        <v>68144820</v>
      </c>
      <c r="Y9" s="105">
        <f>IF($I9=0,0,$X9/$I9)</f>
        <v>0.07873132676203323</v>
      </c>
      <c r="Z9" s="125">
        <f>$J9+$N9+$R9+$V9</f>
        <v>502108645</v>
      </c>
      <c r="AA9" s="88">
        <f>$K9+$O9+$S9+$W9</f>
        <v>87250740</v>
      </c>
      <c r="AB9" s="88">
        <f>$Z9+$AA9</f>
        <v>589359385</v>
      </c>
      <c r="AC9" s="105">
        <f>IF($I9=0,0,$AB9/$I9)</f>
        <v>0.6809181728076462</v>
      </c>
      <c r="AD9" s="85">
        <v>266727743</v>
      </c>
      <c r="AE9" s="86">
        <v>44590196</v>
      </c>
      <c r="AF9" s="88">
        <f>$AD9+$AE9</f>
        <v>311317939</v>
      </c>
      <c r="AG9" s="86">
        <v>589008591</v>
      </c>
      <c r="AH9" s="86">
        <v>589008591</v>
      </c>
      <c r="AI9" s="126">
        <v>79638964</v>
      </c>
      <c r="AJ9" s="127">
        <f>IF($AH9=0,0,$AI9/$AH9)</f>
        <v>0.13520849307951774</v>
      </c>
      <c r="AK9" s="128">
        <f>IF($AF9=0,0,(($X9/$AF9)-1))</f>
        <v>-0.7811085984351194</v>
      </c>
    </row>
    <row r="10" spans="1:37" ht="13.5">
      <c r="A10" s="62" t="s">
        <v>97</v>
      </c>
      <c r="B10" s="63" t="s">
        <v>413</v>
      </c>
      <c r="C10" s="64" t="s">
        <v>414</v>
      </c>
      <c r="D10" s="85">
        <v>740965212</v>
      </c>
      <c r="E10" s="86">
        <v>195149001</v>
      </c>
      <c r="F10" s="87">
        <f aca="true" t="shared" si="0" ref="F10:F32">$D10+$E10</f>
        <v>936114213</v>
      </c>
      <c r="G10" s="85">
        <v>759239451</v>
      </c>
      <c r="H10" s="86">
        <v>137732917</v>
      </c>
      <c r="I10" s="87">
        <f aca="true" t="shared" si="1" ref="I10:I32">$G10+$H10</f>
        <v>896972368</v>
      </c>
      <c r="J10" s="85">
        <v>216485967</v>
      </c>
      <c r="K10" s="86">
        <v>16809840</v>
      </c>
      <c r="L10" s="88">
        <f aca="true" t="shared" si="2" ref="L10:L32">$J10+$K10</f>
        <v>233295807</v>
      </c>
      <c r="M10" s="105">
        <f aca="true" t="shared" si="3" ref="M10:M32">IF($F10=0,0,$L10/$F10)</f>
        <v>0.24921724695574085</v>
      </c>
      <c r="N10" s="85">
        <v>199292088</v>
      </c>
      <c r="O10" s="86">
        <v>30233700</v>
      </c>
      <c r="P10" s="88">
        <f aca="true" t="shared" si="4" ref="P10:P32">$N10+$O10</f>
        <v>229525788</v>
      </c>
      <c r="Q10" s="105">
        <f aca="true" t="shared" si="5" ref="Q10:Q32">IF($F10=0,0,$P10/$F10)</f>
        <v>0.24518994030058594</v>
      </c>
      <c r="R10" s="85">
        <v>171578965</v>
      </c>
      <c r="S10" s="86">
        <v>12396384</v>
      </c>
      <c r="T10" s="88">
        <f aca="true" t="shared" si="6" ref="T10:T32">$R10+$S10</f>
        <v>183975349</v>
      </c>
      <c r="U10" s="105">
        <f aca="true" t="shared" si="7" ref="U10:U32">IF($I10=0,0,$T10/$I10)</f>
        <v>0.20510704182584139</v>
      </c>
      <c r="V10" s="85">
        <v>131645311</v>
      </c>
      <c r="W10" s="86">
        <v>48942509</v>
      </c>
      <c r="X10" s="88">
        <f aca="true" t="shared" si="8" ref="X10:X32">$V10+$W10</f>
        <v>180587820</v>
      </c>
      <c r="Y10" s="105">
        <f aca="true" t="shared" si="9" ref="Y10:Y32">IF($I10=0,0,$X10/$I10)</f>
        <v>0.20133041601120982</v>
      </c>
      <c r="Z10" s="125">
        <f aca="true" t="shared" si="10" ref="Z10:Z32">$J10+$N10+$R10+$V10</f>
        <v>719002331</v>
      </c>
      <c r="AA10" s="88">
        <f aca="true" t="shared" si="11" ref="AA10:AA32">$K10+$O10+$S10+$W10</f>
        <v>108382433</v>
      </c>
      <c r="AB10" s="88">
        <f aca="true" t="shared" si="12" ref="AB10:AB32">$Z10+$AA10</f>
        <v>827384764</v>
      </c>
      <c r="AC10" s="105">
        <f aca="true" t="shared" si="13" ref="AC10:AC32">IF($I10=0,0,$AB10/$I10)</f>
        <v>0.9224194562925488</v>
      </c>
      <c r="AD10" s="85">
        <v>640575570</v>
      </c>
      <c r="AE10" s="86">
        <v>85009762</v>
      </c>
      <c r="AF10" s="88">
        <f aca="true" t="shared" si="14" ref="AF10:AF32">$AD10+$AE10</f>
        <v>725585332</v>
      </c>
      <c r="AG10" s="86">
        <v>766661890</v>
      </c>
      <c r="AH10" s="86">
        <v>766661890</v>
      </c>
      <c r="AI10" s="126">
        <v>153906220</v>
      </c>
      <c r="AJ10" s="127">
        <f aca="true" t="shared" si="15" ref="AJ10:AJ32">IF($AH10=0,0,$AI10/$AH10)</f>
        <v>0.20074849422866187</v>
      </c>
      <c r="AK10" s="128">
        <f aca="true" t="shared" si="16" ref="AK10:AK32">IF($AF10=0,0,(($X10/$AF10)-1))</f>
        <v>-0.7511142907172219</v>
      </c>
    </row>
    <row r="11" spans="1:37" ht="13.5">
      <c r="A11" s="62" t="s">
        <v>97</v>
      </c>
      <c r="B11" s="63" t="s">
        <v>415</v>
      </c>
      <c r="C11" s="64" t="s">
        <v>416</v>
      </c>
      <c r="D11" s="85">
        <v>567906696</v>
      </c>
      <c r="E11" s="86">
        <v>144719208</v>
      </c>
      <c r="F11" s="87">
        <f t="shared" si="0"/>
        <v>712625904</v>
      </c>
      <c r="G11" s="85">
        <v>641102888</v>
      </c>
      <c r="H11" s="86">
        <v>147358217</v>
      </c>
      <c r="I11" s="87">
        <f t="shared" si="1"/>
        <v>788461105</v>
      </c>
      <c r="J11" s="85">
        <v>175756433</v>
      </c>
      <c r="K11" s="86">
        <v>23170437</v>
      </c>
      <c r="L11" s="88">
        <f t="shared" si="2"/>
        <v>198926870</v>
      </c>
      <c r="M11" s="105">
        <f t="shared" si="3"/>
        <v>0.2791462798130336</v>
      </c>
      <c r="N11" s="85">
        <v>157382514</v>
      </c>
      <c r="O11" s="86">
        <v>10178582</v>
      </c>
      <c r="P11" s="88">
        <f t="shared" si="4"/>
        <v>167561096</v>
      </c>
      <c r="Q11" s="105">
        <f t="shared" si="5"/>
        <v>0.23513191852762064</v>
      </c>
      <c r="R11" s="85">
        <v>141484713</v>
      </c>
      <c r="S11" s="86">
        <v>61617214</v>
      </c>
      <c r="T11" s="88">
        <f t="shared" si="6"/>
        <v>203101927</v>
      </c>
      <c r="U11" s="105">
        <f t="shared" si="7"/>
        <v>0.25759282951566775</v>
      </c>
      <c r="V11" s="85">
        <v>76153500</v>
      </c>
      <c r="W11" s="86">
        <v>25260283</v>
      </c>
      <c r="X11" s="88">
        <f t="shared" si="8"/>
        <v>101413783</v>
      </c>
      <c r="Y11" s="105">
        <f t="shared" si="9"/>
        <v>0.12862242963779424</v>
      </c>
      <c r="Z11" s="125">
        <f t="shared" si="10"/>
        <v>550777160</v>
      </c>
      <c r="AA11" s="88">
        <f t="shared" si="11"/>
        <v>120226516</v>
      </c>
      <c r="AB11" s="88">
        <f t="shared" si="12"/>
        <v>671003676</v>
      </c>
      <c r="AC11" s="105">
        <f t="shared" si="13"/>
        <v>0.851029520346473</v>
      </c>
      <c r="AD11" s="85">
        <v>526013248</v>
      </c>
      <c r="AE11" s="86">
        <v>145411872</v>
      </c>
      <c r="AF11" s="88">
        <f t="shared" si="14"/>
        <v>671425120</v>
      </c>
      <c r="AG11" s="86">
        <v>599200272</v>
      </c>
      <c r="AH11" s="86">
        <v>599200272</v>
      </c>
      <c r="AI11" s="126">
        <v>138413429</v>
      </c>
      <c r="AJ11" s="127">
        <f t="shared" si="15"/>
        <v>0.23099693953409955</v>
      </c>
      <c r="AK11" s="128">
        <f t="shared" si="16"/>
        <v>-0.8489574191087756</v>
      </c>
    </row>
    <row r="12" spans="1:37" ht="13.5">
      <c r="A12" s="62" t="s">
        <v>97</v>
      </c>
      <c r="B12" s="63" t="s">
        <v>417</v>
      </c>
      <c r="C12" s="64" t="s">
        <v>418</v>
      </c>
      <c r="D12" s="85">
        <v>365077092</v>
      </c>
      <c r="E12" s="86">
        <v>68037420</v>
      </c>
      <c r="F12" s="87">
        <f t="shared" si="0"/>
        <v>433114512</v>
      </c>
      <c r="G12" s="85">
        <v>365523557</v>
      </c>
      <c r="H12" s="86">
        <v>70879581</v>
      </c>
      <c r="I12" s="87">
        <f t="shared" si="1"/>
        <v>436403138</v>
      </c>
      <c r="J12" s="85">
        <v>62152086</v>
      </c>
      <c r="K12" s="86">
        <v>269454</v>
      </c>
      <c r="L12" s="88">
        <f t="shared" si="2"/>
        <v>62421540</v>
      </c>
      <c r="M12" s="105">
        <f t="shared" si="3"/>
        <v>0.14412248555642948</v>
      </c>
      <c r="N12" s="85">
        <v>54499197</v>
      </c>
      <c r="O12" s="86">
        <v>23601587</v>
      </c>
      <c r="P12" s="88">
        <f t="shared" si="4"/>
        <v>78100784</v>
      </c>
      <c r="Q12" s="105">
        <f t="shared" si="5"/>
        <v>0.18032363690459766</v>
      </c>
      <c r="R12" s="85">
        <v>53588097</v>
      </c>
      <c r="S12" s="86">
        <v>7721804</v>
      </c>
      <c r="T12" s="88">
        <f t="shared" si="6"/>
        <v>61309901</v>
      </c>
      <c r="U12" s="105">
        <f t="shared" si="7"/>
        <v>0.14048913873758626</v>
      </c>
      <c r="V12" s="85">
        <v>32158223</v>
      </c>
      <c r="W12" s="86">
        <v>3280538</v>
      </c>
      <c r="X12" s="88">
        <f t="shared" si="8"/>
        <v>35438761</v>
      </c>
      <c r="Y12" s="105">
        <f t="shared" si="9"/>
        <v>0.08120647610925291</v>
      </c>
      <c r="Z12" s="125">
        <f t="shared" si="10"/>
        <v>202397603</v>
      </c>
      <c r="AA12" s="88">
        <f t="shared" si="11"/>
        <v>34873383</v>
      </c>
      <c r="AB12" s="88">
        <f t="shared" si="12"/>
        <v>237270986</v>
      </c>
      <c r="AC12" s="105">
        <f t="shared" si="13"/>
        <v>0.5436967916578088</v>
      </c>
      <c r="AD12" s="85">
        <v>288182880</v>
      </c>
      <c r="AE12" s="86">
        <v>799392533</v>
      </c>
      <c r="AF12" s="88">
        <f t="shared" si="14"/>
        <v>1087575413</v>
      </c>
      <c r="AG12" s="86">
        <v>441518952</v>
      </c>
      <c r="AH12" s="86">
        <v>441518952</v>
      </c>
      <c r="AI12" s="126">
        <v>865547056</v>
      </c>
      <c r="AJ12" s="127">
        <f t="shared" si="15"/>
        <v>1.9603848307739233</v>
      </c>
      <c r="AK12" s="128">
        <f t="shared" si="16"/>
        <v>-0.9674148931868138</v>
      </c>
    </row>
    <row r="13" spans="1:37" ht="13.5">
      <c r="A13" s="62" t="s">
        <v>97</v>
      </c>
      <c r="B13" s="63" t="s">
        <v>419</v>
      </c>
      <c r="C13" s="64" t="s">
        <v>420</v>
      </c>
      <c r="D13" s="85">
        <v>827173196</v>
      </c>
      <c r="E13" s="86">
        <v>69451800</v>
      </c>
      <c r="F13" s="87">
        <f t="shared" si="0"/>
        <v>896624996</v>
      </c>
      <c r="G13" s="85">
        <v>827173196</v>
      </c>
      <c r="H13" s="86">
        <v>69451800</v>
      </c>
      <c r="I13" s="87">
        <f t="shared" si="1"/>
        <v>896624996</v>
      </c>
      <c r="J13" s="85">
        <v>203895523</v>
      </c>
      <c r="K13" s="86">
        <v>-6238677</v>
      </c>
      <c r="L13" s="88">
        <f t="shared" si="2"/>
        <v>197656846</v>
      </c>
      <c r="M13" s="105">
        <f t="shared" si="3"/>
        <v>0.22044538896615815</v>
      </c>
      <c r="N13" s="85">
        <v>178267217</v>
      </c>
      <c r="O13" s="86">
        <v>6003237</v>
      </c>
      <c r="P13" s="88">
        <f t="shared" si="4"/>
        <v>184270454</v>
      </c>
      <c r="Q13" s="105">
        <f t="shared" si="5"/>
        <v>0.20551563342764537</v>
      </c>
      <c r="R13" s="85">
        <v>100230772</v>
      </c>
      <c r="S13" s="86">
        <v>7053113</v>
      </c>
      <c r="T13" s="88">
        <f t="shared" si="6"/>
        <v>107283885</v>
      </c>
      <c r="U13" s="105">
        <f t="shared" si="7"/>
        <v>0.11965301600848968</v>
      </c>
      <c r="V13" s="85">
        <v>96022485</v>
      </c>
      <c r="W13" s="86">
        <v>7500180</v>
      </c>
      <c r="X13" s="88">
        <f t="shared" si="8"/>
        <v>103522665</v>
      </c>
      <c r="Y13" s="105">
        <f t="shared" si="9"/>
        <v>0.1154581519161663</v>
      </c>
      <c r="Z13" s="125">
        <f t="shared" si="10"/>
        <v>578415997</v>
      </c>
      <c r="AA13" s="88">
        <f t="shared" si="11"/>
        <v>14317853</v>
      </c>
      <c r="AB13" s="88">
        <f t="shared" si="12"/>
        <v>592733850</v>
      </c>
      <c r="AC13" s="105">
        <f t="shared" si="13"/>
        <v>0.6610721903184595</v>
      </c>
      <c r="AD13" s="85">
        <v>519976471</v>
      </c>
      <c r="AE13" s="86">
        <v>52319606</v>
      </c>
      <c r="AF13" s="88">
        <f t="shared" si="14"/>
        <v>572296077</v>
      </c>
      <c r="AG13" s="86">
        <v>772622700</v>
      </c>
      <c r="AH13" s="86">
        <v>772622700</v>
      </c>
      <c r="AI13" s="126">
        <v>160703385</v>
      </c>
      <c r="AJ13" s="127">
        <f t="shared" si="15"/>
        <v>0.20799723461399725</v>
      </c>
      <c r="AK13" s="128">
        <f t="shared" si="16"/>
        <v>-0.8191099517182258</v>
      </c>
    </row>
    <row r="14" spans="1:37" ht="13.5">
      <c r="A14" s="62" t="s">
        <v>97</v>
      </c>
      <c r="B14" s="63" t="s">
        <v>421</v>
      </c>
      <c r="C14" s="64" t="s">
        <v>422</v>
      </c>
      <c r="D14" s="85">
        <v>174333948</v>
      </c>
      <c r="E14" s="86">
        <v>0</v>
      </c>
      <c r="F14" s="87">
        <f t="shared" si="0"/>
        <v>174333948</v>
      </c>
      <c r="G14" s="85">
        <v>258510948</v>
      </c>
      <c r="H14" s="86">
        <v>145875200</v>
      </c>
      <c r="I14" s="87">
        <f t="shared" si="1"/>
        <v>404386148</v>
      </c>
      <c r="J14" s="85">
        <v>75123932</v>
      </c>
      <c r="K14" s="86">
        <v>3881779</v>
      </c>
      <c r="L14" s="88">
        <f t="shared" si="2"/>
        <v>79005711</v>
      </c>
      <c r="M14" s="105">
        <f t="shared" si="3"/>
        <v>0.4531860369501871</v>
      </c>
      <c r="N14" s="85">
        <v>67071719</v>
      </c>
      <c r="O14" s="86">
        <v>2935485</v>
      </c>
      <c r="P14" s="88">
        <f t="shared" si="4"/>
        <v>70007204</v>
      </c>
      <c r="Q14" s="105">
        <f t="shared" si="5"/>
        <v>0.40156954398807054</v>
      </c>
      <c r="R14" s="85">
        <v>64392456</v>
      </c>
      <c r="S14" s="86">
        <v>5724387</v>
      </c>
      <c r="T14" s="88">
        <f t="shared" si="6"/>
        <v>70116843</v>
      </c>
      <c r="U14" s="105">
        <f t="shared" si="7"/>
        <v>0.17339081307997722</v>
      </c>
      <c r="V14" s="85">
        <v>26878101</v>
      </c>
      <c r="W14" s="86">
        <v>11060059</v>
      </c>
      <c r="X14" s="88">
        <f t="shared" si="8"/>
        <v>37938160</v>
      </c>
      <c r="Y14" s="105">
        <f t="shared" si="9"/>
        <v>0.09381666555007714</v>
      </c>
      <c r="Z14" s="125">
        <f t="shared" si="10"/>
        <v>233466208</v>
      </c>
      <c r="AA14" s="88">
        <f t="shared" si="11"/>
        <v>23601710</v>
      </c>
      <c r="AB14" s="88">
        <f t="shared" si="12"/>
        <v>257067918</v>
      </c>
      <c r="AC14" s="105">
        <f t="shared" si="13"/>
        <v>0.6356991189520171</v>
      </c>
      <c r="AD14" s="85">
        <v>193536349</v>
      </c>
      <c r="AE14" s="86">
        <v>44658688</v>
      </c>
      <c r="AF14" s="88">
        <f t="shared" si="14"/>
        <v>238195037</v>
      </c>
      <c r="AG14" s="86">
        <v>228793416</v>
      </c>
      <c r="AH14" s="86">
        <v>228793416</v>
      </c>
      <c r="AI14" s="126">
        <v>47195293</v>
      </c>
      <c r="AJ14" s="127">
        <f t="shared" si="15"/>
        <v>0.20627906967392803</v>
      </c>
      <c r="AK14" s="128">
        <f t="shared" si="16"/>
        <v>-0.840726488352484</v>
      </c>
    </row>
    <row r="15" spans="1:37" ht="13.5">
      <c r="A15" s="62" t="s">
        <v>97</v>
      </c>
      <c r="B15" s="63" t="s">
        <v>71</v>
      </c>
      <c r="C15" s="64" t="s">
        <v>72</v>
      </c>
      <c r="D15" s="85">
        <v>2000925744</v>
      </c>
      <c r="E15" s="86">
        <v>100362850</v>
      </c>
      <c r="F15" s="87">
        <f t="shared" si="0"/>
        <v>2101288594</v>
      </c>
      <c r="G15" s="85">
        <v>2241409406</v>
      </c>
      <c r="H15" s="86">
        <v>100362850</v>
      </c>
      <c r="I15" s="87">
        <f t="shared" si="1"/>
        <v>2341772256</v>
      </c>
      <c r="J15" s="85">
        <v>540867730</v>
      </c>
      <c r="K15" s="86">
        <v>6265674</v>
      </c>
      <c r="L15" s="88">
        <f t="shared" si="2"/>
        <v>547133404</v>
      </c>
      <c r="M15" s="105">
        <f t="shared" si="3"/>
        <v>0.26037994284187316</v>
      </c>
      <c r="N15" s="85">
        <v>419124221</v>
      </c>
      <c r="O15" s="86">
        <v>17358917</v>
      </c>
      <c r="P15" s="88">
        <f t="shared" si="4"/>
        <v>436483138</v>
      </c>
      <c r="Q15" s="105">
        <f t="shared" si="5"/>
        <v>0.2077216519645754</v>
      </c>
      <c r="R15" s="85">
        <v>434676574</v>
      </c>
      <c r="S15" s="86">
        <v>13826245</v>
      </c>
      <c r="T15" s="88">
        <f t="shared" si="6"/>
        <v>448502819</v>
      </c>
      <c r="U15" s="105">
        <f t="shared" si="7"/>
        <v>0.19152281689684517</v>
      </c>
      <c r="V15" s="85">
        <v>385034778</v>
      </c>
      <c r="W15" s="86">
        <v>42039480</v>
      </c>
      <c r="X15" s="88">
        <f t="shared" si="8"/>
        <v>427074258</v>
      </c>
      <c r="Y15" s="105">
        <f t="shared" si="9"/>
        <v>0.18237224260632798</v>
      </c>
      <c r="Z15" s="125">
        <f t="shared" si="10"/>
        <v>1779703303</v>
      </c>
      <c r="AA15" s="88">
        <f t="shared" si="11"/>
        <v>79490316</v>
      </c>
      <c r="AB15" s="88">
        <f t="shared" si="12"/>
        <v>1859193619</v>
      </c>
      <c r="AC15" s="105">
        <f t="shared" si="13"/>
        <v>0.7939258884959648</v>
      </c>
      <c r="AD15" s="85">
        <v>1653770756</v>
      </c>
      <c r="AE15" s="86">
        <v>29312259</v>
      </c>
      <c r="AF15" s="88">
        <f t="shared" si="14"/>
        <v>1683083015</v>
      </c>
      <c r="AG15" s="86">
        <v>1593373580</v>
      </c>
      <c r="AH15" s="86">
        <v>1593373580</v>
      </c>
      <c r="AI15" s="126">
        <v>405851677</v>
      </c>
      <c r="AJ15" s="127">
        <f t="shared" si="15"/>
        <v>0.2547121918514552</v>
      </c>
      <c r="AK15" s="128">
        <f t="shared" si="16"/>
        <v>-0.7462547870819076</v>
      </c>
    </row>
    <row r="16" spans="1:37" ht="13.5">
      <c r="A16" s="62" t="s">
        <v>112</v>
      </c>
      <c r="B16" s="63" t="s">
        <v>423</v>
      </c>
      <c r="C16" s="64" t="s">
        <v>424</v>
      </c>
      <c r="D16" s="85">
        <v>334509950</v>
      </c>
      <c r="E16" s="86">
        <v>0</v>
      </c>
      <c r="F16" s="87">
        <f t="shared" si="0"/>
        <v>334509950</v>
      </c>
      <c r="G16" s="85">
        <v>333989920</v>
      </c>
      <c r="H16" s="86">
        <v>0</v>
      </c>
      <c r="I16" s="87">
        <f t="shared" si="1"/>
        <v>333989920</v>
      </c>
      <c r="J16" s="85">
        <v>126584597</v>
      </c>
      <c r="K16" s="86">
        <v>0</v>
      </c>
      <c r="L16" s="88">
        <f t="shared" si="2"/>
        <v>126584597</v>
      </c>
      <c r="M16" s="105">
        <f t="shared" si="3"/>
        <v>0.37841803210935876</v>
      </c>
      <c r="N16" s="85">
        <v>105153982</v>
      </c>
      <c r="O16" s="86">
        <v>0</v>
      </c>
      <c r="P16" s="88">
        <f t="shared" si="4"/>
        <v>105153982</v>
      </c>
      <c r="Q16" s="105">
        <f t="shared" si="5"/>
        <v>0.31435232942996166</v>
      </c>
      <c r="R16" s="85">
        <v>81360505</v>
      </c>
      <c r="S16" s="86">
        <v>0</v>
      </c>
      <c r="T16" s="88">
        <f t="shared" si="6"/>
        <v>81360505</v>
      </c>
      <c r="U16" s="105">
        <f t="shared" si="7"/>
        <v>0.24360167815843065</v>
      </c>
      <c r="V16" s="85">
        <v>3695655</v>
      </c>
      <c r="W16" s="86">
        <v>0</v>
      </c>
      <c r="X16" s="88">
        <f t="shared" si="8"/>
        <v>3695655</v>
      </c>
      <c r="Y16" s="105">
        <f t="shared" si="9"/>
        <v>0.011065169272174442</v>
      </c>
      <c r="Z16" s="125">
        <f t="shared" si="10"/>
        <v>316794739</v>
      </c>
      <c r="AA16" s="88">
        <f t="shared" si="11"/>
        <v>0</v>
      </c>
      <c r="AB16" s="88">
        <f t="shared" si="12"/>
        <v>316794739</v>
      </c>
      <c r="AC16" s="105">
        <f t="shared" si="13"/>
        <v>0.9485158683830938</v>
      </c>
      <c r="AD16" s="85">
        <v>319005502</v>
      </c>
      <c r="AE16" s="86">
        <v>0</v>
      </c>
      <c r="AF16" s="88">
        <f t="shared" si="14"/>
        <v>319005502</v>
      </c>
      <c r="AG16" s="86">
        <v>310904180</v>
      </c>
      <c r="AH16" s="86">
        <v>310904180</v>
      </c>
      <c r="AI16" s="126">
        <v>12645075</v>
      </c>
      <c r="AJ16" s="127">
        <f t="shared" si="15"/>
        <v>0.040671936285964376</v>
      </c>
      <c r="AK16" s="128">
        <f t="shared" si="16"/>
        <v>-0.9884150744208794</v>
      </c>
    </row>
    <row r="17" spans="1:37" ht="13.5">
      <c r="A17" s="65"/>
      <c r="B17" s="66" t="s">
        <v>425</v>
      </c>
      <c r="C17" s="67"/>
      <c r="D17" s="89">
        <f>SUM(D9:D16)</f>
        <v>5579030251</v>
      </c>
      <c r="E17" s="90">
        <f>SUM(E9:E16)</f>
        <v>853398679</v>
      </c>
      <c r="F17" s="91">
        <f t="shared" si="0"/>
        <v>6432428930</v>
      </c>
      <c r="G17" s="89">
        <f>SUM(G9:G16)</f>
        <v>5953370650</v>
      </c>
      <c r="H17" s="90">
        <f>SUM(H9:H16)</f>
        <v>1010775565</v>
      </c>
      <c r="I17" s="91">
        <f t="shared" si="1"/>
        <v>6964146215</v>
      </c>
      <c r="J17" s="89">
        <f>SUM(J9:J16)</f>
        <v>1592555116</v>
      </c>
      <c r="K17" s="90">
        <f>SUM(K9:K16)</f>
        <v>73988590</v>
      </c>
      <c r="L17" s="90">
        <f t="shared" si="2"/>
        <v>1666543706</v>
      </c>
      <c r="M17" s="106">
        <f t="shared" si="3"/>
        <v>0.2590846667932016</v>
      </c>
      <c r="N17" s="89">
        <f>SUM(N9:N16)</f>
        <v>1346007735</v>
      </c>
      <c r="O17" s="90">
        <f>SUM(O9:O16)</f>
        <v>111852500</v>
      </c>
      <c r="P17" s="90">
        <f t="shared" si="4"/>
        <v>1457860235</v>
      </c>
      <c r="Q17" s="106">
        <f t="shared" si="5"/>
        <v>0.22664226077970828</v>
      </c>
      <c r="R17" s="89">
        <f>SUM(R9:R16)</f>
        <v>1133590992</v>
      </c>
      <c r="S17" s="90">
        <f>SUM(S9:S16)</f>
        <v>134998082</v>
      </c>
      <c r="T17" s="90">
        <f t="shared" si="6"/>
        <v>1268589074</v>
      </c>
      <c r="U17" s="106">
        <f t="shared" si="7"/>
        <v>0.182160028643224</v>
      </c>
      <c r="V17" s="89">
        <f>SUM(V9:V16)</f>
        <v>810512143</v>
      </c>
      <c r="W17" s="90">
        <f>SUM(W9:W16)</f>
        <v>147303779</v>
      </c>
      <c r="X17" s="90">
        <f t="shared" si="8"/>
        <v>957815922</v>
      </c>
      <c r="Y17" s="106">
        <f t="shared" si="9"/>
        <v>0.13753529756985436</v>
      </c>
      <c r="Z17" s="89">
        <f t="shared" si="10"/>
        <v>4882665986</v>
      </c>
      <c r="AA17" s="90">
        <f t="shared" si="11"/>
        <v>468142951</v>
      </c>
      <c r="AB17" s="90">
        <f t="shared" si="12"/>
        <v>5350808937</v>
      </c>
      <c r="AC17" s="106">
        <f t="shared" si="13"/>
        <v>0.7683366735573343</v>
      </c>
      <c r="AD17" s="89">
        <f>SUM(AD9:AD16)</f>
        <v>4407788519</v>
      </c>
      <c r="AE17" s="90">
        <f>SUM(AE9:AE16)</f>
        <v>1200694916</v>
      </c>
      <c r="AF17" s="90">
        <f t="shared" si="14"/>
        <v>5608483435</v>
      </c>
      <c r="AG17" s="90">
        <f>SUM(AG9:AG16)</f>
        <v>5302083581</v>
      </c>
      <c r="AH17" s="90">
        <f>SUM(AH9:AH16)</f>
        <v>5302083581</v>
      </c>
      <c r="AI17" s="91">
        <f>SUM(AI9:AI16)</f>
        <v>1863901099</v>
      </c>
      <c r="AJ17" s="129">
        <f t="shared" si="15"/>
        <v>0.3515412517598334</v>
      </c>
      <c r="AK17" s="130">
        <f t="shared" si="16"/>
        <v>-0.8292201567320846</v>
      </c>
    </row>
    <row r="18" spans="1:37" ht="13.5">
      <c r="A18" s="62" t="s">
        <v>97</v>
      </c>
      <c r="B18" s="63" t="s">
        <v>426</v>
      </c>
      <c r="C18" s="64" t="s">
        <v>427</v>
      </c>
      <c r="D18" s="85">
        <v>463324212</v>
      </c>
      <c r="E18" s="86">
        <v>25666992</v>
      </c>
      <c r="F18" s="87">
        <f t="shared" si="0"/>
        <v>488991204</v>
      </c>
      <c r="G18" s="85">
        <v>547401849</v>
      </c>
      <c r="H18" s="86">
        <v>26412000</v>
      </c>
      <c r="I18" s="87">
        <f t="shared" si="1"/>
        <v>573813849</v>
      </c>
      <c r="J18" s="85">
        <v>140741248</v>
      </c>
      <c r="K18" s="86">
        <v>3538465</v>
      </c>
      <c r="L18" s="88">
        <f t="shared" si="2"/>
        <v>144279713</v>
      </c>
      <c r="M18" s="105">
        <f t="shared" si="3"/>
        <v>0.2950558452172076</v>
      </c>
      <c r="N18" s="85">
        <v>105122455</v>
      </c>
      <c r="O18" s="86">
        <v>10068074</v>
      </c>
      <c r="P18" s="88">
        <f t="shared" si="4"/>
        <v>115190529</v>
      </c>
      <c r="Q18" s="105">
        <f t="shared" si="5"/>
        <v>0.23556769131577263</v>
      </c>
      <c r="R18" s="85">
        <v>99053902</v>
      </c>
      <c r="S18" s="86">
        <v>2507035</v>
      </c>
      <c r="T18" s="88">
        <f t="shared" si="6"/>
        <v>101560937</v>
      </c>
      <c r="U18" s="105">
        <f t="shared" si="7"/>
        <v>0.17699282995172186</v>
      </c>
      <c r="V18" s="85">
        <v>113064722</v>
      </c>
      <c r="W18" s="86">
        <v>-1777862</v>
      </c>
      <c r="X18" s="88">
        <f t="shared" si="8"/>
        <v>111286860</v>
      </c>
      <c r="Y18" s="105">
        <f t="shared" si="9"/>
        <v>0.19394244351882137</v>
      </c>
      <c r="Z18" s="125">
        <f t="shared" si="10"/>
        <v>457982327</v>
      </c>
      <c r="AA18" s="88">
        <f t="shared" si="11"/>
        <v>14335712</v>
      </c>
      <c r="AB18" s="88">
        <f t="shared" si="12"/>
        <v>472318039</v>
      </c>
      <c r="AC18" s="105">
        <f t="shared" si="13"/>
        <v>0.8231206685288629</v>
      </c>
      <c r="AD18" s="85">
        <v>439853067</v>
      </c>
      <c r="AE18" s="86">
        <v>20822299</v>
      </c>
      <c r="AF18" s="88">
        <f t="shared" si="14"/>
        <v>460675366</v>
      </c>
      <c r="AG18" s="86">
        <v>461600034</v>
      </c>
      <c r="AH18" s="86">
        <v>461600034</v>
      </c>
      <c r="AI18" s="126">
        <v>112683037</v>
      </c>
      <c r="AJ18" s="127">
        <f t="shared" si="15"/>
        <v>0.24411401364844787</v>
      </c>
      <c r="AK18" s="128">
        <f t="shared" si="16"/>
        <v>-0.7584267182196149</v>
      </c>
    </row>
    <row r="19" spans="1:37" ht="13.5">
      <c r="A19" s="62" t="s">
        <v>97</v>
      </c>
      <c r="B19" s="63" t="s">
        <v>73</v>
      </c>
      <c r="C19" s="64" t="s">
        <v>74</v>
      </c>
      <c r="D19" s="85">
        <v>3181225158</v>
      </c>
      <c r="E19" s="86">
        <v>178986250</v>
      </c>
      <c r="F19" s="87">
        <f t="shared" si="0"/>
        <v>3360211408</v>
      </c>
      <c r="G19" s="85">
        <v>3146588666</v>
      </c>
      <c r="H19" s="86">
        <v>366887426</v>
      </c>
      <c r="I19" s="87">
        <f t="shared" si="1"/>
        <v>3513476092</v>
      </c>
      <c r="J19" s="85">
        <v>812044960</v>
      </c>
      <c r="K19" s="86">
        <v>21585345</v>
      </c>
      <c r="L19" s="88">
        <f t="shared" si="2"/>
        <v>833630305</v>
      </c>
      <c r="M19" s="105">
        <f t="shared" si="3"/>
        <v>0.24808864793902277</v>
      </c>
      <c r="N19" s="85">
        <v>768409453</v>
      </c>
      <c r="O19" s="86">
        <v>24048476</v>
      </c>
      <c r="P19" s="88">
        <f t="shared" si="4"/>
        <v>792457929</v>
      </c>
      <c r="Q19" s="105">
        <f t="shared" si="5"/>
        <v>0.2358357355472677</v>
      </c>
      <c r="R19" s="85">
        <v>733006359</v>
      </c>
      <c r="S19" s="86">
        <v>16563251</v>
      </c>
      <c r="T19" s="88">
        <f t="shared" si="6"/>
        <v>749569610</v>
      </c>
      <c r="U19" s="105">
        <f t="shared" si="7"/>
        <v>0.2133413150887039</v>
      </c>
      <c r="V19" s="85">
        <v>375337512</v>
      </c>
      <c r="W19" s="86">
        <v>11800435</v>
      </c>
      <c r="X19" s="88">
        <f t="shared" si="8"/>
        <v>387137947</v>
      </c>
      <c r="Y19" s="105">
        <f t="shared" si="9"/>
        <v>0.1101865892531595</v>
      </c>
      <c r="Z19" s="125">
        <f t="shared" si="10"/>
        <v>2688798284</v>
      </c>
      <c r="AA19" s="88">
        <f t="shared" si="11"/>
        <v>73997507</v>
      </c>
      <c r="AB19" s="88">
        <f t="shared" si="12"/>
        <v>2762795791</v>
      </c>
      <c r="AC19" s="105">
        <f t="shared" si="13"/>
        <v>0.7863425617981976</v>
      </c>
      <c r="AD19" s="85">
        <v>2720126321</v>
      </c>
      <c r="AE19" s="86">
        <v>133901246</v>
      </c>
      <c r="AF19" s="88">
        <f t="shared" si="14"/>
        <v>2854027567</v>
      </c>
      <c r="AG19" s="86">
        <v>3336733506</v>
      </c>
      <c r="AH19" s="86">
        <v>3336733506</v>
      </c>
      <c r="AI19" s="126">
        <v>622617868</v>
      </c>
      <c r="AJ19" s="127">
        <f t="shared" si="15"/>
        <v>0.18659502381009146</v>
      </c>
      <c r="AK19" s="128">
        <f t="shared" si="16"/>
        <v>-0.8643538165235949</v>
      </c>
    </row>
    <row r="20" spans="1:37" ht="13.5">
      <c r="A20" s="62" t="s">
        <v>97</v>
      </c>
      <c r="B20" s="63" t="s">
        <v>75</v>
      </c>
      <c r="C20" s="64" t="s">
        <v>76</v>
      </c>
      <c r="D20" s="85">
        <v>1638859565</v>
      </c>
      <c r="E20" s="86">
        <v>115713843</v>
      </c>
      <c r="F20" s="87">
        <f t="shared" si="0"/>
        <v>1754573408</v>
      </c>
      <c r="G20" s="85">
        <v>1655844197</v>
      </c>
      <c r="H20" s="86">
        <v>472255016</v>
      </c>
      <c r="I20" s="87">
        <f t="shared" si="1"/>
        <v>2128099213</v>
      </c>
      <c r="J20" s="85">
        <v>445661419</v>
      </c>
      <c r="K20" s="86">
        <v>27455983</v>
      </c>
      <c r="L20" s="88">
        <f t="shared" si="2"/>
        <v>473117402</v>
      </c>
      <c r="M20" s="105">
        <f t="shared" si="3"/>
        <v>0.26964810924570903</v>
      </c>
      <c r="N20" s="85">
        <v>436815819</v>
      </c>
      <c r="O20" s="86">
        <v>15961595</v>
      </c>
      <c r="P20" s="88">
        <f t="shared" si="4"/>
        <v>452777414</v>
      </c>
      <c r="Q20" s="105">
        <f t="shared" si="5"/>
        <v>0.2580555546639175</v>
      </c>
      <c r="R20" s="85">
        <v>421145577</v>
      </c>
      <c r="S20" s="86">
        <v>252054935</v>
      </c>
      <c r="T20" s="88">
        <f t="shared" si="6"/>
        <v>673200512</v>
      </c>
      <c r="U20" s="105">
        <f t="shared" si="7"/>
        <v>0.3163388755033575</v>
      </c>
      <c r="V20" s="85">
        <v>393346946</v>
      </c>
      <c r="W20" s="86">
        <v>157535848</v>
      </c>
      <c r="X20" s="88">
        <f t="shared" si="8"/>
        <v>550882794</v>
      </c>
      <c r="Y20" s="105">
        <f t="shared" si="9"/>
        <v>0.258861424615357</v>
      </c>
      <c r="Z20" s="125">
        <f t="shared" si="10"/>
        <v>1696969761</v>
      </c>
      <c r="AA20" s="88">
        <f t="shared" si="11"/>
        <v>453008361</v>
      </c>
      <c r="AB20" s="88">
        <f t="shared" si="12"/>
        <v>2149978122</v>
      </c>
      <c r="AC20" s="105">
        <f t="shared" si="13"/>
        <v>1.0102809628735105</v>
      </c>
      <c r="AD20" s="85">
        <v>1080199128</v>
      </c>
      <c r="AE20" s="86">
        <v>85713060</v>
      </c>
      <c r="AF20" s="88">
        <f t="shared" si="14"/>
        <v>1165912188</v>
      </c>
      <c r="AG20" s="86">
        <v>1597876665</v>
      </c>
      <c r="AH20" s="86">
        <v>1597876665</v>
      </c>
      <c r="AI20" s="126">
        <v>383052597</v>
      </c>
      <c r="AJ20" s="127">
        <f t="shared" si="15"/>
        <v>0.23972600976684266</v>
      </c>
      <c r="AK20" s="128">
        <f t="shared" si="16"/>
        <v>-0.5275091900831901</v>
      </c>
    </row>
    <row r="21" spans="1:37" ht="13.5">
      <c r="A21" s="62" t="s">
        <v>97</v>
      </c>
      <c r="B21" s="63" t="s">
        <v>428</v>
      </c>
      <c r="C21" s="64" t="s">
        <v>429</v>
      </c>
      <c r="D21" s="85">
        <v>109392167</v>
      </c>
      <c r="E21" s="86">
        <v>71497708</v>
      </c>
      <c r="F21" s="87">
        <f t="shared" si="0"/>
        <v>180889875</v>
      </c>
      <c r="G21" s="85">
        <v>300262100</v>
      </c>
      <c r="H21" s="86">
        <v>74643153</v>
      </c>
      <c r="I21" s="87">
        <f t="shared" si="1"/>
        <v>374905253</v>
      </c>
      <c r="J21" s="85">
        <v>9365673</v>
      </c>
      <c r="K21" s="86">
        <v>29925</v>
      </c>
      <c r="L21" s="88">
        <f t="shared" si="2"/>
        <v>9395598</v>
      </c>
      <c r="M21" s="105">
        <f t="shared" si="3"/>
        <v>0.05194098342983542</v>
      </c>
      <c r="N21" s="85">
        <v>31918213</v>
      </c>
      <c r="O21" s="86">
        <v>10148285</v>
      </c>
      <c r="P21" s="88">
        <f t="shared" si="4"/>
        <v>42066498</v>
      </c>
      <c r="Q21" s="105">
        <f t="shared" si="5"/>
        <v>0.23255308236572114</v>
      </c>
      <c r="R21" s="85">
        <v>43603778</v>
      </c>
      <c r="S21" s="86">
        <v>9717025</v>
      </c>
      <c r="T21" s="88">
        <f t="shared" si="6"/>
        <v>53320803</v>
      </c>
      <c r="U21" s="105">
        <f t="shared" si="7"/>
        <v>0.14222474231376</v>
      </c>
      <c r="V21" s="85">
        <v>76259577</v>
      </c>
      <c r="W21" s="86">
        <v>39398513</v>
      </c>
      <c r="X21" s="88">
        <f t="shared" si="8"/>
        <v>115658090</v>
      </c>
      <c r="Y21" s="105">
        <f t="shared" si="9"/>
        <v>0.3084995184103222</v>
      </c>
      <c r="Z21" s="125">
        <f t="shared" si="10"/>
        <v>161147241</v>
      </c>
      <c r="AA21" s="88">
        <f t="shared" si="11"/>
        <v>59293748</v>
      </c>
      <c r="AB21" s="88">
        <f t="shared" si="12"/>
        <v>220440989</v>
      </c>
      <c r="AC21" s="105">
        <f t="shared" si="13"/>
        <v>0.5879911984055343</v>
      </c>
      <c r="AD21" s="85">
        <v>228376920</v>
      </c>
      <c r="AE21" s="86">
        <v>39117891</v>
      </c>
      <c r="AF21" s="88">
        <f t="shared" si="14"/>
        <v>267494811</v>
      </c>
      <c r="AG21" s="86">
        <v>344739117</v>
      </c>
      <c r="AH21" s="86">
        <v>344739117</v>
      </c>
      <c r="AI21" s="126">
        <v>76260040</v>
      </c>
      <c r="AJ21" s="127">
        <f t="shared" si="15"/>
        <v>0.22121087001565884</v>
      </c>
      <c r="AK21" s="128">
        <f t="shared" si="16"/>
        <v>-0.5676249211428628</v>
      </c>
    </row>
    <row r="22" spans="1:37" ht="13.5">
      <c r="A22" s="62" t="s">
        <v>97</v>
      </c>
      <c r="B22" s="63" t="s">
        <v>430</v>
      </c>
      <c r="C22" s="64" t="s">
        <v>431</v>
      </c>
      <c r="D22" s="85">
        <v>754252618</v>
      </c>
      <c r="E22" s="86">
        <v>162286750</v>
      </c>
      <c r="F22" s="87">
        <f t="shared" si="0"/>
        <v>916539368</v>
      </c>
      <c r="G22" s="85">
        <v>764382525</v>
      </c>
      <c r="H22" s="86">
        <v>193083408</v>
      </c>
      <c r="I22" s="87">
        <f t="shared" si="1"/>
        <v>957465933</v>
      </c>
      <c r="J22" s="85">
        <v>252690220</v>
      </c>
      <c r="K22" s="86">
        <v>18995474</v>
      </c>
      <c r="L22" s="88">
        <f t="shared" si="2"/>
        <v>271685694</v>
      </c>
      <c r="M22" s="105">
        <f t="shared" si="3"/>
        <v>0.29642555844911617</v>
      </c>
      <c r="N22" s="85">
        <v>88324984</v>
      </c>
      <c r="O22" s="86">
        <v>22385850</v>
      </c>
      <c r="P22" s="88">
        <f t="shared" si="4"/>
        <v>110710834</v>
      </c>
      <c r="Q22" s="105">
        <f t="shared" si="5"/>
        <v>0.1207922298434212</v>
      </c>
      <c r="R22" s="85">
        <v>324198275</v>
      </c>
      <c r="S22" s="86">
        <v>38878902</v>
      </c>
      <c r="T22" s="88">
        <f t="shared" si="6"/>
        <v>363077177</v>
      </c>
      <c r="U22" s="105">
        <f t="shared" si="7"/>
        <v>0.3792063659773052</v>
      </c>
      <c r="V22" s="85">
        <v>81608233</v>
      </c>
      <c r="W22" s="86">
        <v>72607951</v>
      </c>
      <c r="X22" s="88">
        <f t="shared" si="8"/>
        <v>154216184</v>
      </c>
      <c r="Y22" s="105">
        <f t="shared" si="9"/>
        <v>0.16106701939441223</v>
      </c>
      <c r="Z22" s="125">
        <f t="shared" si="10"/>
        <v>746821712</v>
      </c>
      <c r="AA22" s="88">
        <f t="shared" si="11"/>
        <v>152868177</v>
      </c>
      <c r="AB22" s="88">
        <f t="shared" si="12"/>
        <v>899689889</v>
      </c>
      <c r="AC22" s="105">
        <f t="shared" si="13"/>
        <v>0.9396573371347302</v>
      </c>
      <c r="AD22" s="85">
        <v>685900804</v>
      </c>
      <c r="AE22" s="86">
        <v>544024396</v>
      </c>
      <c r="AF22" s="88">
        <f t="shared" si="14"/>
        <v>1229925200</v>
      </c>
      <c r="AG22" s="86">
        <v>806829570</v>
      </c>
      <c r="AH22" s="86">
        <v>806829570</v>
      </c>
      <c r="AI22" s="126">
        <v>94801283</v>
      </c>
      <c r="AJ22" s="127">
        <f t="shared" si="15"/>
        <v>0.11749852326309757</v>
      </c>
      <c r="AK22" s="128">
        <f t="shared" si="16"/>
        <v>-0.87461336347934</v>
      </c>
    </row>
    <row r="23" spans="1:37" ht="13.5">
      <c r="A23" s="62" t="s">
        <v>97</v>
      </c>
      <c r="B23" s="63" t="s">
        <v>432</v>
      </c>
      <c r="C23" s="64" t="s">
        <v>433</v>
      </c>
      <c r="D23" s="85">
        <v>429710256</v>
      </c>
      <c r="E23" s="86">
        <v>119000000</v>
      </c>
      <c r="F23" s="87">
        <f t="shared" si="0"/>
        <v>548710256</v>
      </c>
      <c r="G23" s="85">
        <v>618663020</v>
      </c>
      <c r="H23" s="86">
        <v>97716250</v>
      </c>
      <c r="I23" s="87">
        <f t="shared" si="1"/>
        <v>716379270</v>
      </c>
      <c r="J23" s="85">
        <v>199264628</v>
      </c>
      <c r="K23" s="86">
        <v>0</v>
      </c>
      <c r="L23" s="88">
        <f t="shared" si="2"/>
        <v>199264628</v>
      </c>
      <c r="M23" s="105">
        <f t="shared" si="3"/>
        <v>0.3631509085552795</v>
      </c>
      <c r="N23" s="85">
        <v>35100424</v>
      </c>
      <c r="O23" s="86">
        <v>0</v>
      </c>
      <c r="P23" s="88">
        <f t="shared" si="4"/>
        <v>35100424</v>
      </c>
      <c r="Q23" s="105">
        <f t="shared" si="5"/>
        <v>0.06396895923884463</v>
      </c>
      <c r="R23" s="85">
        <v>265277797</v>
      </c>
      <c r="S23" s="86">
        <v>32738939</v>
      </c>
      <c r="T23" s="88">
        <f t="shared" si="6"/>
        <v>298016736</v>
      </c>
      <c r="U23" s="105">
        <f t="shared" si="7"/>
        <v>0.41600413144283194</v>
      </c>
      <c r="V23" s="85">
        <v>33613225</v>
      </c>
      <c r="W23" s="86">
        <v>6438640</v>
      </c>
      <c r="X23" s="88">
        <f t="shared" si="8"/>
        <v>40051865</v>
      </c>
      <c r="Y23" s="105">
        <f t="shared" si="9"/>
        <v>0.05590874370220121</v>
      </c>
      <c r="Z23" s="125">
        <f t="shared" si="10"/>
        <v>533256074</v>
      </c>
      <c r="AA23" s="88">
        <f t="shared" si="11"/>
        <v>39177579</v>
      </c>
      <c r="AB23" s="88">
        <f t="shared" si="12"/>
        <v>572433653</v>
      </c>
      <c r="AC23" s="105">
        <f t="shared" si="13"/>
        <v>0.7990650720532435</v>
      </c>
      <c r="AD23" s="85">
        <v>221499085</v>
      </c>
      <c r="AE23" s="86">
        <v>37474228</v>
      </c>
      <c r="AF23" s="88">
        <f t="shared" si="14"/>
        <v>258973313</v>
      </c>
      <c r="AG23" s="86">
        <v>474067068</v>
      </c>
      <c r="AH23" s="86">
        <v>474067068</v>
      </c>
      <c r="AI23" s="126">
        <v>77390152</v>
      </c>
      <c r="AJ23" s="127">
        <f t="shared" si="15"/>
        <v>0.1632472644144942</v>
      </c>
      <c r="AK23" s="128">
        <f t="shared" si="16"/>
        <v>-0.8453436590201864</v>
      </c>
    </row>
    <row r="24" spans="1:37" ht="13.5">
      <c r="A24" s="62" t="s">
        <v>112</v>
      </c>
      <c r="B24" s="63" t="s">
        <v>434</v>
      </c>
      <c r="C24" s="64" t="s">
        <v>435</v>
      </c>
      <c r="D24" s="85">
        <v>386980001</v>
      </c>
      <c r="E24" s="86">
        <v>36600000</v>
      </c>
      <c r="F24" s="87">
        <f t="shared" si="0"/>
        <v>423580001</v>
      </c>
      <c r="G24" s="85">
        <v>392145001</v>
      </c>
      <c r="H24" s="86">
        <v>43896684</v>
      </c>
      <c r="I24" s="87">
        <f t="shared" si="1"/>
        <v>436041685</v>
      </c>
      <c r="J24" s="85">
        <v>152783593</v>
      </c>
      <c r="K24" s="86">
        <v>5467947</v>
      </c>
      <c r="L24" s="88">
        <f t="shared" si="2"/>
        <v>158251540</v>
      </c>
      <c r="M24" s="105">
        <f t="shared" si="3"/>
        <v>0.3736048435393436</v>
      </c>
      <c r="N24" s="85">
        <v>123291574</v>
      </c>
      <c r="O24" s="86">
        <v>9822905</v>
      </c>
      <c r="P24" s="88">
        <f t="shared" si="4"/>
        <v>133114479</v>
      </c>
      <c r="Q24" s="105">
        <f t="shared" si="5"/>
        <v>0.3142605379992905</v>
      </c>
      <c r="R24" s="85">
        <v>91651993</v>
      </c>
      <c r="S24" s="86">
        <v>7523484</v>
      </c>
      <c r="T24" s="88">
        <f t="shared" si="6"/>
        <v>99175477</v>
      </c>
      <c r="U24" s="105">
        <f t="shared" si="7"/>
        <v>0.22744494485659095</v>
      </c>
      <c r="V24" s="85">
        <v>6319619</v>
      </c>
      <c r="W24" s="86">
        <v>12607316</v>
      </c>
      <c r="X24" s="88">
        <f t="shared" si="8"/>
        <v>18926935</v>
      </c>
      <c r="Y24" s="105">
        <f t="shared" si="9"/>
        <v>0.04340625140002383</v>
      </c>
      <c r="Z24" s="125">
        <f t="shared" si="10"/>
        <v>374046779</v>
      </c>
      <c r="AA24" s="88">
        <f t="shared" si="11"/>
        <v>35421652</v>
      </c>
      <c r="AB24" s="88">
        <f t="shared" si="12"/>
        <v>409468431</v>
      </c>
      <c r="AC24" s="105">
        <f t="shared" si="13"/>
        <v>0.9390579962555644</v>
      </c>
      <c r="AD24" s="85">
        <v>369168141</v>
      </c>
      <c r="AE24" s="86">
        <v>16706523</v>
      </c>
      <c r="AF24" s="88">
        <f t="shared" si="14"/>
        <v>385874664</v>
      </c>
      <c r="AG24" s="86">
        <v>373393100</v>
      </c>
      <c r="AH24" s="86">
        <v>373393100</v>
      </c>
      <c r="AI24" s="126">
        <v>17978134</v>
      </c>
      <c r="AJ24" s="127">
        <f t="shared" si="15"/>
        <v>0.04814800809120468</v>
      </c>
      <c r="AK24" s="128">
        <f t="shared" si="16"/>
        <v>-0.9509505630564021</v>
      </c>
    </row>
    <row r="25" spans="1:37" ht="13.5">
      <c r="A25" s="65"/>
      <c r="B25" s="66" t="s">
        <v>436</v>
      </c>
      <c r="C25" s="67"/>
      <c r="D25" s="89">
        <f>SUM(D18:D24)</f>
        <v>6963743977</v>
      </c>
      <c r="E25" s="90">
        <f>SUM(E18:E24)</f>
        <v>709751543</v>
      </c>
      <c r="F25" s="91">
        <f t="shared" si="0"/>
        <v>7673495520</v>
      </c>
      <c r="G25" s="89">
        <f>SUM(G18:G24)</f>
        <v>7425287358</v>
      </c>
      <c r="H25" s="90">
        <f>SUM(H18:H24)</f>
        <v>1274893937</v>
      </c>
      <c r="I25" s="91">
        <f t="shared" si="1"/>
        <v>8700181295</v>
      </c>
      <c r="J25" s="89">
        <f>SUM(J18:J24)</f>
        <v>2012551741</v>
      </c>
      <c r="K25" s="90">
        <f>SUM(K18:K24)</f>
        <v>77073139</v>
      </c>
      <c r="L25" s="90">
        <f t="shared" si="2"/>
        <v>2089624880</v>
      </c>
      <c r="M25" s="106">
        <f t="shared" si="3"/>
        <v>0.272317208572502</v>
      </c>
      <c r="N25" s="89">
        <f>SUM(N18:N24)</f>
        <v>1588982922</v>
      </c>
      <c r="O25" s="90">
        <f>SUM(O18:O24)</f>
        <v>92435185</v>
      </c>
      <c r="P25" s="90">
        <f t="shared" si="4"/>
        <v>1681418107</v>
      </c>
      <c r="Q25" s="106">
        <f t="shared" si="5"/>
        <v>0.21912023048916826</v>
      </c>
      <c r="R25" s="89">
        <f>SUM(R18:R24)</f>
        <v>1977937681</v>
      </c>
      <c r="S25" s="90">
        <f>SUM(S18:S24)</f>
        <v>359983571</v>
      </c>
      <c r="T25" s="90">
        <f t="shared" si="6"/>
        <v>2337921252</v>
      </c>
      <c r="U25" s="106">
        <f t="shared" si="7"/>
        <v>0.2687209809459494</v>
      </c>
      <c r="V25" s="89">
        <f>SUM(V18:V24)</f>
        <v>1079549834</v>
      </c>
      <c r="W25" s="90">
        <f>SUM(W18:W24)</f>
        <v>298610841</v>
      </c>
      <c r="X25" s="90">
        <f t="shared" si="8"/>
        <v>1378160675</v>
      </c>
      <c r="Y25" s="106">
        <f t="shared" si="9"/>
        <v>0.1584059720447469</v>
      </c>
      <c r="Z25" s="89">
        <f t="shared" si="10"/>
        <v>6659022178</v>
      </c>
      <c r="AA25" s="90">
        <f t="shared" si="11"/>
        <v>828102736</v>
      </c>
      <c r="AB25" s="90">
        <f t="shared" si="12"/>
        <v>7487124914</v>
      </c>
      <c r="AC25" s="106">
        <f t="shared" si="13"/>
        <v>0.8605711375581169</v>
      </c>
      <c r="AD25" s="89">
        <f>SUM(AD18:AD24)</f>
        <v>5745123466</v>
      </c>
      <c r="AE25" s="90">
        <f>SUM(AE18:AE24)</f>
        <v>877759643</v>
      </c>
      <c r="AF25" s="90">
        <f t="shared" si="14"/>
        <v>6622883109</v>
      </c>
      <c r="AG25" s="90">
        <f>SUM(AG18:AG24)</f>
        <v>7395239060</v>
      </c>
      <c r="AH25" s="90">
        <f>SUM(AH18:AH24)</f>
        <v>7395239060</v>
      </c>
      <c r="AI25" s="91">
        <f>SUM(AI18:AI24)</f>
        <v>1384783111</v>
      </c>
      <c r="AJ25" s="129">
        <f t="shared" si="15"/>
        <v>0.1872533260608346</v>
      </c>
      <c r="AK25" s="130">
        <f t="shared" si="16"/>
        <v>-0.7919092557851152</v>
      </c>
    </row>
    <row r="26" spans="1:37" ht="13.5">
      <c r="A26" s="62" t="s">
        <v>97</v>
      </c>
      <c r="B26" s="63" t="s">
        <v>437</v>
      </c>
      <c r="C26" s="64" t="s">
        <v>438</v>
      </c>
      <c r="D26" s="85">
        <v>565067867</v>
      </c>
      <c r="E26" s="86">
        <v>90001891</v>
      </c>
      <c r="F26" s="87">
        <f t="shared" si="0"/>
        <v>655069758</v>
      </c>
      <c r="G26" s="85">
        <v>532163867</v>
      </c>
      <c r="H26" s="86">
        <v>76430781</v>
      </c>
      <c r="I26" s="87">
        <f t="shared" si="1"/>
        <v>608594648</v>
      </c>
      <c r="J26" s="85">
        <v>135534022</v>
      </c>
      <c r="K26" s="86">
        <v>9149260</v>
      </c>
      <c r="L26" s="88">
        <f t="shared" si="2"/>
        <v>144683282</v>
      </c>
      <c r="M26" s="105">
        <f t="shared" si="3"/>
        <v>0.2208669843677931</v>
      </c>
      <c r="N26" s="85">
        <v>0</v>
      </c>
      <c r="O26" s="86">
        <v>0</v>
      </c>
      <c r="P26" s="88">
        <f t="shared" si="4"/>
        <v>0</v>
      </c>
      <c r="Q26" s="105">
        <f t="shared" si="5"/>
        <v>0</v>
      </c>
      <c r="R26" s="85">
        <v>205293498</v>
      </c>
      <c r="S26" s="86">
        <v>27534152</v>
      </c>
      <c r="T26" s="88">
        <f t="shared" si="6"/>
        <v>232827650</v>
      </c>
      <c r="U26" s="105">
        <f t="shared" si="7"/>
        <v>0.3825660491184602</v>
      </c>
      <c r="V26" s="85">
        <v>173724092</v>
      </c>
      <c r="W26" s="86">
        <v>21167221</v>
      </c>
      <c r="X26" s="88">
        <f t="shared" si="8"/>
        <v>194891313</v>
      </c>
      <c r="Y26" s="105">
        <f t="shared" si="9"/>
        <v>0.3202317234311269</v>
      </c>
      <c r="Z26" s="125">
        <f t="shared" si="10"/>
        <v>514551612</v>
      </c>
      <c r="AA26" s="88">
        <f t="shared" si="11"/>
        <v>57850633</v>
      </c>
      <c r="AB26" s="88">
        <f t="shared" si="12"/>
        <v>572402245</v>
      </c>
      <c r="AC26" s="105">
        <f t="shared" si="13"/>
        <v>0.9405311842308545</v>
      </c>
      <c r="AD26" s="85">
        <v>422881354</v>
      </c>
      <c r="AE26" s="86">
        <v>38983139</v>
      </c>
      <c r="AF26" s="88">
        <f t="shared" si="14"/>
        <v>461864493</v>
      </c>
      <c r="AG26" s="86">
        <v>715858220</v>
      </c>
      <c r="AH26" s="86">
        <v>715858220</v>
      </c>
      <c r="AI26" s="126">
        <v>14069543</v>
      </c>
      <c r="AJ26" s="127">
        <f t="shared" si="15"/>
        <v>0.01965409156019749</v>
      </c>
      <c r="AK26" s="128">
        <f t="shared" si="16"/>
        <v>-0.5780335662217706</v>
      </c>
    </row>
    <row r="27" spans="1:37" ht="13.5">
      <c r="A27" s="62" t="s">
        <v>97</v>
      </c>
      <c r="B27" s="63" t="s">
        <v>439</v>
      </c>
      <c r="C27" s="64" t="s">
        <v>440</v>
      </c>
      <c r="D27" s="85">
        <v>988217694</v>
      </c>
      <c r="E27" s="86">
        <v>321609606</v>
      </c>
      <c r="F27" s="87">
        <f t="shared" si="0"/>
        <v>1309827300</v>
      </c>
      <c r="G27" s="85">
        <v>988217694</v>
      </c>
      <c r="H27" s="86">
        <v>321615606</v>
      </c>
      <c r="I27" s="87">
        <f t="shared" si="1"/>
        <v>1309833300</v>
      </c>
      <c r="J27" s="85">
        <v>306083072</v>
      </c>
      <c r="K27" s="86">
        <v>63110316</v>
      </c>
      <c r="L27" s="88">
        <f t="shared" si="2"/>
        <v>369193388</v>
      </c>
      <c r="M27" s="105">
        <f t="shared" si="3"/>
        <v>0.28186417247525686</v>
      </c>
      <c r="N27" s="85">
        <v>86061444</v>
      </c>
      <c r="O27" s="86">
        <v>75356326</v>
      </c>
      <c r="P27" s="88">
        <f t="shared" si="4"/>
        <v>161417770</v>
      </c>
      <c r="Q27" s="105">
        <f t="shared" si="5"/>
        <v>0.1232359182008193</v>
      </c>
      <c r="R27" s="85">
        <v>412513523</v>
      </c>
      <c r="S27" s="86">
        <v>47274511</v>
      </c>
      <c r="T27" s="88">
        <f t="shared" si="6"/>
        <v>459788034</v>
      </c>
      <c r="U27" s="105">
        <f t="shared" si="7"/>
        <v>0.35102790103137554</v>
      </c>
      <c r="V27" s="85">
        <v>72691902</v>
      </c>
      <c r="W27" s="86">
        <v>50325004</v>
      </c>
      <c r="X27" s="88">
        <f t="shared" si="8"/>
        <v>123016906</v>
      </c>
      <c r="Y27" s="105">
        <f t="shared" si="9"/>
        <v>0.09391798635750061</v>
      </c>
      <c r="Z27" s="125">
        <f t="shared" si="10"/>
        <v>877349941</v>
      </c>
      <c r="AA27" s="88">
        <f t="shared" si="11"/>
        <v>236066157</v>
      </c>
      <c r="AB27" s="88">
        <f t="shared" si="12"/>
        <v>1113416098</v>
      </c>
      <c r="AC27" s="105">
        <f t="shared" si="13"/>
        <v>0.8500441224085539</v>
      </c>
      <c r="AD27" s="85">
        <v>781131630</v>
      </c>
      <c r="AE27" s="86">
        <v>235607198</v>
      </c>
      <c r="AF27" s="88">
        <f t="shared" si="14"/>
        <v>1016738828</v>
      </c>
      <c r="AG27" s="86">
        <v>1109584709</v>
      </c>
      <c r="AH27" s="86">
        <v>1109584709</v>
      </c>
      <c r="AI27" s="126">
        <v>158987034</v>
      </c>
      <c r="AJ27" s="127">
        <f t="shared" si="15"/>
        <v>0.14328517030780388</v>
      </c>
      <c r="AK27" s="128">
        <f t="shared" si="16"/>
        <v>-0.8790083523789651</v>
      </c>
    </row>
    <row r="28" spans="1:37" ht="13.5">
      <c r="A28" s="62" t="s">
        <v>97</v>
      </c>
      <c r="B28" s="63" t="s">
        <v>441</v>
      </c>
      <c r="C28" s="64" t="s">
        <v>442</v>
      </c>
      <c r="D28" s="85">
        <v>1365533989</v>
      </c>
      <c r="E28" s="86">
        <v>589751000</v>
      </c>
      <c r="F28" s="87">
        <f t="shared" si="0"/>
        <v>1955284989</v>
      </c>
      <c r="G28" s="85">
        <v>1383665183</v>
      </c>
      <c r="H28" s="86">
        <v>601048000</v>
      </c>
      <c r="I28" s="87">
        <f t="shared" si="1"/>
        <v>1984713183</v>
      </c>
      <c r="J28" s="85">
        <v>379867249</v>
      </c>
      <c r="K28" s="86">
        <v>18102197</v>
      </c>
      <c r="L28" s="88">
        <f t="shared" si="2"/>
        <v>397969446</v>
      </c>
      <c r="M28" s="105">
        <f t="shared" si="3"/>
        <v>0.2035352637793917</v>
      </c>
      <c r="N28" s="85">
        <v>71175741</v>
      </c>
      <c r="O28" s="86">
        <v>12784195</v>
      </c>
      <c r="P28" s="88">
        <f t="shared" si="4"/>
        <v>83959936</v>
      </c>
      <c r="Q28" s="105">
        <f t="shared" si="5"/>
        <v>0.04293999926984557</v>
      </c>
      <c r="R28" s="85">
        <v>267274066</v>
      </c>
      <c r="S28" s="86">
        <v>56947627</v>
      </c>
      <c r="T28" s="88">
        <f t="shared" si="6"/>
        <v>324221693</v>
      </c>
      <c r="U28" s="105">
        <f t="shared" si="7"/>
        <v>0.16335946965894668</v>
      </c>
      <c r="V28" s="85">
        <v>77023723</v>
      </c>
      <c r="W28" s="86">
        <v>85747344</v>
      </c>
      <c r="X28" s="88">
        <f t="shared" si="8"/>
        <v>162771067</v>
      </c>
      <c r="Y28" s="105">
        <f t="shared" si="9"/>
        <v>0.08201238768110707</v>
      </c>
      <c r="Z28" s="125">
        <f t="shared" si="10"/>
        <v>795340779</v>
      </c>
      <c r="AA28" s="88">
        <f t="shared" si="11"/>
        <v>173581363</v>
      </c>
      <c r="AB28" s="88">
        <f t="shared" si="12"/>
        <v>968922142</v>
      </c>
      <c r="AC28" s="105">
        <f t="shared" si="13"/>
        <v>0.4881925259021167</v>
      </c>
      <c r="AD28" s="85">
        <v>764741290</v>
      </c>
      <c r="AE28" s="86">
        <v>248186004</v>
      </c>
      <c r="AF28" s="88">
        <f t="shared" si="14"/>
        <v>1012927294</v>
      </c>
      <c r="AG28" s="86">
        <v>1767116508</v>
      </c>
      <c r="AH28" s="86">
        <v>1767116508</v>
      </c>
      <c r="AI28" s="126">
        <v>190311696</v>
      </c>
      <c r="AJ28" s="127">
        <f t="shared" si="15"/>
        <v>0.10769617913614103</v>
      </c>
      <c r="AK28" s="128">
        <f t="shared" si="16"/>
        <v>-0.8393062681160214</v>
      </c>
    </row>
    <row r="29" spans="1:37" ht="13.5">
      <c r="A29" s="62" t="s">
        <v>97</v>
      </c>
      <c r="B29" s="63" t="s">
        <v>77</v>
      </c>
      <c r="C29" s="64" t="s">
        <v>78</v>
      </c>
      <c r="D29" s="85">
        <v>2864566874</v>
      </c>
      <c r="E29" s="86">
        <v>682362001</v>
      </c>
      <c r="F29" s="87">
        <f t="shared" si="0"/>
        <v>3546928875</v>
      </c>
      <c r="G29" s="85">
        <v>3074803874</v>
      </c>
      <c r="H29" s="86">
        <v>798743174</v>
      </c>
      <c r="I29" s="87">
        <f t="shared" si="1"/>
        <v>3873547048</v>
      </c>
      <c r="J29" s="85">
        <v>855379963</v>
      </c>
      <c r="K29" s="86">
        <v>99905941</v>
      </c>
      <c r="L29" s="88">
        <f t="shared" si="2"/>
        <v>955285904</v>
      </c>
      <c r="M29" s="105">
        <f t="shared" si="3"/>
        <v>0.26932761768446795</v>
      </c>
      <c r="N29" s="85">
        <v>754356107</v>
      </c>
      <c r="O29" s="86">
        <v>197916972</v>
      </c>
      <c r="P29" s="88">
        <f t="shared" si="4"/>
        <v>952273079</v>
      </c>
      <c r="Q29" s="105">
        <f t="shared" si="5"/>
        <v>0.2684781997496355</v>
      </c>
      <c r="R29" s="85">
        <v>718576894</v>
      </c>
      <c r="S29" s="86">
        <v>86325859</v>
      </c>
      <c r="T29" s="88">
        <f t="shared" si="6"/>
        <v>804902753</v>
      </c>
      <c r="U29" s="105">
        <f t="shared" si="7"/>
        <v>0.20779475323930544</v>
      </c>
      <c r="V29" s="85">
        <v>525124306</v>
      </c>
      <c r="W29" s="86">
        <v>120247307</v>
      </c>
      <c r="X29" s="88">
        <f t="shared" si="8"/>
        <v>645371613</v>
      </c>
      <c r="Y29" s="105">
        <f t="shared" si="9"/>
        <v>0.1666099843380552</v>
      </c>
      <c r="Z29" s="125">
        <f t="shared" si="10"/>
        <v>2853437270</v>
      </c>
      <c r="AA29" s="88">
        <f t="shared" si="11"/>
        <v>504396079</v>
      </c>
      <c r="AB29" s="88">
        <f t="shared" si="12"/>
        <v>3357833349</v>
      </c>
      <c r="AC29" s="105">
        <f t="shared" si="13"/>
        <v>0.8668626732528588</v>
      </c>
      <c r="AD29" s="85">
        <v>2794647011</v>
      </c>
      <c r="AE29" s="86">
        <v>488111871</v>
      </c>
      <c r="AF29" s="88">
        <f t="shared" si="14"/>
        <v>3282758882</v>
      </c>
      <c r="AG29" s="86">
        <v>3431083366</v>
      </c>
      <c r="AH29" s="86">
        <v>3431083366</v>
      </c>
      <c r="AI29" s="126">
        <v>542684393</v>
      </c>
      <c r="AJ29" s="127">
        <f t="shared" si="15"/>
        <v>0.15816706710704853</v>
      </c>
      <c r="AK29" s="128">
        <f t="shared" si="16"/>
        <v>-0.8034057217730193</v>
      </c>
    </row>
    <row r="30" spans="1:37" ht="13.5">
      <c r="A30" s="62" t="s">
        <v>112</v>
      </c>
      <c r="B30" s="63" t="s">
        <v>443</v>
      </c>
      <c r="C30" s="64" t="s">
        <v>444</v>
      </c>
      <c r="D30" s="85">
        <v>265949451</v>
      </c>
      <c r="E30" s="86">
        <v>17591000</v>
      </c>
      <c r="F30" s="87">
        <f t="shared" si="0"/>
        <v>283540451</v>
      </c>
      <c r="G30" s="85">
        <v>267202000</v>
      </c>
      <c r="H30" s="86">
        <v>22546219</v>
      </c>
      <c r="I30" s="87">
        <f t="shared" si="1"/>
        <v>289748219</v>
      </c>
      <c r="J30" s="85">
        <v>108928205</v>
      </c>
      <c r="K30" s="86">
        <v>3398108</v>
      </c>
      <c r="L30" s="88">
        <f t="shared" si="2"/>
        <v>112326313</v>
      </c>
      <c r="M30" s="105">
        <f t="shared" si="3"/>
        <v>0.3961562189939523</v>
      </c>
      <c r="N30" s="85">
        <v>88035528</v>
      </c>
      <c r="O30" s="86">
        <v>5218653</v>
      </c>
      <c r="P30" s="88">
        <f t="shared" si="4"/>
        <v>93254181</v>
      </c>
      <c r="Q30" s="105">
        <f t="shared" si="5"/>
        <v>0.32889198232953365</v>
      </c>
      <c r="R30" s="85">
        <v>68179577</v>
      </c>
      <c r="S30" s="86">
        <v>5768106</v>
      </c>
      <c r="T30" s="88">
        <f t="shared" si="6"/>
        <v>73947683</v>
      </c>
      <c r="U30" s="105">
        <f t="shared" si="7"/>
        <v>0.25521358942330546</v>
      </c>
      <c r="V30" s="85">
        <v>4575020</v>
      </c>
      <c r="W30" s="86">
        <v>5720748</v>
      </c>
      <c r="X30" s="88">
        <f t="shared" si="8"/>
        <v>10295768</v>
      </c>
      <c r="Y30" s="105">
        <f t="shared" si="9"/>
        <v>0.03553349882713171</v>
      </c>
      <c r="Z30" s="125">
        <f t="shared" si="10"/>
        <v>269718330</v>
      </c>
      <c r="AA30" s="88">
        <f t="shared" si="11"/>
        <v>20105615</v>
      </c>
      <c r="AB30" s="88">
        <f t="shared" si="12"/>
        <v>289823945</v>
      </c>
      <c r="AC30" s="105">
        <f t="shared" si="13"/>
        <v>1.0002613510456124</v>
      </c>
      <c r="AD30" s="85">
        <v>254309813</v>
      </c>
      <c r="AE30" s="86">
        <v>20049302</v>
      </c>
      <c r="AF30" s="88">
        <f t="shared" si="14"/>
        <v>274359115</v>
      </c>
      <c r="AG30" s="86">
        <v>253039000</v>
      </c>
      <c r="AH30" s="86">
        <v>253039000</v>
      </c>
      <c r="AI30" s="126">
        <v>12106925</v>
      </c>
      <c r="AJ30" s="127">
        <f t="shared" si="15"/>
        <v>0.04784608301487123</v>
      </c>
      <c r="AK30" s="128">
        <f t="shared" si="16"/>
        <v>-0.9624733882087351</v>
      </c>
    </row>
    <row r="31" spans="1:37" ht="13.5">
      <c r="A31" s="65"/>
      <c r="B31" s="66" t="s">
        <v>445</v>
      </c>
      <c r="C31" s="67"/>
      <c r="D31" s="89">
        <f>SUM(D26:D30)</f>
        <v>6049335875</v>
      </c>
      <c r="E31" s="90">
        <f>SUM(E26:E30)</f>
        <v>1701315498</v>
      </c>
      <c r="F31" s="91">
        <f t="shared" si="0"/>
        <v>7750651373</v>
      </c>
      <c r="G31" s="89">
        <f>SUM(G26:G30)</f>
        <v>6246052618</v>
      </c>
      <c r="H31" s="90">
        <f>SUM(H26:H30)</f>
        <v>1820383780</v>
      </c>
      <c r="I31" s="91">
        <f t="shared" si="1"/>
        <v>8066436398</v>
      </c>
      <c r="J31" s="89">
        <f>SUM(J26:J30)</f>
        <v>1785792511</v>
      </c>
      <c r="K31" s="90">
        <f>SUM(K26:K30)</f>
        <v>193665822</v>
      </c>
      <c r="L31" s="90">
        <f t="shared" si="2"/>
        <v>1979458333</v>
      </c>
      <c r="M31" s="106">
        <f t="shared" si="3"/>
        <v>0.25539251318871053</v>
      </c>
      <c r="N31" s="89">
        <f>SUM(N26:N30)</f>
        <v>999628820</v>
      </c>
      <c r="O31" s="90">
        <f>SUM(O26:O30)</f>
        <v>291276146</v>
      </c>
      <c r="P31" s="90">
        <f t="shared" si="4"/>
        <v>1290904966</v>
      </c>
      <c r="Q31" s="106">
        <f t="shared" si="5"/>
        <v>0.16655438412530957</v>
      </c>
      <c r="R31" s="89">
        <f>SUM(R26:R30)</f>
        <v>1671837558</v>
      </c>
      <c r="S31" s="90">
        <f>SUM(S26:S30)</f>
        <v>223850255</v>
      </c>
      <c r="T31" s="90">
        <f t="shared" si="6"/>
        <v>1895687813</v>
      </c>
      <c r="U31" s="106">
        <f t="shared" si="7"/>
        <v>0.2350093299526937</v>
      </c>
      <c r="V31" s="89">
        <f>SUM(V26:V30)</f>
        <v>853139043</v>
      </c>
      <c r="W31" s="90">
        <f>SUM(W26:W30)</f>
        <v>283207624</v>
      </c>
      <c r="X31" s="90">
        <f t="shared" si="8"/>
        <v>1136346667</v>
      </c>
      <c r="Y31" s="106">
        <f t="shared" si="9"/>
        <v>0.14087344286031275</v>
      </c>
      <c r="Z31" s="89">
        <f t="shared" si="10"/>
        <v>5310397932</v>
      </c>
      <c r="AA31" s="90">
        <f t="shared" si="11"/>
        <v>991999847</v>
      </c>
      <c r="AB31" s="90">
        <f t="shared" si="12"/>
        <v>6302397779</v>
      </c>
      <c r="AC31" s="106">
        <f t="shared" si="13"/>
        <v>0.7813112839472239</v>
      </c>
      <c r="AD31" s="89">
        <f>SUM(AD26:AD30)</f>
        <v>5017711098</v>
      </c>
      <c r="AE31" s="90">
        <f>SUM(AE26:AE30)</f>
        <v>1030937514</v>
      </c>
      <c r="AF31" s="90">
        <f t="shared" si="14"/>
        <v>6048648612</v>
      </c>
      <c r="AG31" s="90">
        <f>SUM(AG26:AG30)</f>
        <v>7276681803</v>
      </c>
      <c r="AH31" s="90">
        <f>SUM(AH26:AH30)</f>
        <v>7276681803</v>
      </c>
      <c r="AI31" s="91">
        <f>SUM(AI26:AI30)</f>
        <v>918159591</v>
      </c>
      <c r="AJ31" s="129">
        <f t="shared" si="15"/>
        <v>0.1261783345564822</v>
      </c>
      <c r="AK31" s="130">
        <f t="shared" si="16"/>
        <v>-0.8121321405998713</v>
      </c>
    </row>
    <row r="32" spans="1:37" ht="13.5">
      <c r="A32" s="68"/>
      <c r="B32" s="69" t="s">
        <v>446</v>
      </c>
      <c r="C32" s="70"/>
      <c r="D32" s="92">
        <f>SUM(D9:D16,D18:D24,D26:D30)</f>
        <v>18592110103</v>
      </c>
      <c r="E32" s="93">
        <f>SUM(E9:E16,E18:E24,E26:E30)</f>
        <v>3264465720</v>
      </c>
      <c r="F32" s="94">
        <f t="shared" si="0"/>
        <v>21856575823</v>
      </c>
      <c r="G32" s="92">
        <f>SUM(G9:G16,G18:G24,G26:G30)</f>
        <v>19624710626</v>
      </c>
      <c r="H32" s="93">
        <f>SUM(H9:H16,H18:H24,H26:H30)</f>
        <v>4106053282</v>
      </c>
      <c r="I32" s="94">
        <f t="shared" si="1"/>
        <v>23730763908</v>
      </c>
      <c r="J32" s="92">
        <f>SUM(J9:J16,J18:J24,J26:J30)</f>
        <v>5390899368</v>
      </c>
      <c r="K32" s="93">
        <f>SUM(K9:K16,K18:K24,K26:K30)</f>
        <v>344727551</v>
      </c>
      <c r="L32" s="93">
        <f t="shared" si="2"/>
        <v>5735626919</v>
      </c>
      <c r="M32" s="107">
        <f t="shared" si="3"/>
        <v>0.2624211114059465</v>
      </c>
      <c r="N32" s="92">
        <f>SUM(N9:N16,N18:N24,N26:N30)</f>
        <v>3934619477</v>
      </c>
      <c r="O32" s="93">
        <f>SUM(O9:O16,O18:O24,O26:O30)</f>
        <v>495563831</v>
      </c>
      <c r="P32" s="93">
        <f t="shared" si="4"/>
        <v>4430183308</v>
      </c>
      <c r="Q32" s="107">
        <f t="shared" si="5"/>
        <v>0.202693383624074</v>
      </c>
      <c r="R32" s="92">
        <f>SUM(R9:R16,R18:R24,R26:R30)</f>
        <v>4783366231</v>
      </c>
      <c r="S32" s="93">
        <f>SUM(S9:S16,S18:S24,S26:S30)</f>
        <v>718831908</v>
      </c>
      <c r="T32" s="93">
        <f t="shared" si="6"/>
        <v>5502198139</v>
      </c>
      <c r="U32" s="107">
        <f t="shared" si="7"/>
        <v>0.23185929287110416</v>
      </c>
      <c r="V32" s="92">
        <f>SUM(V9:V16,V18:V24,V26:V30)</f>
        <v>2743201020</v>
      </c>
      <c r="W32" s="93">
        <f>SUM(W9:W16,W18:W24,W26:W30)</f>
        <v>729122244</v>
      </c>
      <c r="X32" s="93">
        <f t="shared" si="8"/>
        <v>3472323264</v>
      </c>
      <c r="Y32" s="107">
        <f t="shared" si="9"/>
        <v>0.1463215966187008</v>
      </c>
      <c r="Z32" s="92">
        <f t="shared" si="10"/>
        <v>16852086096</v>
      </c>
      <c r="AA32" s="93">
        <f t="shared" si="11"/>
        <v>2288245534</v>
      </c>
      <c r="AB32" s="93">
        <f t="shared" si="12"/>
        <v>19140331630</v>
      </c>
      <c r="AC32" s="107">
        <f t="shared" si="13"/>
        <v>0.806561967587883</v>
      </c>
      <c r="AD32" s="92">
        <f>SUM(AD9:AD16,AD18:AD24,AD26:AD30)</f>
        <v>15170623083</v>
      </c>
      <c r="AE32" s="93">
        <f>SUM(AE9:AE16,AE18:AE24,AE26:AE30)</f>
        <v>3109392073</v>
      </c>
      <c r="AF32" s="93">
        <f t="shared" si="14"/>
        <v>18280015156</v>
      </c>
      <c r="AG32" s="93">
        <f>SUM(AG9:AG16,AG18:AG24,AG26:AG30)</f>
        <v>19974004444</v>
      </c>
      <c r="AH32" s="93">
        <f>SUM(AH9:AH16,AH18:AH24,AH26:AH30)</f>
        <v>19974004444</v>
      </c>
      <c r="AI32" s="94">
        <f>SUM(AI9:AI16,AI18:AI24,AI26:AI30)</f>
        <v>4166843801</v>
      </c>
      <c r="AJ32" s="131">
        <f t="shared" si="15"/>
        <v>0.20861334103946694</v>
      </c>
      <c r="AK32" s="132">
        <f t="shared" si="16"/>
        <v>-0.8100481189776099</v>
      </c>
    </row>
    <row r="33" spans="1:37" ht="12.75">
      <c r="A33" s="71"/>
      <c r="B33" s="71"/>
      <c r="C33" s="71"/>
      <c r="D33" s="95"/>
      <c r="E33" s="95"/>
      <c r="F33" s="95"/>
      <c r="G33" s="95"/>
      <c r="H33" s="95"/>
      <c r="I33" s="95"/>
      <c r="J33" s="95"/>
      <c r="K33" s="95"/>
      <c r="L33" s="95"/>
      <c r="M33" s="108"/>
      <c r="N33" s="95"/>
      <c r="O33" s="95"/>
      <c r="P33" s="95"/>
      <c r="Q33" s="108"/>
      <c r="R33" s="95"/>
      <c r="S33" s="95"/>
      <c r="T33" s="95"/>
      <c r="U33" s="108"/>
      <c r="V33" s="95"/>
      <c r="W33" s="95"/>
      <c r="X33" s="95"/>
      <c r="Y33" s="108"/>
      <c r="Z33" s="95"/>
      <c r="AA33" s="95"/>
      <c r="AB33" s="95"/>
      <c r="AC33" s="108"/>
      <c r="AD33" s="95"/>
      <c r="AE33" s="95"/>
      <c r="AF33" s="95"/>
      <c r="AG33" s="95"/>
      <c r="AH33" s="95"/>
      <c r="AI33" s="95"/>
      <c r="AJ33" s="108"/>
      <c r="AK33" s="108"/>
    </row>
    <row r="34" spans="1:37" ht="12.75">
      <c r="A34" s="71"/>
      <c r="B34" s="71"/>
      <c r="C34" s="71"/>
      <c r="D34" s="95"/>
      <c r="E34" s="95"/>
      <c r="F34" s="95"/>
      <c r="G34" s="95"/>
      <c r="H34" s="95"/>
      <c r="I34" s="95"/>
      <c r="J34" s="95"/>
      <c r="K34" s="95"/>
      <c r="L34" s="95"/>
      <c r="M34" s="108"/>
      <c r="N34" s="95"/>
      <c r="O34" s="95"/>
      <c r="P34" s="95"/>
      <c r="Q34" s="108"/>
      <c r="R34" s="95"/>
      <c r="S34" s="95"/>
      <c r="T34" s="95"/>
      <c r="U34" s="108"/>
      <c r="V34" s="95"/>
      <c r="W34" s="95"/>
      <c r="X34" s="95"/>
      <c r="Y34" s="108"/>
      <c r="Z34" s="95"/>
      <c r="AA34" s="95"/>
      <c r="AB34" s="95"/>
      <c r="AC34" s="108"/>
      <c r="AD34" s="95"/>
      <c r="AE34" s="95"/>
      <c r="AF34" s="95"/>
      <c r="AG34" s="95"/>
      <c r="AH34" s="95"/>
      <c r="AI34" s="95"/>
      <c r="AJ34" s="108"/>
      <c r="AK34" s="108"/>
    </row>
    <row r="35" spans="1:37" ht="12.75">
      <c r="A35" s="71"/>
      <c r="B35" s="71"/>
      <c r="C35" s="71"/>
      <c r="D35" s="95"/>
      <c r="E35" s="95"/>
      <c r="F35" s="95"/>
      <c r="G35" s="95"/>
      <c r="H35" s="95"/>
      <c r="I35" s="95"/>
      <c r="J35" s="95"/>
      <c r="K35" s="95"/>
      <c r="L35" s="95"/>
      <c r="M35" s="108"/>
      <c r="N35" s="95"/>
      <c r="O35" s="95"/>
      <c r="P35" s="95"/>
      <c r="Q35" s="108"/>
      <c r="R35" s="95"/>
      <c r="S35" s="95"/>
      <c r="T35" s="95"/>
      <c r="U35" s="108"/>
      <c r="V35" s="95"/>
      <c r="W35" s="95"/>
      <c r="X35" s="95"/>
      <c r="Y35" s="108"/>
      <c r="Z35" s="95"/>
      <c r="AA35" s="95"/>
      <c r="AB35" s="95"/>
      <c r="AC35" s="108"/>
      <c r="AD35" s="95"/>
      <c r="AE35" s="95"/>
      <c r="AF35" s="95"/>
      <c r="AG35" s="95"/>
      <c r="AH35" s="95"/>
      <c r="AI35" s="95"/>
      <c r="AJ35" s="108"/>
      <c r="AK35" s="108"/>
    </row>
    <row r="36" spans="1:37" ht="12.75">
      <c r="A36" s="71"/>
      <c r="B36" s="71"/>
      <c r="C36" s="71"/>
      <c r="D36" s="95"/>
      <c r="E36" s="95"/>
      <c r="F36" s="95"/>
      <c r="G36" s="95"/>
      <c r="H36" s="95"/>
      <c r="I36" s="95"/>
      <c r="J36" s="95"/>
      <c r="K36" s="95"/>
      <c r="L36" s="95"/>
      <c r="M36" s="108"/>
      <c r="N36" s="95"/>
      <c r="O36" s="95"/>
      <c r="P36" s="95"/>
      <c r="Q36" s="108"/>
      <c r="R36" s="95"/>
      <c r="S36" s="95"/>
      <c r="T36" s="95"/>
      <c r="U36" s="108"/>
      <c r="V36" s="95"/>
      <c r="W36" s="95"/>
      <c r="X36" s="95"/>
      <c r="Y36" s="108"/>
      <c r="Z36" s="95"/>
      <c r="AA36" s="95"/>
      <c r="AB36" s="95"/>
      <c r="AC36" s="108"/>
      <c r="AD36" s="95"/>
      <c r="AE36" s="95"/>
      <c r="AF36" s="95"/>
      <c r="AG36" s="95"/>
      <c r="AH36" s="95"/>
      <c r="AI36" s="95"/>
      <c r="AJ36" s="108"/>
      <c r="AK36" s="108"/>
    </row>
    <row r="37" spans="1:37" ht="12.75">
      <c r="A37" s="71"/>
      <c r="B37" s="71"/>
      <c r="C37" s="71"/>
      <c r="D37" s="95"/>
      <c r="E37" s="95"/>
      <c r="F37" s="95"/>
      <c r="G37" s="95"/>
      <c r="H37" s="95"/>
      <c r="I37" s="95"/>
      <c r="J37" s="95"/>
      <c r="K37" s="95"/>
      <c r="L37" s="95"/>
      <c r="M37" s="108"/>
      <c r="N37" s="95"/>
      <c r="O37" s="95"/>
      <c r="P37" s="95"/>
      <c r="Q37" s="108"/>
      <c r="R37" s="95"/>
      <c r="S37" s="95"/>
      <c r="T37" s="95"/>
      <c r="U37" s="108"/>
      <c r="V37" s="95"/>
      <c r="W37" s="95"/>
      <c r="X37" s="95"/>
      <c r="Y37" s="108"/>
      <c r="Z37" s="95"/>
      <c r="AA37" s="95"/>
      <c r="AB37" s="95"/>
      <c r="AC37" s="108"/>
      <c r="AD37" s="95"/>
      <c r="AE37" s="95"/>
      <c r="AF37" s="95"/>
      <c r="AG37" s="95"/>
      <c r="AH37" s="95"/>
      <c r="AI37" s="95"/>
      <c r="AJ37" s="108"/>
      <c r="AK37" s="108"/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2020-07-31T10:28:53Z</dcterms:created>
  <dcterms:modified xsi:type="dcterms:W3CDTF">2020-08-11T20:38:03Z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