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<sst xmlns="http://schemas.openxmlformats.org/spreadsheetml/2006/main" count="1433" uniqueCount="616">
  <si>
    <t>Figures Finalised as at 2020/07/30</t>
  </si>
  <si>
    <t>Main appropriation</t>
  </si>
  <si>
    <t>Adjusted Budget</t>
  </si>
  <si>
    <t>First Quarter 2019/20</t>
  </si>
  <si>
    <t>Second Quarter 2019/20</t>
  </si>
  <si>
    <t>Third Quarter 2019/20</t>
  </si>
  <si>
    <t>Fourth Quarter 2019/20</t>
  </si>
  <si>
    <t>Year to date: 30 June 2020</t>
  </si>
  <si>
    <t>Fourth Quarter 2018/19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</si>
  <si>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</si>
  <si>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</si>
  <si>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</si>
  <si>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</si>
  <si>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</si>
  <si>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</si>
  <si>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</si>
  <si>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</si>
  <si>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</si>
  <si>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</si>
  <si>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Q4 of 2018/19 to Q4 of 2019/20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</si>
  <si>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</si>
  <si>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</si>
  <si>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</si>
  <si>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</si>
  <si>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</si>
  <si>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</si>
  <si>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</si>
  <si>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</si>
  <si>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</si>
  <si>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</si>
  <si>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</si>
  <si>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</si>
  <si>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</si>
  <si>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</si>
  <si>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</si>
  <si>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</si>
  <si>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</si>
  <si>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</si>
  <si>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</si>
  <si>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</si>
  <si>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</si>
  <si>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</si>
  <si>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</si>
  <si>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</si>
  <si>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</si>
  <si>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</si>
  <si>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</si>
  <si>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</si>
  <si>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</si>
  <si>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</si>
  <si>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</si>
  <si>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</si>
  <si>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</si>
  <si>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</si>
  <si>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</si>
  <si>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</si>
  <si>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</si>
  <si>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</si>
  <si>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</si>
  <si>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</si>
  <si>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</si>
  <si>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</si>
  <si>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</si>
  <si>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</si>
  <si>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</si>
  <si>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</si>
  <si>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</si>
  <si>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</si>
  <si>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</si>
  <si>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</si>
  <si>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</si>
  <si>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</si>
  <si>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</si>
  <si>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</si>
  <si>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</si>
  <si>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</si>
  <si>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</si>
  <si>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</si>
  <si>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</si>
  <si>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</si>
  <si>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</si>
  <si>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</si>
  <si>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</si>
  <si>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</si>
  <si>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</si>
  <si>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</si>
  <si>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</si>
  <si>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</si>
  <si>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</si>
  <si>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</si>
  <si>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</si>
  <si>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</si>
  <si>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</si>
  <si>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</si>
  <si>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</si>
  <si>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</si>
  <si>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</si>
  <si>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</si>
  <si>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</si>
  <si>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</si>
  <si>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</si>
  <si>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</si>
  <si>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</si>
  <si>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</si>
  <si>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</si>
  <si>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</si>
  <si>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</si>
  <si>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</si>
  <si>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</si>
  <si>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</si>
  <si>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</si>
  <si>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</si>
  <si>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</si>
  <si>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</si>
  <si>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</si>
  <si>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</si>
  <si>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</si>
  <si>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</si>
  <si>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</si>
  <si>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</si>
  <si>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</si>
  <si>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</si>
  <si>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</si>
  <si>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</si>
  <si>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</si>
  <si>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</si>
  <si>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</si>
  <si>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</si>
  <si>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</si>
  <si>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</si>
  <si>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</si>
  <si>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</si>
  <si>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</si>
  <si>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</si>
  <si>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</si>
  <si>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</si>
  <si>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</si>
  <si>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</si>
  <si>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</si>
  <si>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</si>
  <si>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</si>
  <si>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</si>
  <si>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</si>
  <si>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</si>
  <si>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</si>
  <si>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</si>
  <si>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</si>
  <si>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</si>
  <si>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</si>
  <si>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</si>
  <si>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</si>
  <si>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</si>
  <si>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</si>
  <si>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</si>
  <si>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</si>
  <si>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</si>
  <si>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</si>
  <si>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</si>
  <si>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</si>
  <si>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</si>
  <si>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</si>
  <si>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</si>
  <si>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</si>
  <si>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</si>
  <si>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</si>
  <si>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</si>
  <si>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</si>
  <si>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</si>
  <si>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</si>
  <si>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</si>
  <si>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</si>
  <si>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</si>
  <si>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</si>
  <si>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</si>
  <si>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</si>
  <si>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</si>
  <si>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</si>
  <si>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</si>
  <si>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</si>
  <si>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</si>
  <si>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</si>
  <si>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</si>
  <si>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</si>
  <si>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</si>
  <si>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</si>
  <si>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</si>
  <si>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</si>
  <si>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</si>
  <si>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</si>
  <si>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</si>
  <si>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</si>
  <si>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</si>
  <si>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</si>
  <si>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</si>
  <si>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</si>
  <si>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</si>
  <si>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</si>
  <si>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</si>
  <si>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</si>
  <si>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</si>
  <si>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</si>
  <si>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</si>
  <si>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</si>
  <si>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</si>
  <si>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</si>
  <si>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</si>
  <si>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</si>
  <si>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</si>
  <si>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</si>
  <si>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</si>
  <si>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</si>
  <si>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</si>
  <si>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</si>
  <si>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</si>
  <si>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</si>
  <si>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</si>
  <si>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</si>
  <si>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</si>
  <si>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</si>
  <si>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</si>
  <si>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</si>
  <si>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</si>
  <si>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</si>
  <si>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</si>
  <si>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</si>
  <si>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</si>
  <si>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</si>
  <si>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</si>
  <si>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</si>
  <si>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</si>
  <si>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</si>
  <si>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</si>
  <si>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</si>
  <si>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</si>
  <si>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</si>
  <si>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</si>
  <si>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</si>
  <si>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</si>
  <si>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</si>
  <si>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</si>
  <si>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</si>
  <si>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</si>
  <si>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</si>
  <si>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</si>
  <si>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</si>
  <si>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</si>
  <si>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</si>
  <si>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</si>
  <si>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</si>
  <si>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</si>
  <si>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</si>
  <si>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</si>
  <si>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</si>
  <si>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</si>
  <si>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</si>
  <si>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</si>
  <si>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</si>
  <si>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</si>
  <si>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</si>
  <si>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</si>
  <si>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</si>
  <si>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</si>
  <si>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</si>
  <si>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</si>
  <si>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</si>
  <si>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</si>
  <si>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</si>
  <si>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</si>
  <si>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</si>
  <si>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</si>
  <si>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</si>
  <si>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</si>
  <si>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</si>
  <si>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</si>
  <si>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</si>
  <si>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</si>
  <si>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</si>
  <si>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</si>
  <si>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</si>
  <si>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</si>
  <si>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</si>
  <si>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</si>
  <si>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</si>
  <si>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</si>
  <si>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</si>
  <si>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</si>
  <si>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</si>
  <si>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</si>
  <si>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</si>
  <si>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</si>
  <si>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</si>
  <si>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</si>
  <si>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</si>
  <si>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</si>
  <si>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</si>
  <si>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</si>
  <si>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</si>
  <si>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</si>
  <si>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</si>
  <si>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</si>
  <si>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</si>
  <si>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</si>
  <si>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</si>
  <si>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</si>
  <si>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</si>
  <si>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</si>
  <si>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</si>
  <si>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</si>
  <si>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</si>
  <si>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</si>
  <si>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</si>
  <si>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</si>
  <si>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</si>
  <si>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</si>
  <si>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</si>
  <si>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</si>
  <si>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</si>
  <si>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</si>
  <si>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</si>
  <si>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</si>
  <si>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</si>
  <si>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</si>
  <si>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</si>
  <si>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</si>
  <si>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</si>
  <si>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</si>
  <si>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</si>
  <si>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</si>
  <si>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</si>
  <si>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</si>
  <si>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</si>
  <si>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</si>
  <si>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</si>
  <si>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</si>
  <si>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</si>
  <si>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</si>
  <si>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</si>
  <si>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</si>
  <si>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</si>
  <si>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</si>
  <si>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</si>
  <si>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</si>
  <si>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</si>
  <si>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</si>
  <si>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</si>
  <si>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</si>
  <si>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</si>
  <si>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</si>
  <si>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</si>
  <si>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</si>
  <si>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</si>
  <si>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</si>
  <si>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</si>
  <si>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</si>
  <si>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</si>
  <si>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</si>
  <si>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</si>
  <si>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</si>
  <si>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</si>
  <si>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</si>
  <si>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</si>
  <si>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</si>
  <si>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</si>
  <si>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</si>
  <si>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</si>
  <si>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</si>
  <si>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</si>
  <si>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</si>
  <si>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</si>
  <si>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</si>
  <si>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</si>
  <si>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</si>
  <si>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</si>
  <si>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</si>
  <si>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</si>
  <si>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</si>
  <si>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</si>
  <si>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</si>
  <si>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</si>
  <si>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</si>
  <si>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</si>
  <si>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</si>
  <si>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</si>
  <si>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</si>
  <si>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</si>
  <si>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</si>
  <si>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</si>
  <si>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</si>
  <si>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</si>
  <si>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</si>
  <si>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</si>
  <si>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</si>
  <si>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</si>
  <si>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</si>
  <si>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</si>
  <si>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</si>
  <si>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</si>
  <si>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</si>
  <si>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</si>
  <si>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</si>
  <si>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</si>
  <si>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</si>
  <si>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</si>
  <si>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</si>
  <si>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</si>
  <si>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</si>
  <si>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</si>
  <si>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</si>
  <si>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</si>
  <si>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</si>
  <si>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</si>
  <si>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</si>
  <si>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</si>
  <si>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</si>
  <si>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</si>
  <si>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</si>
  <si>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</si>
  <si>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</si>
  <si>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</si>
  <si>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</si>
  <si>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</si>
  <si>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</si>
  <si>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</si>
  <si>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</si>
  <si>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</si>
  <si>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</si>
  <si>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</si>
  <si>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</si>
  <si>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</si>
  <si>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</si>
  <si>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</si>
  <si>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</si>
  <si>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</si>
  <si>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</si>
  <si>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</si>
  <si>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</si>
  <si>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</si>
  <si>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</si>
  <si>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</si>
  <si>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</si>
  <si>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</si>
  <si>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</si>
  <si>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</si>
  <si>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</si>
  <si>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</si>
  <si>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</si>
  <si>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</si>
  <si>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</si>
  <si>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</si>
  <si>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</si>
  <si>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</si>
  <si>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</si>
  <si>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</si>
  <si>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</si>
  <si>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</si>
  <si>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</si>
  <si>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</si>
  <si>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</si>
  <si>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</si>
  <si>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</si>
  <si>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</si>
  <si>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</si>
  <si>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</si>
  <si>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</si>
  <si>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</si>
  <si>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</si>
  <si>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</si>
  <si>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</si>
  <si>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</si>
  <si>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</si>
  <si>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</si>
  <si>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</si>
  <si>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</si>
  <si>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</si>
  <si>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</si>
  <si>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</si>
  <si>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</si>
  <si>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</si>
  <si>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</si>
  <si>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</si>
  <si>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</si>
  <si>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</si>
  <si>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</si>
  <si>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</si>
  <si>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</si>
  <si>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</si>
  <si>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</si>
  <si>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</si>
  <si>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</si>
  <si>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</si>
  <si>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</si>
  <si>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</si>
  <si>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</si>
  <si>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</si>
  <si>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</si>
  <si>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</si>
  <si>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</si>
  <si>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</si>
  <si>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</si>
  <si>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</si>
  <si>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</si>
  <si>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</si>
  <si>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</si>
  <si>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</si>
  <si>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</si>
  <si>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</si>
  <si>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</si>
  <si>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</si>
  <si>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</si>
  <si>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</si>
  <si>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</si>
  <si>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</si>
  <si>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</si>
  <si>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</si>
  <si>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</si>
  <si>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</si>
  <si>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</si>
  <si>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</si>
  <si>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</si>
  <si>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</si>
  <si>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</si>
  <si>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</si>
  <si>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</si>
  <si>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</si>
  <si>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</si>
  <si>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</si>
  <si>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</si>
  <si>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</si>
  <si>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</si>
  <si>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</si>
  <si>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</si>
  <si>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</si>
  <si>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</si>
  <si>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</si>
  <si>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</si>
  <si>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</si>
  <si>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</si>
  <si>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</si>
  <si>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</si>
  <si>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</si>
  <si>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</si>
  <si>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</si>
  <si>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</si>
  <si>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</si>
  <si>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</si>
  <si>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</si>
  <si>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</si>
  <si>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</si>
  <si>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</si>
  <si>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</si>
  <si>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</si>
  <si>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</si>
  <si>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</si>
  <si>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</si>
  <si>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</si>
  <si>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</si>
  <si>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</si>
  <si>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</si>
  <si>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</si>
  <si>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</si>
  <si>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</si>
  <si>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</si>
  <si>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</si>
  <si>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</si>
  <si>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</si>
  <si>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</si>
  <si>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</si>
  <si>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</si>
  <si>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</si>
  <si>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</si>
  <si>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</si>
  <si>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</si>
  <si>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</si>
  <si>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</si>
  <si>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</si>
  <si>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</si>
  <si>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</si>
  <si>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</si>
  <si>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</si>
  <si>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</si>
  <si>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</si>
  <si>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</si>
  <si>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</si>
  <si>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</si>
  <si>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</si>
  <si>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</si>
  <si>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</si>
  <si>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</si>
  <si>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</si>
  <si>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</si>
  <si>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</si>
  <si>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</si>
  <si>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</si>
  <si>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</si>
  <si>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</si>
  <si>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</si>
  <si>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</si>
  <si>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</si>
  <si>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</si>
  <si>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</si>
  <si>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</si>
  <si>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</si>
  <si>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</si>
  <si>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</si>
  <si>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</si>
  <si>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</si>
  <si>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</si>
  <si>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</si>
  <si>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</si>
  <si>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</si>
  <si>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</si>
  <si>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</si>
  <si>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</si>
  <si>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</si>
  <si>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</si>
  <si>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STATEMENT OF CAPITAL AND OPERATING EXPENDITURE AS AT 30 JUNE 2020 (Preliminary results)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</si>
</sst>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  <numFmt numFmtId="184" formatCode="0.0%"/>
    <numFmt numFmtId="185" formatCode="_(* #,##0.0,_);_(* \(#,##0.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6" fillId="0" borderId="20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left" wrapText="1" indent="1"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7" fillId="0" borderId="24" xfId="0" applyFont="1" applyBorder="1" applyAlignment="1" applyProtection="1">
      <alignment wrapText="1"/>
      <protection/>
    </xf>
    <xf numFmtId="0" fontId="46" fillId="0" borderId="20" xfId="0" applyFont="1" applyBorder="1" applyAlignment="1" applyProtection="1">
      <alignment horizontal="right"/>
      <protection/>
    </xf>
    <xf numFmtId="0" fontId="46" fillId="0" borderId="20" xfId="0" applyFont="1" applyBorder="1" applyAlignment="1" applyProtection="1">
      <alignment horizontal="left"/>
      <protection/>
    </xf>
    <xf numFmtId="0" fontId="46" fillId="0" borderId="24" xfId="0" applyFont="1" applyBorder="1" applyAlignment="1" applyProtection="1">
      <alignment horizontal="right"/>
      <protection/>
    </xf>
    <xf numFmtId="0" fontId="46" fillId="0" borderId="15" xfId="0" applyFont="1" applyBorder="1" applyAlignment="1" applyProtection="1">
      <alignment horizontal="right"/>
      <protection/>
    </xf>
    <xf numFmtId="0" fontId="46" fillId="0" borderId="15" xfId="0" applyFont="1" applyBorder="1" applyAlignment="1" applyProtection="1">
      <alignment horizontal="left"/>
      <protection/>
    </xf>
    <xf numFmtId="0" fontId="46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7" fillId="0" borderId="27" xfId="0" applyNumberFormat="1" applyFont="1" applyBorder="1" applyAlignment="1" applyProtection="1">
      <alignment horizontal="right" wrapText="1"/>
      <protection/>
    </xf>
    <xf numFmtId="182" fontId="47" fillId="0" borderId="28" xfId="0" applyNumberFormat="1" applyFont="1" applyBorder="1" applyAlignment="1" applyProtection="1">
      <alignment horizontal="right" wrapText="1"/>
      <protection/>
    </xf>
    <xf numFmtId="182" fontId="47" fillId="0" borderId="30" xfId="0" applyNumberFormat="1" applyFont="1" applyBorder="1" applyAlignment="1" applyProtection="1">
      <alignment horizontal="right"/>
      <protection/>
    </xf>
    <xf numFmtId="182" fontId="47" fillId="0" borderId="28" xfId="0" applyNumberFormat="1" applyFont="1" applyBorder="1" applyAlignment="1" applyProtection="1">
      <alignment horizontal="right"/>
      <protection/>
    </xf>
    <xf numFmtId="182" fontId="46" fillId="0" borderId="27" xfId="0" applyNumberFormat="1" applyFont="1" applyBorder="1" applyAlignment="1" applyProtection="1">
      <alignment horizontal="right"/>
      <protection/>
    </xf>
    <xf numFmtId="182" fontId="46" fillId="0" borderId="28" xfId="0" applyNumberFormat="1" applyFont="1" applyBorder="1" applyAlignment="1" applyProtection="1">
      <alignment horizontal="right"/>
      <protection/>
    </xf>
    <xf numFmtId="182" fontId="46" fillId="0" borderId="30" xfId="0" applyNumberFormat="1" applyFont="1" applyBorder="1" applyAlignment="1" applyProtection="1">
      <alignment horizontal="right"/>
      <protection/>
    </xf>
    <xf numFmtId="182" fontId="46" fillId="0" borderId="32" xfId="0" applyNumberFormat="1" applyFont="1" applyBorder="1" applyAlignment="1" applyProtection="1">
      <alignment horizontal="right"/>
      <protection/>
    </xf>
    <xf numFmtId="182" fontId="46" fillId="0" borderId="31" xfId="0" applyNumberFormat="1" applyFont="1" applyBorder="1" applyAlignment="1" applyProtection="1">
      <alignment horizontal="right"/>
      <protection/>
    </xf>
    <xf numFmtId="182" fontId="46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7" fillId="0" borderId="30" xfId="0" applyNumberFormat="1" applyFont="1" applyBorder="1" applyAlignment="1" applyProtection="1">
      <alignment horizontal="right" wrapText="1"/>
      <protection/>
    </xf>
    <xf numFmtId="183" fontId="46" fillId="0" borderId="30" xfId="0" applyNumberFormat="1" applyFont="1" applyBorder="1" applyAlignment="1" applyProtection="1">
      <alignment horizontal="right"/>
      <protection/>
    </xf>
    <xf numFmtId="183" fontId="46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7" fillId="0" borderId="27" xfId="0" applyNumberFormat="1" applyFont="1" applyBorder="1" applyAlignment="1" applyProtection="1">
      <alignment horizontal="right"/>
      <protection/>
    </xf>
    <xf numFmtId="182" fontId="47" fillId="0" borderId="30" xfId="0" applyNumberFormat="1" applyFont="1" applyBorder="1" applyAlignment="1" applyProtection="1">
      <alignment horizontal="right" wrapText="1"/>
      <protection/>
    </xf>
    <xf numFmtId="183" fontId="47" fillId="0" borderId="27" xfId="0" applyNumberFormat="1" applyFont="1" applyBorder="1" applyAlignment="1" applyProtection="1">
      <alignment horizontal="right" wrapText="1"/>
      <protection/>
    </xf>
    <xf numFmtId="183" fontId="47" fillId="0" borderId="29" xfId="0" applyNumberFormat="1" applyFont="1" applyBorder="1" applyAlignment="1" applyProtection="1">
      <alignment horizontal="right" wrapText="1"/>
      <protection/>
    </xf>
    <xf numFmtId="183" fontId="46" fillId="0" borderId="27" xfId="0" applyNumberFormat="1" applyFont="1" applyBorder="1" applyAlignment="1" applyProtection="1">
      <alignment horizontal="right"/>
      <protection/>
    </xf>
    <xf numFmtId="183" fontId="46" fillId="0" borderId="29" xfId="0" applyNumberFormat="1" applyFont="1" applyBorder="1" applyAlignment="1" applyProtection="1">
      <alignment horizontal="right"/>
      <protection/>
    </xf>
    <xf numFmtId="183" fontId="46" fillId="0" borderId="32" xfId="0" applyNumberFormat="1" applyFont="1" applyBorder="1" applyAlignment="1" applyProtection="1">
      <alignment horizontal="right"/>
      <protection/>
    </xf>
    <xf numFmtId="183" fontId="46" fillId="0" borderId="34" xfId="0" applyNumberFormat="1" applyFont="1" applyBorder="1" applyAlignment="1" applyProtection="1">
      <alignment horizontal="right"/>
      <protection/>
    </xf>
    <xf numFmtId="182" fontId="48" fillId="0" borderId="28" xfId="0" applyNumberFormat="1" applyFont="1" applyBorder="1" applyAlignment="1" applyProtection="1">
      <alignment horizontal="right" wrapText="1"/>
      <protection/>
    </xf>
    <xf numFmtId="184" fontId="0" fillId="0" borderId="0" xfId="59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5" width="10.7109375" style="3" hidden="1" customWidth="1"/>
    <col min="36" max="36" width="11.7109375" style="3" hidden="1" customWidth="1"/>
    <col min="37" max="37" width="10.7109375" style="3" hidden="1" customWidth="1"/>
    <col min="38" max="16384" width="9.140625" style="3" customWidth="1"/>
  </cols>
  <sheetData>
    <row r="1" spans="1:41" ht="13.5">
      <c r="A1" s="1" t="s">
        <v>613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2"/>
      <c r="AM2" s="2"/>
      <c r="AN2" s="2"/>
      <c r="AO2" s="2"/>
    </row>
    <row r="3" spans="1:41" s="7" customFormat="1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21</v>
      </c>
      <c r="C9" s="39" t="s">
        <v>22</v>
      </c>
      <c r="D9" s="72">
        <f>'EC'!D55</f>
        <v>35468396140</v>
      </c>
      <c r="E9" s="73">
        <f>'EC'!E55</f>
        <v>8638190554</v>
      </c>
      <c r="F9" s="74">
        <f>$D9+$E9</f>
        <v>44106586694</v>
      </c>
      <c r="G9" s="72">
        <f>'EC'!G55</f>
        <v>35750097198</v>
      </c>
      <c r="H9" s="73">
        <f>'EC'!H55</f>
        <v>9799152917</v>
      </c>
      <c r="I9" s="75">
        <f>$G9+$H9</f>
        <v>45549250115</v>
      </c>
      <c r="J9" s="72">
        <f>'EC'!J55</f>
        <v>4556830068</v>
      </c>
      <c r="K9" s="73">
        <f>'EC'!K55</f>
        <v>692787588</v>
      </c>
      <c r="L9" s="73">
        <f>$J9+$K9</f>
        <v>5249617656</v>
      </c>
      <c r="M9" s="100">
        <f>IF($F9=0,0,$L9/$F9)</f>
        <v>0.11902117233465556</v>
      </c>
      <c r="N9" s="72">
        <f>'EC'!N55</f>
        <v>5125575110</v>
      </c>
      <c r="O9" s="73">
        <f>'EC'!O55</f>
        <v>1735890631</v>
      </c>
      <c r="P9" s="113">
        <f>$N9+$O9</f>
        <v>6861465741</v>
      </c>
      <c r="Q9" s="100">
        <f>IF($F9=0,0,$P9/$F9)</f>
        <v>0.1555655573305425</v>
      </c>
      <c r="R9" s="72">
        <f>'EC'!R55</f>
        <v>6627861316</v>
      </c>
      <c r="S9" s="73">
        <f>'EC'!S55</f>
        <v>1900832961</v>
      </c>
      <c r="T9" s="113">
        <f>$R9+$S9</f>
        <v>8528694277</v>
      </c>
      <c r="U9" s="100">
        <f>IF($I9=0,0,$T9/$I9)</f>
        <v>0.18724115667035718</v>
      </c>
      <c r="V9" s="72">
        <f>'EC'!V55</f>
        <v>6235140830</v>
      </c>
      <c r="W9" s="73">
        <f>'EC'!W55</f>
        <v>3071160647</v>
      </c>
      <c r="X9" s="113">
        <f>$V9+$W9</f>
        <v>9306301477</v>
      </c>
      <c r="Y9" s="100">
        <f>IF($I9=0,0,$X9/$I9)</f>
        <v>0.2043129459541927</v>
      </c>
      <c r="Z9" s="72">
        <f>$J9+$N9+$R9+$V9</f>
        <v>22545407324</v>
      </c>
      <c r="AA9" s="73">
        <f>$K9+$O9+$S9+$W9</f>
        <v>7400671827</v>
      </c>
      <c r="AB9" s="73">
        <f>$Z9+$AA9</f>
        <v>29946079151</v>
      </c>
      <c r="AC9" s="100">
        <f>IF($I9=0,0,$AB9/$I9)</f>
        <v>0.6574439551780533</v>
      </c>
      <c r="AD9" s="72">
        <v>26684349867</v>
      </c>
      <c r="AE9" s="73">
        <v>8522553619</v>
      </c>
      <c r="AF9" s="73">
        <f>$AD9+$AE9</f>
        <v>35206903486</v>
      </c>
      <c r="AG9" s="73">
        <v>35553731501</v>
      </c>
      <c r="AH9" s="73">
        <v>35553731501</v>
      </c>
      <c r="AI9" s="73">
        <v>9685798322</v>
      </c>
      <c r="AJ9" s="100">
        <f>IF($AH9=0,0,$AI9/$AH9)</f>
        <v>0.27242705373211173</v>
      </c>
      <c r="AK9" s="100">
        <f>IF($AF9=0,0,(($X9/$AF9)-1))</f>
        <v>-0.7356682765156941</v>
      </c>
      <c r="AL9" s="12"/>
      <c r="AM9" s="12"/>
      <c r="AN9" s="12"/>
      <c r="AO9" s="12"/>
    </row>
    <row r="10" spans="1:41" s="13" customFormat="1" ht="13.5">
      <c r="A10" s="29"/>
      <c r="B10" s="38" t="s">
        <v>23</v>
      </c>
      <c r="C10" s="39" t="s">
        <v>24</v>
      </c>
      <c r="D10" s="72">
        <f>'FS'!D37</f>
        <v>22129048303</v>
      </c>
      <c r="E10" s="73">
        <f>'FS'!E37</f>
        <v>3423852063</v>
      </c>
      <c r="F10" s="75">
        <f aca="true" t="shared" si="0" ref="F10:F18">$D10+$E10</f>
        <v>25552900366</v>
      </c>
      <c r="G10" s="72">
        <f>'FS'!G37</f>
        <v>20359753559</v>
      </c>
      <c r="H10" s="73">
        <f>'FS'!H37</f>
        <v>3281274690</v>
      </c>
      <c r="I10" s="75">
        <f aca="true" t="shared" si="1" ref="I10:I18">$G10+$H10</f>
        <v>23641028249</v>
      </c>
      <c r="J10" s="72">
        <f>'FS'!J37</f>
        <v>3949668008</v>
      </c>
      <c r="K10" s="73">
        <f>'FS'!K37</f>
        <v>158237857</v>
      </c>
      <c r="L10" s="73">
        <f aca="true" t="shared" si="2" ref="L10:L18">$J10+$K10</f>
        <v>4107905865</v>
      </c>
      <c r="M10" s="100">
        <f aca="true" t="shared" si="3" ref="M10:M18">IF($F10=0,0,$L10/$F10)</f>
        <v>0.16076084538981997</v>
      </c>
      <c r="N10" s="72">
        <f>'FS'!N37</f>
        <v>3899410869</v>
      </c>
      <c r="O10" s="73">
        <f>'FS'!O37</f>
        <v>362460347</v>
      </c>
      <c r="P10" s="113">
        <f aca="true" t="shared" si="4" ref="P10:P18">$N10+$O10</f>
        <v>4261871216</v>
      </c>
      <c r="Q10" s="100">
        <f aca="true" t="shared" si="5" ref="Q10:Q18">IF($F10=0,0,$P10/$F10)</f>
        <v>0.16678620254281315</v>
      </c>
      <c r="R10" s="72">
        <f>'FS'!R37</f>
        <v>3798118329</v>
      </c>
      <c r="S10" s="73">
        <f>'FS'!S37</f>
        <v>227844270</v>
      </c>
      <c r="T10" s="113">
        <f aca="true" t="shared" si="6" ref="T10:T18">$R10+$S10</f>
        <v>4025962599</v>
      </c>
      <c r="U10" s="100">
        <f aca="true" t="shared" si="7" ref="U10:U18">IF($I10=0,0,$T10/$I10)</f>
        <v>0.1702955792191609</v>
      </c>
      <c r="V10" s="72">
        <f>'FS'!V37</f>
        <v>4156686437</v>
      </c>
      <c r="W10" s="73">
        <f>'FS'!W37</f>
        <v>570550739</v>
      </c>
      <c r="X10" s="113">
        <f aca="true" t="shared" si="8" ref="X10:X18">$V10+$W10</f>
        <v>4727237176</v>
      </c>
      <c r="Y10" s="100">
        <f aca="true" t="shared" si="9" ref="Y10:Y18">IF($I10=0,0,$X10/$I10)</f>
        <v>0.1999590341930224</v>
      </c>
      <c r="Z10" s="72">
        <f aca="true" t="shared" si="10" ref="Z10:Z18">$J10+$N10+$R10+$V10</f>
        <v>15803883643</v>
      </c>
      <c r="AA10" s="73">
        <f aca="true" t="shared" si="11" ref="AA10:AA18">$K10+$O10+$S10+$W10</f>
        <v>1319093213</v>
      </c>
      <c r="AB10" s="73">
        <f aca="true" t="shared" si="12" ref="AB10:AB18">$Z10+$AA10</f>
        <v>17122976856</v>
      </c>
      <c r="AC10" s="100">
        <f aca="true" t="shared" si="13" ref="AC10:AC18">IF($I10=0,0,$AB10/$I10)</f>
        <v>0.7242906981731766</v>
      </c>
      <c r="AD10" s="72">
        <v>14344817153</v>
      </c>
      <c r="AE10" s="73">
        <v>1862416531</v>
      </c>
      <c r="AF10" s="73">
        <f aca="true" t="shared" si="14" ref="AF10:AF18">$AD10+$AE10</f>
        <v>16207233684</v>
      </c>
      <c r="AG10" s="73">
        <v>22329525972</v>
      </c>
      <c r="AH10" s="73">
        <v>22329525972</v>
      </c>
      <c r="AI10" s="73">
        <v>4575653376</v>
      </c>
      <c r="AJ10" s="100">
        <f aca="true" t="shared" si="15" ref="AJ10:AJ18">IF($AH10=0,0,$AI10/$AH10)</f>
        <v>0.20491493557622398</v>
      </c>
      <c r="AK10" s="100">
        <f aca="true" t="shared" si="16" ref="AK10:AK18">IF($AF10=0,0,(($X10/$AF10)-1))</f>
        <v>-0.7083254756382767</v>
      </c>
      <c r="AL10" s="12"/>
      <c r="AM10" s="12"/>
      <c r="AN10" s="12"/>
      <c r="AO10" s="12"/>
    </row>
    <row r="11" spans="1:41" s="13" customFormat="1" ht="13.5">
      <c r="A11" s="29"/>
      <c r="B11" s="38" t="s">
        <v>25</v>
      </c>
      <c r="C11" s="39" t="s">
        <v>26</v>
      </c>
      <c r="D11" s="72">
        <f>'GT'!D23</f>
        <v>146275494916</v>
      </c>
      <c r="E11" s="73">
        <f>'GT'!E23</f>
        <v>21037219582</v>
      </c>
      <c r="F11" s="75">
        <f t="shared" si="0"/>
        <v>167312714498</v>
      </c>
      <c r="G11" s="72">
        <f>'GT'!G23</f>
        <v>155229859974</v>
      </c>
      <c r="H11" s="73">
        <f>'GT'!H23</f>
        <v>15185025437</v>
      </c>
      <c r="I11" s="75">
        <f t="shared" si="1"/>
        <v>170414885411</v>
      </c>
      <c r="J11" s="72">
        <f>'GT'!J23</f>
        <v>35026993872</v>
      </c>
      <c r="K11" s="73">
        <f>'GT'!K23</f>
        <v>1670707699</v>
      </c>
      <c r="L11" s="73">
        <f t="shared" si="2"/>
        <v>36697701571</v>
      </c>
      <c r="M11" s="100">
        <f t="shared" si="3"/>
        <v>0.2193360001426471</v>
      </c>
      <c r="N11" s="72">
        <f>'GT'!N23</f>
        <v>35842451303</v>
      </c>
      <c r="O11" s="73">
        <f>'GT'!O23</f>
        <v>2023493796</v>
      </c>
      <c r="P11" s="113">
        <f t="shared" si="4"/>
        <v>37865945099</v>
      </c>
      <c r="Q11" s="100">
        <f t="shared" si="5"/>
        <v>0.22631839554221467</v>
      </c>
      <c r="R11" s="72">
        <f>'GT'!R23</f>
        <v>33738506458</v>
      </c>
      <c r="S11" s="73">
        <f>'GT'!S23</f>
        <v>2069383335</v>
      </c>
      <c r="T11" s="113">
        <f t="shared" si="6"/>
        <v>35807889793</v>
      </c>
      <c r="U11" s="100">
        <f t="shared" si="7"/>
        <v>0.21012184297539457</v>
      </c>
      <c r="V11" s="72">
        <f>'GT'!V23</f>
        <v>37398825540</v>
      </c>
      <c r="W11" s="73">
        <f>'GT'!W23</f>
        <v>2432621050</v>
      </c>
      <c r="X11" s="113">
        <f t="shared" si="8"/>
        <v>39831446590</v>
      </c>
      <c r="Y11" s="100">
        <f t="shared" si="9"/>
        <v>0.23373220299351236</v>
      </c>
      <c r="Z11" s="72">
        <f t="shared" si="10"/>
        <v>142006777173</v>
      </c>
      <c r="AA11" s="73">
        <f t="shared" si="11"/>
        <v>8196205880</v>
      </c>
      <c r="AB11" s="73">
        <f t="shared" si="12"/>
        <v>150202983053</v>
      </c>
      <c r="AC11" s="100">
        <f t="shared" si="13"/>
        <v>0.8813959102853385</v>
      </c>
      <c r="AD11" s="72">
        <v>126477167454</v>
      </c>
      <c r="AE11" s="73">
        <v>-17339535188</v>
      </c>
      <c r="AF11" s="73">
        <f t="shared" si="14"/>
        <v>109137632266</v>
      </c>
      <c r="AG11" s="73">
        <v>153144337014</v>
      </c>
      <c r="AH11" s="73">
        <v>153144337014</v>
      </c>
      <c r="AI11" s="73">
        <v>41108365792</v>
      </c>
      <c r="AJ11" s="100">
        <f t="shared" si="15"/>
        <v>0.268428899125679</v>
      </c>
      <c r="AK11" s="100">
        <f t="shared" si="16"/>
        <v>-0.6350347193448431</v>
      </c>
      <c r="AL11" s="12"/>
      <c r="AM11" s="12"/>
      <c r="AN11" s="12"/>
      <c r="AO11" s="12"/>
    </row>
    <row r="12" spans="1:41" s="13" customFormat="1" ht="13.5">
      <c r="A12" s="29"/>
      <c r="B12" s="38" t="s">
        <v>27</v>
      </c>
      <c r="C12" s="39" t="s">
        <v>28</v>
      </c>
      <c r="D12" s="72">
        <f>KZ!D74</f>
        <v>69600281048</v>
      </c>
      <c r="E12" s="73">
        <f>KZ!E74</f>
        <v>17176895375</v>
      </c>
      <c r="F12" s="75">
        <f t="shared" si="0"/>
        <v>86777176423</v>
      </c>
      <c r="G12" s="72">
        <f>KZ!G74</f>
        <v>70405428548</v>
      </c>
      <c r="H12" s="73">
        <f>KZ!H74</f>
        <v>13400304585</v>
      </c>
      <c r="I12" s="75">
        <f t="shared" si="1"/>
        <v>83805733133</v>
      </c>
      <c r="J12" s="72">
        <f>KZ!J74</f>
        <v>15754656217</v>
      </c>
      <c r="K12" s="73">
        <f>KZ!K74</f>
        <v>5379714043</v>
      </c>
      <c r="L12" s="73">
        <f t="shared" si="2"/>
        <v>21134370260</v>
      </c>
      <c r="M12" s="100">
        <f t="shared" si="3"/>
        <v>0.2435475678187474</v>
      </c>
      <c r="N12" s="72">
        <f>KZ!N74</f>
        <v>12409495481</v>
      </c>
      <c r="O12" s="73">
        <f>KZ!O74</f>
        <v>1849160667</v>
      </c>
      <c r="P12" s="113">
        <f t="shared" si="4"/>
        <v>14258656148</v>
      </c>
      <c r="Q12" s="100">
        <f t="shared" si="5"/>
        <v>0.1643134374238615</v>
      </c>
      <c r="R12" s="72">
        <f>KZ!R74</f>
        <v>13727117507</v>
      </c>
      <c r="S12" s="73">
        <f>KZ!S74</f>
        <v>2184985608</v>
      </c>
      <c r="T12" s="113">
        <f t="shared" si="6"/>
        <v>15912103115</v>
      </c>
      <c r="U12" s="100">
        <f t="shared" si="7"/>
        <v>0.18986890896530234</v>
      </c>
      <c r="V12" s="72">
        <f>KZ!V74</f>
        <v>15468767990</v>
      </c>
      <c r="W12" s="73">
        <f>KZ!W74</f>
        <v>2896540320</v>
      </c>
      <c r="X12" s="113">
        <f t="shared" si="8"/>
        <v>18365308310</v>
      </c>
      <c r="Y12" s="100">
        <f t="shared" si="9"/>
        <v>0.21914143130105657</v>
      </c>
      <c r="Z12" s="72">
        <f t="shared" si="10"/>
        <v>57360037195</v>
      </c>
      <c r="AA12" s="73">
        <f t="shared" si="11"/>
        <v>12310400638</v>
      </c>
      <c r="AB12" s="73">
        <f t="shared" si="12"/>
        <v>69670437833</v>
      </c>
      <c r="AC12" s="100">
        <f t="shared" si="13"/>
        <v>0.8313325977643172</v>
      </c>
      <c r="AD12" s="72">
        <v>47830593564</v>
      </c>
      <c r="AE12" s="73">
        <v>6053274455</v>
      </c>
      <c r="AF12" s="73">
        <f t="shared" si="14"/>
        <v>53883868019</v>
      </c>
      <c r="AG12" s="73">
        <v>81296031142</v>
      </c>
      <c r="AH12" s="73">
        <v>81296031142</v>
      </c>
      <c r="AI12" s="73">
        <v>8988437379</v>
      </c>
      <c r="AJ12" s="100">
        <f t="shared" si="15"/>
        <v>0.1105642828159701</v>
      </c>
      <c r="AK12" s="100">
        <f t="shared" si="16"/>
        <v>-0.6591687088327771</v>
      </c>
      <c r="AL12" s="12"/>
      <c r="AM12" s="12"/>
      <c r="AN12" s="12"/>
      <c r="AO12" s="12"/>
    </row>
    <row r="13" spans="1:41" s="13" customFormat="1" ht="13.5">
      <c r="A13" s="29"/>
      <c r="B13" s="38" t="s">
        <v>29</v>
      </c>
      <c r="C13" s="39" t="s">
        <v>30</v>
      </c>
      <c r="D13" s="72">
        <f>LP!D41</f>
        <v>18426453595</v>
      </c>
      <c r="E13" s="73">
        <f>LP!E41</f>
        <v>6796585019</v>
      </c>
      <c r="F13" s="75">
        <f t="shared" si="0"/>
        <v>25223038614</v>
      </c>
      <c r="G13" s="72">
        <f>LP!G41</f>
        <v>18532971660</v>
      </c>
      <c r="H13" s="73">
        <f>LP!H41</f>
        <v>6390347197</v>
      </c>
      <c r="I13" s="75">
        <f t="shared" si="1"/>
        <v>24923318857</v>
      </c>
      <c r="J13" s="72">
        <f>LP!J41</f>
        <v>3110036400</v>
      </c>
      <c r="K13" s="73">
        <f>LP!K41</f>
        <v>810720951</v>
      </c>
      <c r="L13" s="73">
        <f t="shared" si="2"/>
        <v>3920757351</v>
      </c>
      <c r="M13" s="100">
        <f t="shared" si="3"/>
        <v>0.15544349794650797</v>
      </c>
      <c r="N13" s="72">
        <f>LP!N41</f>
        <v>3651406629</v>
      </c>
      <c r="O13" s="73">
        <f>LP!O41</f>
        <v>1281698422</v>
      </c>
      <c r="P13" s="113">
        <f t="shared" si="4"/>
        <v>4933105051</v>
      </c>
      <c r="Q13" s="100">
        <f t="shared" si="5"/>
        <v>0.19557933231176552</v>
      </c>
      <c r="R13" s="72">
        <f>LP!R41</f>
        <v>3777866824</v>
      </c>
      <c r="S13" s="73">
        <f>LP!S41</f>
        <v>1015766645</v>
      </c>
      <c r="T13" s="113">
        <f t="shared" si="6"/>
        <v>4793633469</v>
      </c>
      <c r="U13" s="100">
        <f t="shared" si="7"/>
        <v>0.19233527831922967</v>
      </c>
      <c r="V13" s="72">
        <f>LP!V41</f>
        <v>3398076373</v>
      </c>
      <c r="W13" s="73">
        <f>LP!W41</f>
        <v>885560728</v>
      </c>
      <c r="X13" s="113">
        <f t="shared" si="8"/>
        <v>4283637101</v>
      </c>
      <c r="Y13" s="100">
        <f t="shared" si="9"/>
        <v>0.17187265971991092</v>
      </c>
      <c r="Z13" s="72">
        <f t="shared" si="10"/>
        <v>13937386226</v>
      </c>
      <c r="AA13" s="73">
        <f t="shared" si="11"/>
        <v>3993746746</v>
      </c>
      <c r="AB13" s="73">
        <f t="shared" si="12"/>
        <v>17931132972</v>
      </c>
      <c r="AC13" s="100">
        <f t="shared" si="13"/>
        <v>0.7194520551168022</v>
      </c>
      <c r="AD13" s="72">
        <v>13795229933</v>
      </c>
      <c r="AE13" s="73">
        <v>4486959975</v>
      </c>
      <c r="AF13" s="73">
        <f t="shared" si="14"/>
        <v>18282189908</v>
      </c>
      <c r="AG13" s="73">
        <v>20888205825</v>
      </c>
      <c r="AH13" s="73">
        <v>20888205825</v>
      </c>
      <c r="AI13" s="73">
        <v>5029310603</v>
      </c>
      <c r="AJ13" s="100">
        <f t="shared" si="15"/>
        <v>0.24077274252921624</v>
      </c>
      <c r="AK13" s="100">
        <f t="shared" si="16"/>
        <v>-0.7656934359310233</v>
      </c>
      <c r="AL13" s="12"/>
      <c r="AM13" s="12"/>
      <c r="AN13" s="12"/>
      <c r="AO13" s="12"/>
    </row>
    <row r="14" spans="1:41" s="13" customFormat="1" ht="13.5">
      <c r="A14" s="29"/>
      <c r="B14" s="38" t="s">
        <v>31</v>
      </c>
      <c r="C14" s="39" t="s">
        <v>32</v>
      </c>
      <c r="D14" s="72">
        <f>MP!D32</f>
        <v>20872813455</v>
      </c>
      <c r="E14" s="73">
        <f>MP!E32</f>
        <v>3924303543</v>
      </c>
      <c r="F14" s="75">
        <f t="shared" si="0"/>
        <v>24797116998</v>
      </c>
      <c r="G14" s="72">
        <f>MP!G32</f>
        <v>21786750816</v>
      </c>
      <c r="H14" s="73">
        <f>MP!H32</f>
        <v>4384671996</v>
      </c>
      <c r="I14" s="75">
        <f t="shared" si="1"/>
        <v>26171422812</v>
      </c>
      <c r="J14" s="72">
        <f>MP!J32</f>
        <v>3706690392</v>
      </c>
      <c r="K14" s="73">
        <f>MP!K32</f>
        <v>374759328</v>
      </c>
      <c r="L14" s="73">
        <f t="shared" si="2"/>
        <v>4081449720</v>
      </c>
      <c r="M14" s="100">
        <f t="shared" si="3"/>
        <v>0.16459371951703852</v>
      </c>
      <c r="N14" s="72">
        <f>MP!N32</f>
        <v>4026850769</v>
      </c>
      <c r="O14" s="73">
        <f>MP!O32</f>
        <v>610654672</v>
      </c>
      <c r="P14" s="113">
        <f t="shared" si="4"/>
        <v>4637505441</v>
      </c>
      <c r="Q14" s="100">
        <f t="shared" si="5"/>
        <v>0.1870179279863073</v>
      </c>
      <c r="R14" s="72">
        <f>MP!R32</f>
        <v>4080766109</v>
      </c>
      <c r="S14" s="73">
        <f>MP!S32</f>
        <v>615870645</v>
      </c>
      <c r="T14" s="113">
        <f t="shared" si="6"/>
        <v>4696636754</v>
      </c>
      <c r="U14" s="100">
        <f t="shared" si="7"/>
        <v>0.17945668402279297</v>
      </c>
      <c r="V14" s="72">
        <f>MP!V32</f>
        <v>4280402475</v>
      </c>
      <c r="W14" s="73">
        <f>MP!W32</f>
        <v>737078989</v>
      </c>
      <c r="X14" s="113">
        <f t="shared" si="8"/>
        <v>5017481464</v>
      </c>
      <c r="Y14" s="100">
        <f t="shared" si="9"/>
        <v>0.19171603699357942</v>
      </c>
      <c r="Z14" s="72">
        <f t="shared" si="10"/>
        <v>16094709745</v>
      </c>
      <c r="AA14" s="73">
        <f t="shared" si="11"/>
        <v>2338363634</v>
      </c>
      <c r="AB14" s="73">
        <f t="shared" si="12"/>
        <v>18433073379</v>
      </c>
      <c r="AC14" s="100">
        <f t="shared" si="13"/>
        <v>0.704320644368947</v>
      </c>
      <c r="AD14" s="72">
        <v>15191543283</v>
      </c>
      <c r="AE14" s="73">
        <v>3348900361</v>
      </c>
      <c r="AF14" s="73">
        <f t="shared" si="14"/>
        <v>18540443644</v>
      </c>
      <c r="AG14" s="73">
        <v>21978641840</v>
      </c>
      <c r="AH14" s="73">
        <v>21978641840</v>
      </c>
      <c r="AI14" s="73">
        <v>6467811778</v>
      </c>
      <c r="AJ14" s="100">
        <f t="shared" si="15"/>
        <v>0.29427713618904855</v>
      </c>
      <c r="AK14" s="100">
        <f t="shared" si="16"/>
        <v>-0.7293764075799911</v>
      </c>
      <c r="AL14" s="12"/>
      <c r="AM14" s="12"/>
      <c r="AN14" s="12"/>
      <c r="AO14" s="12"/>
    </row>
    <row r="15" spans="1:41" s="13" customFormat="1" ht="13.5">
      <c r="A15" s="29"/>
      <c r="B15" s="38" t="s">
        <v>33</v>
      </c>
      <c r="C15" s="39" t="s">
        <v>34</v>
      </c>
      <c r="D15" s="72">
        <f>NW!D35</f>
        <v>19896326836</v>
      </c>
      <c r="E15" s="73">
        <f>NW!E35</f>
        <v>3442942560</v>
      </c>
      <c r="F15" s="75">
        <f t="shared" si="0"/>
        <v>23339269396</v>
      </c>
      <c r="G15" s="72">
        <f>NW!G35</f>
        <v>19684262651</v>
      </c>
      <c r="H15" s="73">
        <f>NW!H35</f>
        <v>4331025031</v>
      </c>
      <c r="I15" s="75">
        <f t="shared" si="1"/>
        <v>24015287682</v>
      </c>
      <c r="J15" s="72">
        <f>NW!J35</f>
        <v>2721327287</v>
      </c>
      <c r="K15" s="73">
        <f>NW!K35</f>
        <v>-41122830</v>
      </c>
      <c r="L15" s="73">
        <f t="shared" si="2"/>
        <v>2680204457</v>
      </c>
      <c r="M15" s="100">
        <f t="shared" si="3"/>
        <v>0.11483669053750872</v>
      </c>
      <c r="N15" s="72">
        <f>NW!N35</f>
        <v>3555711316</v>
      </c>
      <c r="O15" s="73">
        <f>NW!O35</f>
        <v>408972857</v>
      </c>
      <c r="P15" s="113">
        <f t="shared" si="4"/>
        <v>3964684173</v>
      </c>
      <c r="Q15" s="100">
        <f t="shared" si="5"/>
        <v>0.1698718201384439</v>
      </c>
      <c r="R15" s="72">
        <f>NW!R35</f>
        <v>3802284898</v>
      </c>
      <c r="S15" s="73">
        <f>NW!S35</f>
        <v>608606632</v>
      </c>
      <c r="T15" s="113">
        <f t="shared" si="6"/>
        <v>4410891530</v>
      </c>
      <c r="U15" s="100">
        <f t="shared" si="7"/>
        <v>0.18367015163037428</v>
      </c>
      <c r="V15" s="72">
        <f>NW!V35</f>
        <v>2774289751</v>
      </c>
      <c r="W15" s="73">
        <f>NW!W35</f>
        <v>278451948</v>
      </c>
      <c r="X15" s="113">
        <f t="shared" si="8"/>
        <v>3052741699</v>
      </c>
      <c r="Y15" s="100">
        <f t="shared" si="9"/>
        <v>0.12711659920226975</v>
      </c>
      <c r="Z15" s="72">
        <f t="shared" si="10"/>
        <v>12853613252</v>
      </c>
      <c r="AA15" s="73">
        <f t="shared" si="11"/>
        <v>1254908607</v>
      </c>
      <c r="AB15" s="73">
        <f t="shared" si="12"/>
        <v>14108521859</v>
      </c>
      <c r="AC15" s="100">
        <f t="shared" si="13"/>
        <v>0.5874808599346764</v>
      </c>
      <c r="AD15" s="72">
        <v>13474492809</v>
      </c>
      <c r="AE15" s="73">
        <v>2006143049</v>
      </c>
      <c r="AF15" s="73">
        <f t="shared" si="14"/>
        <v>15480635858</v>
      </c>
      <c r="AG15" s="73">
        <v>24497423217</v>
      </c>
      <c r="AH15" s="73">
        <v>24497423217</v>
      </c>
      <c r="AI15" s="73">
        <v>4796391315</v>
      </c>
      <c r="AJ15" s="100">
        <f t="shared" si="15"/>
        <v>0.19579166643418813</v>
      </c>
      <c r="AK15" s="100">
        <f t="shared" si="16"/>
        <v>-0.8028025639901335</v>
      </c>
      <c r="AL15" s="12"/>
      <c r="AM15" s="12"/>
      <c r="AN15" s="12"/>
      <c r="AO15" s="12"/>
    </row>
    <row r="16" spans="1:41" s="13" customFormat="1" ht="13.5">
      <c r="A16" s="29"/>
      <c r="B16" s="38" t="s">
        <v>35</v>
      </c>
      <c r="C16" s="39" t="s">
        <v>36</v>
      </c>
      <c r="D16" s="72">
        <f>NC!D45</f>
        <v>7717568072</v>
      </c>
      <c r="E16" s="73">
        <f>NC!E45</f>
        <v>1330698530</v>
      </c>
      <c r="F16" s="75">
        <f t="shared" si="0"/>
        <v>9048266602</v>
      </c>
      <c r="G16" s="72">
        <f>NC!G45</f>
        <v>7587605522</v>
      </c>
      <c r="H16" s="73">
        <f>NC!H45</f>
        <v>1239286226</v>
      </c>
      <c r="I16" s="75">
        <f t="shared" si="1"/>
        <v>8826891748</v>
      </c>
      <c r="J16" s="72">
        <f>NC!J45</f>
        <v>1024807859</v>
      </c>
      <c r="K16" s="73">
        <f>NC!K45</f>
        <v>124120786</v>
      </c>
      <c r="L16" s="73">
        <f t="shared" si="2"/>
        <v>1148928645</v>
      </c>
      <c r="M16" s="100">
        <f t="shared" si="3"/>
        <v>0.12697776220984078</v>
      </c>
      <c r="N16" s="72">
        <f>NC!N45</f>
        <v>1687673012</v>
      </c>
      <c r="O16" s="73">
        <f>NC!O45</f>
        <v>357087299</v>
      </c>
      <c r="P16" s="113">
        <f t="shared" si="4"/>
        <v>2044760311</v>
      </c>
      <c r="Q16" s="100">
        <f t="shared" si="5"/>
        <v>0.22598364979078234</v>
      </c>
      <c r="R16" s="72">
        <f>NC!R45</f>
        <v>1742278600</v>
      </c>
      <c r="S16" s="73">
        <f>NC!S45</f>
        <v>155240127</v>
      </c>
      <c r="T16" s="113">
        <f t="shared" si="6"/>
        <v>1897518727</v>
      </c>
      <c r="U16" s="100">
        <f t="shared" si="7"/>
        <v>0.21497020482095983</v>
      </c>
      <c r="V16" s="72">
        <f>NC!V45</f>
        <v>1311800134</v>
      </c>
      <c r="W16" s="73">
        <f>NC!W45</f>
        <v>159350329</v>
      </c>
      <c r="X16" s="113">
        <f t="shared" si="8"/>
        <v>1471150463</v>
      </c>
      <c r="Y16" s="100">
        <f t="shared" si="9"/>
        <v>0.16666687493174862</v>
      </c>
      <c r="Z16" s="72">
        <f t="shared" si="10"/>
        <v>5766559605</v>
      </c>
      <c r="AA16" s="73">
        <f t="shared" si="11"/>
        <v>795798541</v>
      </c>
      <c r="AB16" s="73">
        <f t="shared" si="12"/>
        <v>6562358146</v>
      </c>
      <c r="AC16" s="100">
        <f t="shared" si="13"/>
        <v>0.743450620371197</v>
      </c>
      <c r="AD16" s="72">
        <v>5909526730</v>
      </c>
      <c r="AE16" s="73">
        <v>1803682181</v>
      </c>
      <c r="AF16" s="73">
        <f t="shared" si="14"/>
        <v>7713208911</v>
      </c>
      <c r="AG16" s="73">
        <v>8640235362</v>
      </c>
      <c r="AH16" s="73">
        <v>8640235362</v>
      </c>
      <c r="AI16" s="73">
        <v>2082839982</v>
      </c>
      <c r="AJ16" s="100">
        <f t="shared" si="15"/>
        <v>0.2410628755740138</v>
      </c>
      <c r="AK16" s="100">
        <f t="shared" si="16"/>
        <v>-0.8092686870049695</v>
      </c>
      <c r="AL16" s="12"/>
      <c r="AM16" s="12"/>
      <c r="AN16" s="12"/>
      <c r="AO16" s="12"/>
    </row>
    <row r="17" spans="1:41" s="13" customFormat="1" ht="13.5">
      <c r="A17" s="29"/>
      <c r="B17" s="40" t="s">
        <v>37</v>
      </c>
      <c r="C17" s="39" t="s">
        <v>38</v>
      </c>
      <c r="D17" s="72">
        <f>WC!D45</f>
        <v>62950997391</v>
      </c>
      <c r="E17" s="73">
        <f>WC!E45</f>
        <v>12592579461</v>
      </c>
      <c r="F17" s="75">
        <f t="shared" si="0"/>
        <v>75543576852</v>
      </c>
      <c r="G17" s="72">
        <f>WC!G45</f>
        <v>63048207831</v>
      </c>
      <c r="H17" s="73">
        <f>WC!H45</f>
        <v>10797376244</v>
      </c>
      <c r="I17" s="75">
        <f t="shared" si="1"/>
        <v>73845584075</v>
      </c>
      <c r="J17" s="72">
        <f>WC!J45</f>
        <v>12767945780</v>
      </c>
      <c r="K17" s="73">
        <f>WC!K45</f>
        <v>364341100</v>
      </c>
      <c r="L17" s="73">
        <f t="shared" si="2"/>
        <v>13132286880</v>
      </c>
      <c r="M17" s="100">
        <f t="shared" si="3"/>
        <v>0.17383723973949383</v>
      </c>
      <c r="N17" s="72">
        <f>WC!N45</f>
        <v>14780518935</v>
      </c>
      <c r="O17" s="73">
        <f>WC!O45</f>
        <v>819241770</v>
      </c>
      <c r="P17" s="113">
        <f t="shared" si="4"/>
        <v>15599760705</v>
      </c>
      <c r="Q17" s="100">
        <f t="shared" si="5"/>
        <v>0.20650015997471266</v>
      </c>
      <c r="R17" s="72">
        <f>WC!R45</f>
        <v>13707182523</v>
      </c>
      <c r="S17" s="73">
        <f>WC!S45</f>
        <v>902418782</v>
      </c>
      <c r="T17" s="113">
        <f t="shared" si="6"/>
        <v>14609601305</v>
      </c>
      <c r="U17" s="100">
        <f t="shared" si="7"/>
        <v>0.19783987746866502</v>
      </c>
      <c r="V17" s="72">
        <f>WC!V45</f>
        <v>15406441104</v>
      </c>
      <c r="W17" s="73">
        <f>WC!W45</f>
        <v>1549930266</v>
      </c>
      <c r="X17" s="113">
        <f t="shared" si="8"/>
        <v>16956371370</v>
      </c>
      <c r="Y17" s="100">
        <f t="shared" si="9"/>
        <v>0.2296193006311461</v>
      </c>
      <c r="Z17" s="72">
        <f t="shared" si="10"/>
        <v>56662088342</v>
      </c>
      <c r="AA17" s="73">
        <f t="shared" si="11"/>
        <v>3635931918</v>
      </c>
      <c r="AB17" s="73">
        <f t="shared" si="12"/>
        <v>60298020260</v>
      </c>
      <c r="AC17" s="100">
        <f t="shared" si="13"/>
        <v>0.8165419911738981</v>
      </c>
      <c r="AD17" s="72">
        <v>50382183382</v>
      </c>
      <c r="AE17" s="73">
        <v>3477683926</v>
      </c>
      <c r="AF17" s="73">
        <f t="shared" si="14"/>
        <v>53859867308</v>
      </c>
      <c r="AG17" s="73">
        <v>70523109455</v>
      </c>
      <c r="AH17" s="73">
        <v>70523109455</v>
      </c>
      <c r="AI17" s="73">
        <v>14702139310</v>
      </c>
      <c r="AJ17" s="100">
        <f t="shared" si="15"/>
        <v>0.20847264710273827</v>
      </c>
      <c r="AK17" s="100">
        <f t="shared" si="16"/>
        <v>-0.6851761391643568</v>
      </c>
      <c r="AL17" s="12"/>
      <c r="AM17" s="12"/>
      <c r="AN17" s="12"/>
      <c r="AO17" s="12"/>
    </row>
    <row r="18" spans="1:41" s="13" customFormat="1" ht="13.5">
      <c r="A18" s="41"/>
      <c r="B18" s="42" t="s">
        <v>612</v>
      </c>
      <c r="C18" s="41"/>
      <c r="D18" s="76">
        <f>SUM(D9:D17)</f>
        <v>403337379756</v>
      </c>
      <c r="E18" s="77">
        <f>SUM(E9:E17)</f>
        <v>78363266687</v>
      </c>
      <c r="F18" s="78">
        <f t="shared" si="0"/>
        <v>481700646443</v>
      </c>
      <c r="G18" s="76">
        <f>SUM(G9:G17)</f>
        <v>412384937759</v>
      </c>
      <c r="H18" s="77">
        <f>SUM(H9:H17)</f>
        <v>68808464323</v>
      </c>
      <c r="I18" s="78">
        <f t="shared" si="1"/>
        <v>481193402082</v>
      </c>
      <c r="J18" s="76">
        <f>SUM(J9:J17)</f>
        <v>82618955883</v>
      </c>
      <c r="K18" s="77">
        <f>SUM(K9:K17)</f>
        <v>9534266522</v>
      </c>
      <c r="L18" s="77">
        <f t="shared" si="2"/>
        <v>92153222405</v>
      </c>
      <c r="M18" s="101">
        <f t="shared" si="3"/>
        <v>0.19130807294007765</v>
      </c>
      <c r="N18" s="114">
        <f>SUM(N9:N17)</f>
        <v>84979093424</v>
      </c>
      <c r="O18" s="115">
        <f>SUM(O9:O17)</f>
        <v>9448660461</v>
      </c>
      <c r="P18" s="116">
        <f t="shared" si="4"/>
        <v>94427753885</v>
      </c>
      <c r="Q18" s="101">
        <f t="shared" si="5"/>
        <v>0.19602995051445027</v>
      </c>
      <c r="R18" s="114">
        <f>SUM(R9:R17)</f>
        <v>85001982564</v>
      </c>
      <c r="S18" s="116">
        <f>SUM(S9:S17)</f>
        <v>9680949005</v>
      </c>
      <c r="T18" s="116">
        <f t="shared" si="6"/>
        <v>94682931569</v>
      </c>
      <c r="U18" s="101">
        <f t="shared" si="7"/>
        <v>0.19676689488952118</v>
      </c>
      <c r="V18" s="114">
        <f>SUM(V9:V17)</f>
        <v>90430430634</v>
      </c>
      <c r="W18" s="116">
        <f>SUM(W9:W17)</f>
        <v>12581245016</v>
      </c>
      <c r="X18" s="116">
        <f t="shared" si="8"/>
        <v>103011675650</v>
      </c>
      <c r="Y18" s="101">
        <f t="shared" si="9"/>
        <v>0.21407541168331692</v>
      </c>
      <c r="Z18" s="76">
        <f t="shared" si="10"/>
        <v>343030462505</v>
      </c>
      <c r="AA18" s="77">
        <f t="shared" si="11"/>
        <v>41245121004</v>
      </c>
      <c r="AB18" s="77">
        <f t="shared" si="12"/>
        <v>384275583509</v>
      </c>
      <c r="AC18" s="101">
        <f t="shared" si="13"/>
        <v>0.7985886378456946</v>
      </c>
      <c r="AD18" s="76">
        <f>SUM(AD9:AD17)</f>
        <v>314089904175</v>
      </c>
      <c r="AE18" s="77">
        <f>SUM(AE9:AE17)</f>
        <v>14222078909</v>
      </c>
      <c r="AF18" s="77">
        <f t="shared" si="14"/>
        <v>328311983084</v>
      </c>
      <c r="AG18" s="77">
        <f>SUM(AG9:AG17)</f>
        <v>438851241328</v>
      </c>
      <c r="AH18" s="77">
        <f>SUM(AH9:AH17)</f>
        <v>438851241328</v>
      </c>
      <c r="AI18" s="77">
        <f>SUM(AI9:AI17)</f>
        <v>97436747857</v>
      </c>
      <c r="AJ18" s="101">
        <f t="shared" si="15"/>
        <v>0.22202682522247943</v>
      </c>
      <c r="AK18" s="101">
        <f t="shared" si="16"/>
        <v>-0.6862384531860233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3.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O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hidden="1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ht="1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447</v>
      </c>
      <c r="C9" s="64" t="s">
        <v>448</v>
      </c>
      <c r="D9" s="85">
        <v>209915944</v>
      </c>
      <c r="E9" s="86">
        <v>120350939</v>
      </c>
      <c r="F9" s="87">
        <f>$D9+$E9</f>
        <v>330266883</v>
      </c>
      <c r="G9" s="85">
        <v>192220876</v>
      </c>
      <c r="H9" s="86">
        <v>103555567</v>
      </c>
      <c r="I9" s="87">
        <f>$G9+$H9</f>
        <v>295776443</v>
      </c>
      <c r="J9" s="85">
        <v>0</v>
      </c>
      <c r="K9" s="86">
        <v>0</v>
      </c>
      <c r="L9" s="88">
        <f>$J9+$K9</f>
        <v>0</v>
      </c>
      <c r="M9" s="105">
        <f>IF($F9=0,0,$L9/$F9)</f>
        <v>0</v>
      </c>
      <c r="N9" s="85">
        <v>93270013</v>
      </c>
      <c r="O9" s="86">
        <v>52573257</v>
      </c>
      <c r="P9" s="88">
        <f>$N9+$O9</f>
        <v>145843270</v>
      </c>
      <c r="Q9" s="105">
        <f>IF($F9=0,0,$P9/$F9)</f>
        <v>0.4415921713834081</v>
      </c>
      <c r="R9" s="85">
        <v>109923518</v>
      </c>
      <c r="S9" s="86">
        <v>4503672</v>
      </c>
      <c r="T9" s="88">
        <f>$R9+$S9</f>
        <v>114427190</v>
      </c>
      <c r="U9" s="105">
        <f>IF($I9=0,0,$T9/$I9)</f>
        <v>0.38687053248523917</v>
      </c>
      <c r="V9" s="85">
        <v>34164121</v>
      </c>
      <c r="W9" s="86">
        <v>15319276</v>
      </c>
      <c r="X9" s="88">
        <f>$V9+$W9</f>
        <v>49483397</v>
      </c>
      <c r="Y9" s="105">
        <f>IF($I9=0,0,$X9/$I9)</f>
        <v>0.1672999935292345</v>
      </c>
      <c r="Z9" s="125">
        <f>$J9+$N9+$R9+$V9</f>
        <v>237357652</v>
      </c>
      <c r="AA9" s="88">
        <f>$K9+$O9+$S9+$W9</f>
        <v>72396205</v>
      </c>
      <c r="AB9" s="88">
        <f>$Z9+$AA9</f>
        <v>309753857</v>
      </c>
      <c r="AC9" s="105">
        <f>IF($I9=0,0,$AB9/$I9)</f>
        <v>1.0472566843330386</v>
      </c>
      <c r="AD9" s="85">
        <v>126955189</v>
      </c>
      <c r="AE9" s="86">
        <v>-34709838</v>
      </c>
      <c r="AF9" s="88">
        <f>$AD9+$AE9</f>
        <v>92245351</v>
      </c>
      <c r="AG9" s="86">
        <v>299332257</v>
      </c>
      <c r="AH9" s="86">
        <v>299332257</v>
      </c>
      <c r="AI9" s="126">
        <v>46357493</v>
      </c>
      <c r="AJ9" s="127">
        <f>IF($AH9=0,0,$AI9/$AH9)</f>
        <v>0.15486968716505553</v>
      </c>
      <c r="AK9" s="128">
        <f>IF($AF9=0,0,(($X9/$AF9)-1))</f>
        <v>-0.4635675785980803</v>
      </c>
    </row>
    <row r="10" spans="1:37" ht="13.5">
      <c r="A10" s="62" t="s">
        <v>97</v>
      </c>
      <c r="B10" s="63" t="s">
        <v>449</v>
      </c>
      <c r="C10" s="64" t="s">
        <v>450</v>
      </c>
      <c r="D10" s="85">
        <v>418034368</v>
      </c>
      <c r="E10" s="86">
        <v>180997928</v>
      </c>
      <c r="F10" s="87">
        <f aca="true" t="shared" si="0" ref="F10:F45">$D10+$E10</f>
        <v>599032296</v>
      </c>
      <c r="G10" s="85">
        <v>441564139</v>
      </c>
      <c r="H10" s="86">
        <v>215132216</v>
      </c>
      <c r="I10" s="87">
        <f aca="true" t="shared" si="1" ref="I10:I45">$G10+$H10</f>
        <v>656696355</v>
      </c>
      <c r="J10" s="85">
        <v>101122624</v>
      </c>
      <c r="K10" s="86">
        <v>44200854</v>
      </c>
      <c r="L10" s="88">
        <f aca="true" t="shared" si="2" ref="L10:L45">$J10+$K10</f>
        <v>145323478</v>
      </c>
      <c r="M10" s="105">
        <f aca="true" t="shared" si="3" ref="M10:M45">IF($F10=0,0,$L10/$F10)</f>
        <v>0.24259706692007804</v>
      </c>
      <c r="N10" s="85">
        <v>109183166</v>
      </c>
      <c r="O10" s="86">
        <v>38833940</v>
      </c>
      <c r="P10" s="88">
        <f aca="true" t="shared" si="4" ref="P10:P45">$N10+$O10</f>
        <v>148017106</v>
      </c>
      <c r="Q10" s="105">
        <f aca="true" t="shared" si="5" ref="Q10:Q45">IF($F10=0,0,$P10/$F10)</f>
        <v>0.24709369926859504</v>
      </c>
      <c r="R10" s="85">
        <v>93975418</v>
      </c>
      <c r="S10" s="86">
        <v>23575997</v>
      </c>
      <c r="T10" s="88">
        <f aca="true" t="shared" si="6" ref="T10:T45">$R10+$S10</f>
        <v>117551415</v>
      </c>
      <c r="U10" s="105">
        <f aca="true" t="shared" si="7" ref="U10:U45">IF($I10=0,0,$T10/$I10)</f>
        <v>0.17900421420795004</v>
      </c>
      <c r="V10" s="85">
        <v>29025049</v>
      </c>
      <c r="W10" s="86">
        <v>120000</v>
      </c>
      <c r="X10" s="88">
        <f aca="true" t="shared" si="8" ref="X10:X45">$V10+$W10</f>
        <v>29145049</v>
      </c>
      <c r="Y10" s="105">
        <f aca="true" t="shared" si="9" ref="Y10:Y45">IF($I10=0,0,$X10/$I10)</f>
        <v>0.04438131684163223</v>
      </c>
      <c r="Z10" s="125">
        <f aca="true" t="shared" si="10" ref="Z10:Z45">$J10+$N10+$R10+$V10</f>
        <v>333306257</v>
      </c>
      <c r="AA10" s="88">
        <f aca="true" t="shared" si="11" ref="AA10:AA45">$K10+$O10+$S10+$W10</f>
        <v>106730791</v>
      </c>
      <c r="AB10" s="88">
        <f aca="true" t="shared" si="12" ref="AB10:AB45">$Z10+$AA10</f>
        <v>440037048</v>
      </c>
      <c r="AC10" s="105">
        <f aca="true" t="shared" si="13" ref="AC10:AC45">IF($I10=0,0,$AB10/$I10)</f>
        <v>0.6700768850772744</v>
      </c>
      <c r="AD10" s="85">
        <v>343694538</v>
      </c>
      <c r="AE10" s="86">
        <v>100878923</v>
      </c>
      <c r="AF10" s="88">
        <f aca="true" t="shared" si="14" ref="AF10:AF45">$AD10+$AE10</f>
        <v>444573461</v>
      </c>
      <c r="AG10" s="86">
        <v>481683232</v>
      </c>
      <c r="AH10" s="86">
        <v>481683232</v>
      </c>
      <c r="AI10" s="126">
        <v>177483463</v>
      </c>
      <c r="AJ10" s="127">
        <f aca="true" t="shared" si="15" ref="AJ10:AJ45">IF($AH10=0,0,$AI10/$AH10)</f>
        <v>0.3684651057149525</v>
      </c>
      <c r="AK10" s="128">
        <f aca="true" t="shared" si="16" ref="AK10:AK45">IF($AF10=0,0,(($X10/$AF10)-1))</f>
        <v>-0.934442670206983</v>
      </c>
    </row>
    <row r="11" spans="1:37" ht="13.5">
      <c r="A11" s="62" t="s">
        <v>97</v>
      </c>
      <c r="B11" s="63" t="s">
        <v>451</v>
      </c>
      <c r="C11" s="64" t="s">
        <v>452</v>
      </c>
      <c r="D11" s="85">
        <v>528541576</v>
      </c>
      <c r="E11" s="86">
        <v>130487509</v>
      </c>
      <c r="F11" s="87">
        <f t="shared" si="0"/>
        <v>659029085</v>
      </c>
      <c r="G11" s="85">
        <v>512282614</v>
      </c>
      <c r="H11" s="86">
        <v>90305772</v>
      </c>
      <c r="I11" s="87">
        <f t="shared" si="1"/>
        <v>602588386</v>
      </c>
      <c r="J11" s="85">
        <v>89907764</v>
      </c>
      <c r="K11" s="86">
        <v>7529328</v>
      </c>
      <c r="L11" s="88">
        <f t="shared" si="2"/>
        <v>97437092</v>
      </c>
      <c r="M11" s="105">
        <f t="shared" si="3"/>
        <v>0.1478494564469791</v>
      </c>
      <c r="N11" s="85">
        <v>121682751</v>
      </c>
      <c r="O11" s="86">
        <v>11979100</v>
      </c>
      <c r="P11" s="88">
        <f t="shared" si="4"/>
        <v>133661851</v>
      </c>
      <c r="Q11" s="105">
        <f t="shared" si="5"/>
        <v>0.20281631576245227</v>
      </c>
      <c r="R11" s="85">
        <v>105211755</v>
      </c>
      <c r="S11" s="86">
        <v>10753008</v>
      </c>
      <c r="T11" s="88">
        <f t="shared" si="6"/>
        <v>115964763</v>
      </c>
      <c r="U11" s="105">
        <f t="shared" si="7"/>
        <v>0.19244440433008944</v>
      </c>
      <c r="V11" s="85">
        <v>38780679</v>
      </c>
      <c r="W11" s="86">
        <v>2314082</v>
      </c>
      <c r="X11" s="88">
        <f t="shared" si="8"/>
        <v>41094761</v>
      </c>
      <c r="Y11" s="105">
        <f t="shared" si="9"/>
        <v>0.06819706777422026</v>
      </c>
      <c r="Z11" s="125">
        <f t="shared" si="10"/>
        <v>355582949</v>
      </c>
      <c r="AA11" s="88">
        <f t="shared" si="11"/>
        <v>32575518</v>
      </c>
      <c r="AB11" s="88">
        <f t="shared" si="12"/>
        <v>388158467</v>
      </c>
      <c r="AC11" s="105">
        <f t="shared" si="13"/>
        <v>0.644151921972157</v>
      </c>
      <c r="AD11" s="85">
        <v>385356632</v>
      </c>
      <c r="AE11" s="86">
        <v>29365</v>
      </c>
      <c r="AF11" s="88">
        <f t="shared" si="14"/>
        <v>385385997</v>
      </c>
      <c r="AG11" s="86">
        <v>493818823</v>
      </c>
      <c r="AH11" s="86">
        <v>493818823</v>
      </c>
      <c r="AI11" s="126">
        <v>110740237</v>
      </c>
      <c r="AJ11" s="127">
        <f t="shared" si="15"/>
        <v>0.22425276607975714</v>
      </c>
      <c r="AK11" s="128">
        <f t="shared" si="16"/>
        <v>-0.8933672699062805</v>
      </c>
    </row>
    <row r="12" spans="1:37" ht="13.5">
      <c r="A12" s="62" t="s">
        <v>112</v>
      </c>
      <c r="B12" s="63" t="s">
        <v>453</v>
      </c>
      <c r="C12" s="64" t="s">
        <v>454</v>
      </c>
      <c r="D12" s="85">
        <v>102081059</v>
      </c>
      <c r="E12" s="86">
        <v>1951000</v>
      </c>
      <c r="F12" s="87">
        <f t="shared" si="0"/>
        <v>104032059</v>
      </c>
      <c r="G12" s="85">
        <v>104481862</v>
      </c>
      <c r="H12" s="86">
        <v>1737318</v>
      </c>
      <c r="I12" s="87">
        <f t="shared" si="1"/>
        <v>106219180</v>
      </c>
      <c r="J12" s="85">
        <v>22262309</v>
      </c>
      <c r="K12" s="86">
        <v>196235</v>
      </c>
      <c r="L12" s="88">
        <f t="shared" si="2"/>
        <v>22458544</v>
      </c>
      <c r="M12" s="105">
        <f t="shared" si="3"/>
        <v>0.2158809910702623</v>
      </c>
      <c r="N12" s="85">
        <v>30422753</v>
      </c>
      <c r="O12" s="86">
        <v>231050</v>
      </c>
      <c r="P12" s="88">
        <f t="shared" si="4"/>
        <v>30653803</v>
      </c>
      <c r="Q12" s="105">
        <f t="shared" si="5"/>
        <v>0.29465727483102105</v>
      </c>
      <c r="R12" s="85">
        <v>27049392</v>
      </c>
      <c r="S12" s="86">
        <v>63187</v>
      </c>
      <c r="T12" s="88">
        <f t="shared" si="6"/>
        <v>27112579</v>
      </c>
      <c r="U12" s="105">
        <f t="shared" si="7"/>
        <v>0.2552512549993325</v>
      </c>
      <c r="V12" s="85">
        <v>24993020</v>
      </c>
      <c r="W12" s="86">
        <v>550239</v>
      </c>
      <c r="X12" s="88">
        <f t="shared" si="8"/>
        <v>25543259</v>
      </c>
      <c r="Y12" s="105">
        <f t="shared" si="9"/>
        <v>0.2404768988049051</v>
      </c>
      <c r="Z12" s="125">
        <f t="shared" si="10"/>
        <v>104727474</v>
      </c>
      <c r="AA12" s="88">
        <f t="shared" si="11"/>
        <v>1040711</v>
      </c>
      <c r="AB12" s="88">
        <f t="shared" si="12"/>
        <v>105768185</v>
      </c>
      <c r="AC12" s="105">
        <f t="shared" si="13"/>
        <v>0.9957541095685356</v>
      </c>
      <c r="AD12" s="85">
        <v>82211122</v>
      </c>
      <c r="AE12" s="86">
        <v>138470</v>
      </c>
      <c r="AF12" s="88">
        <f t="shared" si="14"/>
        <v>82349592</v>
      </c>
      <c r="AG12" s="86">
        <v>100409044</v>
      </c>
      <c r="AH12" s="86">
        <v>100409044</v>
      </c>
      <c r="AI12" s="126">
        <v>28413975</v>
      </c>
      <c r="AJ12" s="127">
        <f t="shared" si="15"/>
        <v>0.28298222817458557</v>
      </c>
      <c r="AK12" s="128">
        <f t="shared" si="16"/>
        <v>-0.6898192403916221</v>
      </c>
    </row>
    <row r="13" spans="1:37" ht="13.5">
      <c r="A13" s="65"/>
      <c r="B13" s="66" t="s">
        <v>455</v>
      </c>
      <c r="C13" s="67"/>
      <c r="D13" s="89">
        <f>SUM(D9:D12)</f>
        <v>1258572947</v>
      </c>
      <c r="E13" s="90">
        <f>SUM(E9:E12)</f>
        <v>433787376</v>
      </c>
      <c r="F13" s="91">
        <f t="shared" si="0"/>
        <v>1692360323</v>
      </c>
      <c r="G13" s="89">
        <f>SUM(G9:G12)</f>
        <v>1250549491</v>
      </c>
      <c r="H13" s="90">
        <f>SUM(H9:H12)</f>
        <v>410730873</v>
      </c>
      <c r="I13" s="91">
        <f t="shared" si="1"/>
        <v>1661280364</v>
      </c>
      <c r="J13" s="89">
        <f>SUM(J9:J12)</f>
        <v>213292697</v>
      </c>
      <c r="K13" s="90">
        <f>SUM(K9:K12)</f>
        <v>51926417</v>
      </c>
      <c r="L13" s="90">
        <f t="shared" si="2"/>
        <v>265219114</v>
      </c>
      <c r="M13" s="106">
        <f t="shared" si="3"/>
        <v>0.1567155117001641</v>
      </c>
      <c r="N13" s="89">
        <f>SUM(N9:N12)</f>
        <v>354558683</v>
      </c>
      <c r="O13" s="90">
        <f>SUM(O9:O12)</f>
        <v>103617347</v>
      </c>
      <c r="P13" s="90">
        <f t="shared" si="4"/>
        <v>458176030</v>
      </c>
      <c r="Q13" s="106">
        <f t="shared" si="5"/>
        <v>0.27073196161193624</v>
      </c>
      <c r="R13" s="89">
        <f>SUM(R9:R12)</f>
        <v>336160083</v>
      </c>
      <c r="S13" s="90">
        <f>SUM(S9:S12)</f>
        <v>38895864</v>
      </c>
      <c r="T13" s="90">
        <f t="shared" si="6"/>
        <v>375055947</v>
      </c>
      <c r="U13" s="106">
        <f t="shared" si="7"/>
        <v>0.225763185508885</v>
      </c>
      <c r="V13" s="89">
        <f>SUM(V9:V12)</f>
        <v>126962869</v>
      </c>
      <c r="W13" s="90">
        <f>SUM(W9:W12)</f>
        <v>18303597</v>
      </c>
      <c r="X13" s="90">
        <f t="shared" si="8"/>
        <v>145266466</v>
      </c>
      <c r="Y13" s="106">
        <f t="shared" si="9"/>
        <v>0.08744247458040742</v>
      </c>
      <c r="Z13" s="89">
        <f t="shared" si="10"/>
        <v>1030974332</v>
      </c>
      <c r="AA13" s="90">
        <f t="shared" si="11"/>
        <v>212743225</v>
      </c>
      <c r="AB13" s="90">
        <f t="shared" si="12"/>
        <v>1243717557</v>
      </c>
      <c r="AC13" s="106">
        <f t="shared" si="13"/>
        <v>0.7486500075191402</v>
      </c>
      <c r="AD13" s="89">
        <f>SUM(AD9:AD12)</f>
        <v>938217481</v>
      </c>
      <c r="AE13" s="90">
        <f>SUM(AE9:AE12)</f>
        <v>66336920</v>
      </c>
      <c r="AF13" s="90">
        <f t="shared" si="14"/>
        <v>1004554401</v>
      </c>
      <c r="AG13" s="90">
        <f>SUM(AG9:AG12)</f>
        <v>1375243356</v>
      </c>
      <c r="AH13" s="90">
        <f>SUM(AH9:AH12)</f>
        <v>1375243356</v>
      </c>
      <c r="AI13" s="91">
        <f>SUM(AI9:AI12)</f>
        <v>362995168</v>
      </c>
      <c r="AJ13" s="129">
        <f t="shared" si="15"/>
        <v>0.2639497703561347</v>
      </c>
      <c r="AK13" s="130">
        <f t="shared" si="16"/>
        <v>-0.8553921361995008</v>
      </c>
    </row>
    <row r="14" spans="1:37" ht="13.5">
      <c r="A14" s="62" t="s">
        <v>97</v>
      </c>
      <c r="B14" s="63" t="s">
        <v>456</v>
      </c>
      <c r="C14" s="64" t="s">
        <v>457</v>
      </c>
      <c r="D14" s="85">
        <v>73732689</v>
      </c>
      <c r="E14" s="86">
        <v>8175000</v>
      </c>
      <c r="F14" s="87">
        <f t="shared" si="0"/>
        <v>81907689</v>
      </c>
      <c r="G14" s="85">
        <v>72381973</v>
      </c>
      <c r="H14" s="86">
        <v>13623</v>
      </c>
      <c r="I14" s="87">
        <f t="shared" si="1"/>
        <v>72395596</v>
      </c>
      <c r="J14" s="85">
        <v>13963961</v>
      </c>
      <c r="K14" s="86">
        <v>2407941</v>
      </c>
      <c r="L14" s="88">
        <f t="shared" si="2"/>
        <v>16371902</v>
      </c>
      <c r="M14" s="105">
        <f t="shared" si="3"/>
        <v>0.19988235780892316</v>
      </c>
      <c r="N14" s="85">
        <v>13923689</v>
      </c>
      <c r="O14" s="86">
        <v>2467203</v>
      </c>
      <c r="P14" s="88">
        <f t="shared" si="4"/>
        <v>16390892</v>
      </c>
      <c r="Q14" s="105">
        <f t="shared" si="5"/>
        <v>0.20011420417440906</v>
      </c>
      <c r="R14" s="85">
        <v>10085043</v>
      </c>
      <c r="S14" s="86">
        <v>73970</v>
      </c>
      <c r="T14" s="88">
        <f t="shared" si="6"/>
        <v>10159013</v>
      </c>
      <c r="U14" s="105">
        <f t="shared" si="7"/>
        <v>0.14032639499231417</v>
      </c>
      <c r="V14" s="85">
        <v>4510750</v>
      </c>
      <c r="W14" s="86">
        <v>386080</v>
      </c>
      <c r="X14" s="88">
        <f t="shared" si="8"/>
        <v>4896830</v>
      </c>
      <c r="Y14" s="105">
        <f t="shared" si="9"/>
        <v>0.06763988792909448</v>
      </c>
      <c r="Z14" s="125">
        <f t="shared" si="10"/>
        <v>42483443</v>
      </c>
      <c r="AA14" s="88">
        <f t="shared" si="11"/>
        <v>5335194</v>
      </c>
      <c r="AB14" s="88">
        <f t="shared" si="12"/>
        <v>47818637</v>
      </c>
      <c r="AC14" s="105">
        <f t="shared" si="13"/>
        <v>0.6605185901087133</v>
      </c>
      <c r="AD14" s="85">
        <v>55944424</v>
      </c>
      <c r="AE14" s="86">
        <v>9841021</v>
      </c>
      <c r="AF14" s="88">
        <f t="shared" si="14"/>
        <v>65785445</v>
      </c>
      <c r="AG14" s="86">
        <v>97285763</v>
      </c>
      <c r="AH14" s="86">
        <v>97285763</v>
      </c>
      <c r="AI14" s="126">
        <v>19388862</v>
      </c>
      <c r="AJ14" s="127">
        <f t="shared" si="15"/>
        <v>0.19929804117381492</v>
      </c>
      <c r="AK14" s="128">
        <f t="shared" si="16"/>
        <v>-0.9255636258141904</v>
      </c>
    </row>
    <row r="15" spans="1:37" ht="13.5">
      <c r="A15" s="62" t="s">
        <v>97</v>
      </c>
      <c r="B15" s="63" t="s">
        <v>458</v>
      </c>
      <c r="C15" s="64" t="s">
        <v>459</v>
      </c>
      <c r="D15" s="85">
        <v>348292672</v>
      </c>
      <c r="E15" s="86">
        <v>29008653</v>
      </c>
      <c r="F15" s="87">
        <f t="shared" si="0"/>
        <v>377301325</v>
      </c>
      <c r="G15" s="85">
        <v>324663701</v>
      </c>
      <c r="H15" s="86">
        <v>27365391</v>
      </c>
      <c r="I15" s="87">
        <f t="shared" si="1"/>
        <v>352029092</v>
      </c>
      <c r="J15" s="85">
        <v>71707087</v>
      </c>
      <c r="K15" s="86">
        <v>1883374</v>
      </c>
      <c r="L15" s="88">
        <f t="shared" si="2"/>
        <v>73590461</v>
      </c>
      <c r="M15" s="105">
        <f t="shared" si="3"/>
        <v>0.19504426866245433</v>
      </c>
      <c r="N15" s="85">
        <v>61781810</v>
      </c>
      <c r="O15" s="86">
        <v>3354326</v>
      </c>
      <c r="P15" s="88">
        <f t="shared" si="4"/>
        <v>65136136</v>
      </c>
      <c r="Q15" s="105">
        <f t="shared" si="5"/>
        <v>0.1726369129501467</v>
      </c>
      <c r="R15" s="85">
        <v>48986744</v>
      </c>
      <c r="S15" s="86">
        <v>5624311</v>
      </c>
      <c r="T15" s="88">
        <f t="shared" si="6"/>
        <v>54611055</v>
      </c>
      <c r="U15" s="105">
        <f t="shared" si="7"/>
        <v>0.15513222128812013</v>
      </c>
      <c r="V15" s="85">
        <v>58686120</v>
      </c>
      <c r="W15" s="86">
        <v>1664093</v>
      </c>
      <c r="X15" s="88">
        <f t="shared" si="8"/>
        <v>60350213</v>
      </c>
      <c r="Y15" s="105">
        <f t="shared" si="9"/>
        <v>0.17143530001207968</v>
      </c>
      <c r="Z15" s="125">
        <f t="shared" si="10"/>
        <v>241161761</v>
      </c>
      <c r="AA15" s="88">
        <f t="shared" si="11"/>
        <v>12526104</v>
      </c>
      <c r="AB15" s="88">
        <f t="shared" si="12"/>
        <v>253687865</v>
      </c>
      <c r="AC15" s="105">
        <f t="shared" si="13"/>
        <v>0.7206446022932673</v>
      </c>
      <c r="AD15" s="85">
        <v>242888273</v>
      </c>
      <c r="AE15" s="86">
        <v>26958489</v>
      </c>
      <c r="AF15" s="88">
        <f t="shared" si="14"/>
        <v>269846762</v>
      </c>
      <c r="AG15" s="86">
        <v>348343665</v>
      </c>
      <c r="AH15" s="86">
        <v>348343665</v>
      </c>
      <c r="AI15" s="126">
        <v>82357259</v>
      </c>
      <c r="AJ15" s="127">
        <f t="shared" si="15"/>
        <v>0.23642531004546904</v>
      </c>
      <c r="AK15" s="128">
        <f t="shared" si="16"/>
        <v>-0.7763537625847072</v>
      </c>
    </row>
    <row r="16" spans="1:37" ht="13.5">
      <c r="A16" s="62" t="s">
        <v>97</v>
      </c>
      <c r="B16" s="63" t="s">
        <v>460</v>
      </c>
      <c r="C16" s="64" t="s">
        <v>461</v>
      </c>
      <c r="D16" s="85">
        <v>79737473</v>
      </c>
      <c r="E16" s="86">
        <v>7553000</v>
      </c>
      <c r="F16" s="87">
        <f t="shared" si="0"/>
        <v>87290473</v>
      </c>
      <c r="G16" s="85">
        <v>76706203</v>
      </c>
      <c r="H16" s="86">
        <v>10303000</v>
      </c>
      <c r="I16" s="87">
        <f t="shared" si="1"/>
        <v>87009203</v>
      </c>
      <c r="J16" s="85">
        <v>9985279</v>
      </c>
      <c r="K16" s="86">
        <v>3628456</v>
      </c>
      <c r="L16" s="88">
        <f t="shared" si="2"/>
        <v>13613735</v>
      </c>
      <c r="M16" s="105">
        <f t="shared" si="3"/>
        <v>0.15595900139067867</v>
      </c>
      <c r="N16" s="85">
        <v>10593558</v>
      </c>
      <c r="O16" s="86">
        <v>4655331</v>
      </c>
      <c r="P16" s="88">
        <f t="shared" si="4"/>
        <v>15248889</v>
      </c>
      <c r="Q16" s="105">
        <f t="shared" si="5"/>
        <v>0.1746913320082479</v>
      </c>
      <c r="R16" s="85">
        <v>13822487</v>
      </c>
      <c r="S16" s="86">
        <v>1833688</v>
      </c>
      <c r="T16" s="88">
        <f t="shared" si="6"/>
        <v>15656175</v>
      </c>
      <c r="U16" s="105">
        <f t="shared" si="7"/>
        <v>0.17993700045729646</v>
      </c>
      <c r="V16" s="85">
        <v>9957992</v>
      </c>
      <c r="W16" s="86">
        <v>0</v>
      </c>
      <c r="X16" s="88">
        <f t="shared" si="8"/>
        <v>9957992</v>
      </c>
      <c r="Y16" s="105">
        <f t="shared" si="9"/>
        <v>0.11444757171261527</v>
      </c>
      <c r="Z16" s="125">
        <f t="shared" si="10"/>
        <v>44359316</v>
      </c>
      <c r="AA16" s="88">
        <f t="shared" si="11"/>
        <v>10117475</v>
      </c>
      <c r="AB16" s="88">
        <f t="shared" si="12"/>
        <v>54476791</v>
      </c>
      <c r="AC16" s="105">
        <f t="shared" si="13"/>
        <v>0.6261037812287512</v>
      </c>
      <c r="AD16" s="85">
        <v>89489584</v>
      </c>
      <c r="AE16" s="86">
        <v>11531</v>
      </c>
      <c r="AF16" s="88">
        <f t="shared" si="14"/>
        <v>89501115</v>
      </c>
      <c r="AG16" s="86">
        <v>82432596</v>
      </c>
      <c r="AH16" s="86">
        <v>82432596</v>
      </c>
      <c r="AI16" s="126">
        <v>59770335</v>
      </c>
      <c r="AJ16" s="127">
        <f t="shared" si="15"/>
        <v>0.7250813137075047</v>
      </c>
      <c r="AK16" s="128">
        <f t="shared" si="16"/>
        <v>-0.8887389056549743</v>
      </c>
    </row>
    <row r="17" spans="1:37" ht="13.5">
      <c r="A17" s="62" t="s">
        <v>97</v>
      </c>
      <c r="B17" s="63" t="s">
        <v>462</v>
      </c>
      <c r="C17" s="64" t="s">
        <v>463</v>
      </c>
      <c r="D17" s="85">
        <v>121195238</v>
      </c>
      <c r="E17" s="86">
        <v>55436000</v>
      </c>
      <c r="F17" s="87">
        <f t="shared" si="0"/>
        <v>176631238</v>
      </c>
      <c r="G17" s="85">
        <v>115708186</v>
      </c>
      <c r="H17" s="86">
        <v>90024000</v>
      </c>
      <c r="I17" s="87">
        <f t="shared" si="1"/>
        <v>205732186</v>
      </c>
      <c r="J17" s="85">
        <v>17862009</v>
      </c>
      <c r="K17" s="86">
        <v>823511</v>
      </c>
      <c r="L17" s="88">
        <f t="shared" si="2"/>
        <v>18685520</v>
      </c>
      <c r="M17" s="105">
        <f t="shared" si="3"/>
        <v>0.10578830908720688</v>
      </c>
      <c r="N17" s="85">
        <v>21417490</v>
      </c>
      <c r="O17" s="86">
        <v>18902712</v>
      </c>
      <c r="P17" s="88">
        <f t="shared" si="4"/>
        <v>40320202</v>
      </c>
      <c r="Q17" s="105">
        <f t="shared" si="5"/>
        <v>0.22827333633929464</v>
      </c>
      <c r="R17" s="85">
        <v>21518302</v>
      </c>
      <c r="S17" s="86">
        <v>32143402</v>
      </c>
      <c r="T17" s="88">
        <f t="shared" si="6"/>
        <v>53661704</v>
      </c>
      <c r="U17" s="105">
        <f t="shared" si="7"/>
        <v>0.26083280911621676</v>
      </c>
      <c r="V17" s="85">
        <v>18260990</v>
      </c>
      <c r="W17" s="86">
        <v>26111884</v>
      </c>
      <c r="X17" s="88">
        <f t="shared" si="8"/>
        <v>44372874</v>
      </c>
      <c r="Y17" s="105">
        <f t="shared" si="9"/>
        <v>0.21568270314300747</v>
      </c>
      <c r="Z17" s="125">
        <f t="shared" si="10"/>
        <v>79058791</v>
      </c>
      <c r="AA17" s="88">
        <f t="shared" si="11"/>
        <v>77981509</v>
      </c>
      <c r="AB17" s="88">
        <f t="shared" si="12"/>
        <v>157040300</v>
      </c>
      <c r="AC17" s="105">
        <f t="shared" si="13"/>
        <v>0.7633239263787339</v>
      </c>
      <c r="AD17" s="85">
        <v>82624494</v>
      </c>
      <c r="AE17" s="86">
        <v>48208620</v>
      </c>
      <c r="AF17" s="88">
        <f t="shared" si="14"/>
        <v>130833114</v>
      </c>
      <c r="AG17" s="86">
        <v>175578768</v>
      </c>
      <c r="AH17" s="86">
        <v>175578768</v>
      </c>
      <c r="AI17" s="126">
        <v>53424690</v>
      </c>
      <c r="AJ17" s="127">
        <f t="shared" si="15"/>
        <v>0.30427762199584407</v>
      </c>
      <c r="AK17" s="128">
        <f t="shared" si="16"/>
        <v>-0.6608437065863921</v>
      </c>
    </row>
    <row r="18" spans="1:37" ht="13.5">
      <c r="A18" s="62" t="s">
        <v>97</v>
      </c>
      <c r="B18" s="63" t="s">
        <v>464</v>
      </c>
      <c r="C18" s="64" t="s">
        <v>465</v>
      </c>
      <c r="D18" s="85">
        <v>66125217</v>
      </c>
      <c r="E18" s="86">
        <v>35087008</v>
      </c>
      <c r="F18" s="87">
        <f t="shared" si="0"/>
        <v>101212225</v>
      </c>
      <c r="G18" s="85">
        <v>64017217</v>
      </c>
      <c r="H18" s="86">
        <v>10087007</v>
      </c>
      <c r="I18" s="87">
        <f t="shared" si="1"/>
        <v>74104224</v>
      </c>
      <c r="J18" s="85">
        <v>9598338</v>
      </c>
      <c r="K18" s="86">
        <v>3572301</v>
      </c>
      <c r="L18" s="88">
        <f t="shared" si="2"/>
        <v>13170639</v>
      </c>
      <c r="M18" s="105">
        <f t="shared" si="3"/>
        <v>0.13012893452347282</v>
      </c>
      <c r="N18" s="85">
        <v>14057312</v>
      </c>
      <c r="O18" s="86">
        <v>2949360</v>
      </c>
      <c r="P18" s="88">
        <f t="shared" si="4"/>
        <v>17006672</v>
      </c>
      <c r="Q18" s="105">
        <f t="shared" si="5"/>
        <v>0.16802982050834275</v>
      </c>
      <c r="R18" s="85">
        <v>12154455</v>
      </c>
      <c r="S18" s="86">
        <v>3062309</v>
      </c>
      <c r="T18" s="88">
        <f t="shared" si="6"/>
        <v>15216764</v>
      </c>
      <c r="U18" s="105">
        <f t="shared" si="7"/>
        <v>0.2053427345788008</v>
      </c>
      <c r="V18" s="85">
        <v>11893969</v>
      </c>
      <c r="W18" s="86">
        <v>2256035</v>
      </c>
      <c r="X18" s="88">
        <f t="shared" si="8"/>
        <v>14150004</v>
      </c>
      <c r="Y18" s="105">
        <f t="shared" si="9"/>
        <v>0.19094733385238608</v>
      </c>
      <c r="Z18" s="125">
        <f t="shared" si="10"/>
        <v>47704074</v>
      </c>
      <c r="AA18" s="88">
        <f t="shared" si="11"/>
        <v>11840005</v>
      </c>
      <c r="AB18" s="88">
        <f t="shared" si="12"/>
        <v>59544079</v>
      </c>
      <c r="AC18" s="105">
        <f t="shared" si="13"/>
        <v>0.8035180153833066</v>
      </c>
      <c r="AD18" s="85">
        <v>35872609</v>
      </c>
      <c r="AE18" s="86">
        <v>44404715</v>
      </c>
      <c r="AF18" s="88">
        <f t="shared" si="14"/>
        <v>80277324</v>
      </c>
      <c r="AG18" s="86">
        <v>98342980</v>
      </c>
      <c r="AH18" s="86">
        <v>98342980</v>
      </c>
      <c r="AI18" s="126">
        <v>39743785</v>
      </c>
      <c r="AJ18" s="127">
        <f t="shared" si="15"/>
        <v>0.40413443847237496</v>
      </c>
      <c r="AK18" s="128">
        <f t="shared" si="16"/>
        <v>-0.8237359780453071</v>
      </c>
    </row>
    <row r="19" spans="1:37" ht="13.5">
      <c r="A19" s="62" t="s">
        <v>97</v>
      </c>
      <c r="B19" s="63" t="s">
        <v>466</v>
      </c>
      <c r="C19" s="64" t="s">
        <v>467</v>
      </c>
      <c r="D19" s="85">
        <v>76271327</v>
      </c>
      <c r="E19" s="86">
        <v>10279131</v>
      </c>
      <c r="F19" s="87">
        <f t="shared" si="0"/>
        <v>86550458</v>
      </c>
      <c r="G19" s="85">
        <v>73596788</v>
      </c>
      <c r="H19" s="86">
        <v>9190560</v>
      </c>
      <c r="I19" s="87">
        <f t="shared" si="1"/>
        <v>82787348</v>
      </c>
      <c r="J19" s="85">
        <v>9740327</v>
      </c>
      <c r="K19" s="86">
        <v>191762</v>
      </c>
      <c r="L19" s="88">
        <f t="shared" si="2"/>
        <v>9932089</v>
      </c>
      <c r="M19" s="105">
        <f t="shared" si="3"/>
        <v>0.11475489823520056</v>
      </c>
      <c r="N19" s="85">
        <v>15037195</v>
      </c>
      <c r="O19" s="86">
        <v>1491556</v>
      </c>
      <c r="P19" s="88">
        <f t="shared" si="4"/>
        <v>16528751</v>
      </c>
      <c r="Q19" s="105">
        <f t="shared" si="5"/>
        <v>0.19097242674325304</v>
      </c>
      <c r="R19" s="85">
        <v>13138036</v>
      </c>
      <c r="S19" s="86">
        <v>399920</v>
      </c>
      <c r="T19" s="88">
        <f t="shared" si="6"/>
        <v>13537956</v>
      </c>
      <c r="U19" s="105">
        <f t="shared" si="7"/>
        <v>0.16352687127989654</v>
      </c>
      <c r="V19" s="85">
        <v>10292866</v>
      </c>
      <c r="W19" s="86">
        <v>2162791</v>
      </c>
      <c r="X19" s="88">
        <f t="shared" si="8"/>
        <v>12455657</v>
      </c>
      <c r="Y19" s="105">
        <f t="shared" si="9"/>
        <v>0.15045362970196846</v>
      </c>
      <c r="Z19" s="125">
        <f t="shared" si="10"/>
        <v>48208424</v>
      </c>
      <c r="AA19" s="88">
        <f t="shared" si="11"/>
        <v>4246029</v>
      </c>
      <c r="AB19" s="88">
        <f t="shared" si="12"/>
        <v>52454453</v>
      </c>
      <c r="AC19" s="105">
        <f t="shared" si="13"/>
        <v>0.6336047024963283</v>
      </c>
      <c r="AD19" s="85">
        <v>45325513</v>
      </c>
      <c r="AE19" s="86">
        <v>13259916</v>
      </c>
      <c r="AF19" s="88">
        <f t="shared" si="14"/>
        <v>58585429</v>
      </c>
      <c r="AG19" s="86">
        <v>96590712</v>
      </c>
      <c r="AH19" s="86">
        <v>96590712</v>
      </c>
      <c r="AI19" s="126">
        <v>17074321</v>
      </c>
      <c r="AJ19" s="127">
        <f t="shared" si="15"/>
        <v>0.17676980163475758</v>
      </c>
      <c r="AK19" s="128">
        <f t="shared" si="16"/>
        <v>-0.7873932612151735</v>
      </c>
    </row>
    <row r="20" spans="1:37" ht="13.5">
      <c r="A20" s="62" t="s">
        <v>112</v>
      </c>
      <c r="B20" s="63" t="s">
        <v>468</v>
      </c>
      <c r="C20" s="64" t="s">
        <v>469</v>
      </c>
      <c r="D20" s="85">
        <v>73409408</v>
      </c>
      <c r="E20" s="86">
        <v>359000</v>
      </c>
      <c r="F20" s="87">
        <f t="shared" si="0"/>
        <v>73768408</v>
      </c>
      <c r="G20" s="85">
        <v>78699800</v>
      </c>
      <c r="H20" s="86">
        <v>666130</v>
      </c>
      <c r="I20" s="87">
        <f t="shared" si="1"/>
        <v>79365930</v>
      </c>
      <c r="J20" s="85">
        <v>16441686</v>
      </c>
      <c r="K20" s="86">
        <v>12285</v>
      </c>
      <c r="L20" s="88">
        <f t="shared" si="2"/>
        <v>16453971</v>
      </c>
      <c r="M20" s="105">
        <f t="shared" si="3"/>
        <v>0.22304901849040853</v>
      </c>
      <c r="N20" s="85">
        <v>19574535</v>
      </c>
      <c r="O20" s="86">
        <v>111010</v>
      </c>
      <c r="P20" s="88">
        <f t="shared" si="4"/>
        <v>19685545</v>
      </c>
      <c r="Q20" s="105">
        <f t="shared" si="5"/>
        <v>0.26685603680101105</v>
      </c>
      <c r="R20" s="85">
        <v>15463076</v>
      </c>
      <c r="S20" s="86">
        <v>24315</v>
      </c>
      <c r="T20" s="88">
        <f t="shared" si="6"/>
        <v>15487391</v>
      </c>
      <c r="U20" s="105">
        <f t="shared" si="7"/>
        <v>0.1951390350998218</v>
      </c>
      <c r="V20" s="85">
        <v>18817626</v>
      </c>
      <c r="W20" s="86">
        <v>101816</v>
      </c>
      <c r="X20" s="88">
        <f t="shared" si="8"/>
        <v>18919442</v>
      </c>
      <c r="Y20" s="105">
        <f t="shared" si="9"/>
        <v>0.23838241421728443</v>
      </c>
      <c r="Z20" s="125">
        <f t="shared" si="10"/>
        <v>70296923</v>
      </c>
      <c r="AA20" s="88">
        <f t="shared" si="11"/>
        <v>249426</v>
      </c>
      <c r="AB20" s="88">
        <f t="shared" si="12"/>
        <v>70546349</v>
      </c>
      <c r="AC20" s="105">
        <f t="shared" si="13"/>
        <v>0.8888744704434258</v>
      </c>
      <c r="AD20" s="85">
        <v>66402646</v>
      </c>
      <c r="AE20" s="86">
        <v>3441808</v>
      </c>
      <c r="AF20" s="88">
        <f t="shared" si="14"/>
        <v>69844454</v>
      </c>
      <c r="AG20" s="86">
        <v>72867788</v>
      </c>
      <c r="AH20" s="86">
        <v>72867788</v>
      </c>
      <c r="AI20" s="126">
        <v>21743810</v>
      </c>
      <c r="AJ20" s="127">
        <f t="shared" si="15"/>
        <v>0.29840085169046165</v>
      </c>
      <c r="AK20" s="128">
        <f t="shared" si="16"/>
        <v>-0.7291203393185663</v>
      </c>
    </row>
    <row r="21" spans="1:37" ht="13.5">
      <c r="A21" s="65"/>
      <c r="B21" s="66" t="s">
        <v>470</v>
      </c>
      <c r="C21" s="67"/>
      <c r="D21" s="89">
        <f>SUM(D14:D20)</f>
        <v>838764024</v>
      </c>
      <c r="E21" s="90">
        <f>SUM(E14:E20)</f>
        <v>145897792</v>
      </c>
      <c r="F21" s="91">
        <f t="shared" si="0"/>
        <v>984661816</v>
      </c>
      <c r="G21" s="89">
        <f>SUM(G14:G20)</f>
        <v>805773868</v>
      </c>
      <c r="H21" s="90">
        <f>SUM(H14:H20)</f>
        <v>147649711</v>
      </c>
      <c r="I21" s="91">
        <f t="shared" si="1"/>
        <v>953423579</v>
      </c>
      <c r="J21" s="89">
        <f>SUM(J14:J20)</f>
        <v>149298687</v>
      </c>
      <c r="K21" s="90">
        <f>SUM(K14:K20)</f>
        <v>12519630</v>
      </c>
      <c r="L21" s="90">
        <f t="shared" si="2"/>
        <v>161818317</v>
      </c>
      <c r="M21" s="106">
        <f t="shared" si="3"/>
        <v>0.1643389784904587</v>
      </c>
      <c r="N21" s="89">
        <f>SUM(N14:N20)</f>
        <v>156385589</v>
      </c>
      <c r="O21" s="90">
        <f>SUM(O14:O20)</f>
        <v>33931498</v>
      </c>
      <c r="P21" s="90">
        <f t="shared" si="4"/>
        <v>190317087</v>
      </c>
      <c r="Q21" s="106">
        <f t="shared" si="5"/>
        <v>0.1932816769244965</v>
      </c>
      <c r="R21" s="89">
        <f>SUM(R14:R20)</f>
        <v>135168143</v>
      </c>
      <c r="S21" s="90">
        <f>SUM(S14:S20)</f>
        <v>43161915</v>
      </c>
      <c r="T21" s="90">
        <f t="shared" si="6"/>
        <v>178330058</v>
      </c>
      <c r="U21" s="106">
        <f t="shared" si="7"/>
        <v>0.18704179540749538</v>
      </c>
      <c r="V21" s="89">
        <f>SUM(V14:V20)</f>
        <v>132420313</v>
      </c>
      <c r="W21" s="90">
        <f>SUM(W14:W20)</f>
        <v>32682699</v>
      </c>
      <c r="X21" s="90">
        <f t="shared" si="8"/>
        <v>165103012</v>
      </c>
      <c r="Y21" s="106">
        <f t="shared" si="9"/>
        <v>0.17316858491497408</v>
      </c>
      <c r="Z21" s="89">
        <f t="shared" si="10"/>
        <v>573272732</v>
      </c>
      <c r="AA21" s="90">
        <f t="shared" si="11"/>
        <v>122295742</v>
      </c>
      <c r="AB21" s="90">
        <f t="shared" si="12"/>
        <v>695568474</v>
      </c>
      <c r="AC21" s="106">
        <f t="shared" si="13"/>
        <v>0.7295482189873552</v>
      </c>
      <c r="AD21" s="89">
        <f>SUM(AD14:AD20)</f>
        <v>618547543</v>
      </c>
      <c r="AE21" s="90">
        <f>SUM(AE14:AE20)</f>
        <v>146126100</v>
      </c>
      <c r="AF21" s="90">
        <f t="shared" si="14"/>
        <v>764673643</v>
      </c>
      <c r="AG21" s="90">
        <f>SUM(AG14:AG20)</f>
        <v>971442272</v>
      </c>
      <c r="AH21" s="90">
        <f>SUM(AH14:AH20)</f>
        <v>971442272</v>
      </c>
      <c r="AI21" s="91">
        <f>SUM(AI14:AI20)</f>
        <v>293503062</v>
      </c>
      <c r="AJ21" s="129">
        <f t="shared" si="15"/>
        <v>0.3021312438831157</v>
      </c>
      <c r="AK21" s="130">
        <f t="shared" si="16"/>
        <v>-0.7840869585196361</v>
      </c>
    </row>
    <row r="22" spans="1:37" ht="13.5">
      <c r="A22" s="62" t="s">
        <v>97</v>
      </c>
      <c r="B22" s="63" t="s">
        <v>471</v>
      </c>
      <c r="C22" s="64" t="s">
        <v>472</v>
      </c>
      <c r="D22" s="85">
        <v>154826698</v>
      </c>
      <c r="E22" s="86">
        <v>14975024</v>
      </c>
      <c r="F22" s="87">
        <f t="shared" si="0"/>
        <v>169801722</v>
      </c>
      <c r="G22" s="85">
        <v>145129829</v>
      </c>
      <c r="H22" s="86">
        <v>15175013</v>
      </c>
      <c r="I22" s="87">
        <f t="shared" si="1"/>
        <v>160304842</v>
      </c>
      <c r="J22" s="85">
        <v>13503245</v>
      </c>
      <c r="K22" s="86">
        <v>10426</v>
      </c>
      <c r="L22" s="88">
        <f t="shared" si="2"/>
        <v>13513671</v>
      </c>
      <c r="M22" s="105">
        <f t="shared" si="3"/>
        <v>0.07958500562202779</v>
      </c>
      <c r="N22" s="85">
        <v>20478868</v>
      </c>
      <c r="O22" s="86">
        <v>1305199</v>
      </c>
      <c r="P22" s="88">
        <f t="shared" si="4"/>
        <v>21784067</v>
      </c>
      <c r="Q22" s="105">
        <f t="shared" si="5"/>
        <v>0.12829120189958967</v>
      </c>
      <c r="R22" s="85">
        <v>48921572</v>
      </c>
      <c r="S22" s="86">
        <v>2311834</v>
      </c>
      <c r="T22" s="88">
        <f t="shared" si="6"/>
        <v>51233406</v>
      </c>
      <c r="U22" s="105">
        <f t="shared" si="7"/>
        <v>0.3195998658605708</v>
      </c>
      <c r="V22" s="85">
        <v>33042460</v>
      </c>
      <c r="W22" s="86">
        <v>12079581</v>
      </c>
      <c r="X22" s="88">
        <f t="shared" si="8"/>
        <v>45122041</v>
      </c>
      <c r="Y22" s="105">
        <f t="shared" si="9"/>
        <v>0.2814764696876717</v>
      </c>
      <c r="Z22" s="125">
        <f t="shared" si="10"/>
        <v>115946145</v>
      </c>
      <c r="AA22" s="88">
        <f t="shared" si="11"/>
        <v>15707040</v>
      </c>
      <c r="AB22" s="88">
        <f t="shared" si="12"/>
        <v>131653185</v>
      </c>
      <c r="AC22" s="105">
        <f t="shared" si="13"/>
        <v>0.821267675744941</v>
      </c>
      <c r="AD22" s="85">
        <v>89125937</v>
      </c>
      <c r="AE22" s="86">
        <v>6469435</v>
      </c>
      <c r="AF22" s="88">
        <f t="shared" si="14"/>
        <v>95595372</v>
      </c>
      <c r="AG22" s="86">
        <v>202767271</v>
      </c>
      <c r="AH22" s="86">
        <v>202767271</v>
      </c>
      <c r="AI22" s="126">
        <v>24993111</v>
      </c>
      <c r="AJ22" s="127">
        <f t="shared" si="15"/>
        <v>0.12326008471061388</v>
      </c>
      <c r="AK22" s="128">
        <f t="shared" si="16"/>
        <v>-0.5279892733719369</v>
      </c>
    </row>
    <row r="23" spans="1:37" ht="13.5">
      <c r="A23" s="62" t="s">
        <v>97</v>
      </c>
      <c r="B23" s="63" t="s">
        <v>473</v>
      </c>
      <c r="C23" s="64" t="s">
        <v>474</v>
      </c>
      <c r="D23" s="85">
        <v>174648967</v>
      </c>
      <c r="E23" s="86">
        <v>22767950</v>
      </c>
      <c r="F23" s="87">
        <f t="shared" si="0"/>
        <v>197416917</v>
      </c>
      <c r="G23" s="85">
        <v>170886902</v>
      </c>
      <c r="H23" s="86">
        <v>-45442851</v>
      </c>
      <c r="I23" s="87">
        <f t="shared" si="1"/>
        <v>125444051</v>
      </c>
      <c r="J23" s="85">
        <v>16036933</v>
      </c>
      <c r="K23" s="86">
        <v>303978</v>
      </c>
      <c r="L23" s="88">
        <f t="shared" si="2"/>
        <v>16340911</v>
      </c>
      <c r="M23" s="105">
        <f t="shared" si="3"/>
        <v>0.08277361053105697</v>
      </c>
      <c r="N23" s="85">
        <v>24593067</v>
      </c>
      <c r="O23" s="86">
        <v>701308</v>
      </c>
      <c r="P23" s="88">
        <f t="shared" si="4"/>
        <v>25294375</v>
      </c>
      <c r="Q23" s="105">
        <f t="shared" si="5"/>
        <v>0.12812668430031252</v>
      </c>
      <c r="R23" s="85">
        <v>28013460</v>
      </c>
      <c r="S23" s="86">
        <v>3151301</v>
      </c>
      <c r="T23" s="88">
        <f t="shared" si="6"/>
        <v>31164761</v>
      </c>
      <c r="U23" s="105">
        <f t="shared" si="7"/>
        <v>0.2484355435874755</v>
      </c>
      <c r="V23" s="85">
        <v>25714544</v>
      </c>
      <c r="W23" s="86">
        <v>4358656</v>
      </c>
      <c r="X23" s="88">
        <f t="shared" si="8"/>
        <v>30073200</v>
      </c>
      <c r="Y23" s="105">
        <f t="shared" si="9"/>
        <v>0.23973396713726983</v>
      </c>
      <c r="Z23" s="125">
        <f t="shared" si="10"/>
        <v>94358004</v>
      </c>
      <c r="AA23" s="88">
        <f t="shared" si="11"/>
        <v>8515243</v>
      </c>
      <c r="AB23" s="88">
        <f t="shared" si="12"/>
        <v>102873247</v>
      </c>
      <c r="AC23" s="105">
        <f t="shared" si="13"/>
        <v>0.8200727430270887</v>
      </c>
      <c r="AD23" s="85">
        <v>147826572</v>
      </c>
      <c r="AE23" s="86">
        <v>7306440</v>
      </c>
      <c r="AF23" s="88">
        <f t="shared" si="14"/>
        <v>155133012</v>
      </c>
      <c r="AG23" s="86">
        <v>179076044</v>
      </c>
      <c r="AH23" s="86">
        <v>179076044</v>
      </c>
      <c r="AI23" s="126">
        <v>77554620</v>
      </c>
      <c r="AJ23" s="127">
        <f t="shared" si="15"/>
        <v>0.43308204865191235</v>
      </c>
      <c r="AK23" s="128">
        <f t="shared" si="16"/>
        <v>-0.8061457093349029</v>
      </c>
    </row>
    <row r="24" spans="1:37" ht="13.5">
      <c r="A24" s="62" t="s">
        <v>97</v>
      </c>
      <c r="B24" s="63" t="s">
        <v>475</v>
      </c>
      <c r="C24" s="64" t="s">
        <v>476</v>
      </c>
      <c r="D24" s="85">
        <v>245150237</v>
      </c>
      <c r="E24" s="86">
        <v>43008450</v>
      </c>
      <c r="F24" s="87">
        <f t="shared" si="0"/>
        <v>288158687</v>
      </c>
      <c r="G24" s="85">
        <v>288030879</v>
      </c>
      <c r="H24" s="86">
        <v>37440756</v>
      </c>
      <c r="I24" s="87">
        <f t="shared" si="1"/>
        <v>325471635</v>
      </c>
      <c r="J24" s="85">
        <v>51348680</v>
      </c>
      <c r="K24" s="86">
        <v>822579</v>
      </c>
      <c r="L24" s="88">
        <f t="shared" si="2"/>
        <v>52171259</v>
      </c>
      <c r="M24" s="105">
        <f t="shared" si="3"/>
        <v>0.1810504466936303</v>
      </c>
      <c r="N24" s="85">
        <v>44166614</v>
      </c>
      <c r="O24" s="86">
        <v>8148045</v>
      </c>
      <c r="P24" s="88">
        <f t="shared" si="4"/>
        <v>52314659</v>
      </c>
      <c r="Q24" s="105">
        <f t="shared" si="5"/>
        <v>0.18154808916102536</v>
      </c>
      <c r="R24" s="85">
        <v>39218467</v>
      </c>
      <c r="S24" s="86">
        <v>16449569</v>
      </c>
      <c r="T24" s="88">
        <f t="shared" si="6"/>
        <v>55668036</v>
      </c>
      <c r="U24" s="105">
        <f t="shared" si="7"/>
        <v>0.17103805681868406</v>
      </c>
      <c r="V24" s="85">
        <v>39296035</v>
      </c>
      <c r="W24" s="86">
        <v>642200</v>
      </c>
      <c r="X24" s="88">
        <f t="shared" si="8"/>
        <v>39938235</v>
      </c>
      <c r="Y24" s="105">
        <f t="shared" si="9"/>
        <v>0.1227088037948376</v>
      </c>
      <c r="Z24" s="125">
        <f t="shared" si="10"/>
        <v>174029796</v>
      </c>
      <c r="AA24" s="88">
        <f t="shared" si="11"/>
        <v>26062393</v>
      </c>
      <c r="AB24" s="88">
        <f t="shared" si="12"/>
        <v>200092189</v>
      </c>
      <c r="AC24" s="105">
        <f t="shared" si="13"/>
        <v>0.6147761201986157</v>
      </c>
      <c r="AD24" s="85">
        <v>269716777</v>
      </c>
      <c r="AE24" s="86">
        <v>19208587</v>
      </c>
      <c r="AF24" s="88">
        <f t="shared" si="14"/>
        <v>288925364</v>
      </c>
      <c r="AG24" s="86">
        <v>298179783</v>
      </c>
      <c r="AH24" s="86">
        <v>298179783</v>
      </c>
      <c r="AI24" s="126">
        <v>126923076</v>
      </c>
      <c r="AJ24" s="127">
        <f t="shared" si="15"/>
        <v>0.425659562573362</v>
      </c>
      <c r="AK24" s="128">
        <f t="shared" si="16"/>
        <v>-0.8617697164171436</v>
      </c>
    </row>
    <row r="25" spans="1:37" ht="13.5">
      <c r="A25" s="62" t="s">
        <v>97</v>
      </c>
      <c r="B25" s="63" t="s">
        <v>477</v>
      </c>
      <c r="C25" s="64" t="s">
        <v>478</v>
      </c>
      <c r="D25" s="85">
        <v>67986961</v>
      </c>
      <c r="E25" s="86">
        <v>24392004</v>
      </c>
      <c r="F25" s="87">
        <f t="shared" si="0"/>
        <v>92378965</v>
      </c>
      <c r="G25" s="85">
        <v>69986942</v>
      </c>
      <c r="H25" s="86">
        <v>17345004</v>
      </c>
      <c r="I25" s="87">
        <f t="shared" si="1"/>
        <v>87331946</v>
      </c>
      <c r="J25" s="85">
        <v>17878012</v>
      </c>
      <c r="K25" s="86">
        <v>1613117</v>
      </c>
      <c r="L25" s="88">
        <f t="shared" si="2"/>
        <v>19491129</v>
      </c>
      <c r="M25" s="105">
        <f t="shared" si="3"/>
        <v>0.21099098696332005</v>
      </c>
      <c r="N25" s="85">
        <v>15541617</v>
      </c>
      <c r="O25" s="86">
        <v>2746137</v>
      </c>
      <c r="P25" s="88">
        <f t="shared" si="4"/>
        <v>18287754</v>
      </c>
      <c r="Q25" s="105">
        <f t="shared" si="5"/>
        <v>0.19796448249880264</v>
      </c>
      <c r="R25" s="85">
        <v>6735157</v>
      </c>
      <c r="S25" s="86">
        <v>1601549</v>
      </c>
      <c r="T25" s="88">
        <f t="shared" si="6"/>
        <v>8336706</v>
      </c>
      <c r="U25" s="105">
        <f t="shared" si="7"/>
        <v>0.09545998207803591</v>
      </c>
      <c r="V25" s="85">
        <v>18198870</v>
      </c>
      <c r="W25" s="86">
        <v>898904</v>
      </c>
      <c r="X25" s="88">
        <f t="shared" si="8"/>
        <v>19097774</v>
      </c>
      <c r="Y25" s="105">
        <f t="shared" si="9"/>
        <v>0.2186802753713973</v>
      </c>
      <c r="Z25" s="125">
        <f t="shared" si="10"/>
        <v>58353656</v>
      </c>
      <c r="AA25" s="88">
        <f t="shared" si="11"/>
        <v>6859707</v>
      </c>
      <c r="AB25" s="88">
        <f t="shared" si="12"/>
        <v>65213363</v>
      </c>
      <c r="AC25" s="105">
        <f t="shared" si="13"/>
        <v>0.7467297591193033</v>
      </c>
      <c r="AD25" s="85">
        <v>54228492</v>
      </c>
      <c r="AE25" s="86">
        <v>0</v>
      </c>
      <c r="AF25" s="88">
        <f t="shared" si="14"/>
        <v>54228492</v>
      </c>
      <c r="AG25" s="86">
        <v>140734321</v>
      </c>
      <c r="AH25" s="86">
        <v>140734321</v>
      </c>
      <c r="AI25" s="126">
        <v>17664289</v>
      </c>
      <c r="AJ25" s="127">
        <f t="shared" si="15"/>
        <v>0.12551514708341827</v>
      </c>
      <c r="AK25" s="128">
        <f t="shared" si="16"/>
        <v>-0.6478276770078726</v>
      </c>
    </row>
    <row r="26" spans="1:37" ht="13.5">
      <c r="A26" s="62" t="s">
        <v>97</v>
      </c>
      <c r="B26" s="63" t="s">
        <v>479</v>
      </c>
      <c r="C26" s="64" t="s">
        <v>480</v>
      </c>
      <c r="D26" s="85">
        <v>72954086</v>
      </c>
      <c r="E26" s="86">
        <v>12480000</v>
      </c>
      <c r="F26" s="87">
        <f t="shared" si="0"/>
        <v>85434086</v>
      </c>
      <c r="G26" s="85">
        <v>69408072</v>
      </c>
      <c r="H26" s="86">
        <v>12480000</v>
      </c>
      <c r="I26" s="87">
        <f t="shared" si="1"/>
        <v>81888072</v>
      </c>
      <c r="J26" s="85">
        <v>10842313</v>
      </c>
      <c r="K26" s="86">
        <v>3779847</v>
      </c>
      <c r="L26" s="88">
        <f t="shared" si="2"/>
        <v>14622160</v>
      </c>
      <c r="M26" s="105">
        <f t="shared" si="3"/>
        <v>0.17115135989164793</v>
      </c>
      <c r="N26" s="85">
        <v>12465451</v>
      </c>
      <c r="O26" s="86">
        <v>5360353</v>
      </c>
      <c r="P26" s="88">
        <f t="shared" si="4"/>
        <v>17825804</v>
      </c>
      <c r="Q26" s="105">
        <f t="shared" si="5"/>
        <v>0.20864978879741278</v>
      </c>
      <c r="R26" s="85">
        <v>11240067</v>
      </c>
      <c r="S26" s="86">
        <v>1144551</v>
      </c>
      <c r="T26" s="88">
        <f t="shared" si="6"/>
        <v>12384618</v>
      </c>
      <c r="U26" s="105">
        <f t="shared" si="7"/>
        <v>0.15123836350671438</v>
      </c>
      <c r="V26" s="85">
        <v>9237874</v>
      </c>
      <c r="W26" s="86">
        <v>2134705</v>
      </c>
      <c r="X26" s="88">
        <f t="shared" si="8"/>
        <v>11372579</v>
      </c>
      <c r="Y26" s="105">
        <f t="shared" si="9"/>
        <v>0.1388795550101607</v>
      </c>
      <c r="Z26" s="125">
        <f t="shared" si="10"/>
        <v>43785705</v>
      </c>
      <c r="AA26" s="88">
        <f t="shared" si="11"/>
        <v>12419456</v>
      </c>
      <c r="AB26" s="88">
        <f t="shared" si="12"/>
        <v>56205161</v>
      </c>
      <c r="AC26" s="105">
        <f t="shared" si="13"/>
        <v>0.6863656650751284</v>
      </c>
      <c r="AD26" s="85">
        <v>49865945</v>
      </c>
      <c r="AE26" s="86">
        <v>7925812</v>
      </c>
      <c r="AF26" s="88">
        <f t="shared" si="14"/>
        <v>57791757</v>
      </c>
      <c r="AG26" s="86">
        <v>80052719</v>
      </c>
      <c r="AH26" s="86">
        <v>80052719</v>
      </c>
      <c r="AI26" s="126">
        <v>14097062</v>
      </c>
      <c r="AJ26" s="127">
        <f t="shared" si="15"/>
        <v>0.17609722912722053</v>
      </c>
      <c r="AK26" s="128">
        <f t="shared" si="16"/>
        <v>-0.8032145137930311</v>
      </c>
    </row>
    <row r="27" spans="1:37" ht="13.5">
      <c r="A27" s="62" t="s">
        <v>97</v>
      </c>
      <c r="B27" s="63" t="s">
        <v>481</v>
      </c>
      <c r="C27" s="64" t="s">
        <v>482</v>
      </c>
      <c r="D27" s="85">
        <v>67010530</v>
      </c>
      <c r="E27" s="86">
        <v>16005000</v>
      </c>
      <c r="F27" s="87">
        <f t="shared" si="0"/>
        <v>83015530</v>
      </c>
      <c r="G27" s="85">
        <v>66989614</v>
      </c>
      <c r="H27" s="86">
        <v>14806550</v>
      </c>
      <c r="I27" s="87">
        <f t="shared" si="1"/>
        <v>81796164</v>
      </c>
      <c r="J27" s="85">
        <v>13827441</v>
      </c>
      <c r="K27" s="86">
        <v>707069</v>
      </c>
      <c r="L27" s="88">
        <f t="shared" si="2"/>
        <v>14534510</v>
      </c>
      <c r="M27" s="105">
        <f t="shared" si="3"/>
        <v>0.17508181902831915</v>
      </c>
      <c r="N27" s="85">
        <v>10880370</v>
      </c>
      <c r="O27" s="86">
        <v>1555316</v>
      </c>
      <c r="P27" s="88">
        <f t="shared" si="4"/>
        <v>12435686</v>
      </c>
      <c r="Q27" s="105">
        <f t="shared" si="5"/>
        <v>0.14979951341634512</v>
      </c>
      <c r="R27" s="85">
        <v>13199024</v>
      </c>
      <c r="S27" s="86">
        <v>5249848</v>
      </c>
      <c r="T27" s="88">
        <f t="shared" si="6"/>
        <v>18448872</v>
      </c>
      <c r="U27" s="105">
        <f t="shared" si="7"/>
        <v>0.22554690951032863</v>
      </c>
      <c r="V27" s="85">
        <v>7900540</v>
      </c>
      <c r="W27" s="86">
        <v>3370220</v>
      </c>
      <c r="X27" s="88">
        <f t="shared" si="8"/>
        <v>11270760</v>
      </c>
      <c r="Y27" s="105">
        <f t="shared" si="9"/>
        <v>0.13779081375992155</v>
      </c>
      <c r="Z27" s="125">
        <f t="shared" si="10"/>
        <v>45807375</v>
      </c>
      <c r="AA27" s="88">
        <f t="shared" si="11"/>
        <v>10882453</v>
      </c>
      <c r="AB27" s="88">
        <f t="shared" si="12"/>
        <v>56689828</v>
      </c>
      <c r="AC27" s="105">
        <f t="shared" si="13"/>
        <v>0.6930621832094718</v>
      </c>
      <c r="AD27" s="85">
        <v>37379616</v>
      </c>
      <c r="AE27" s="86">
        <v>18082743</v>
      </c>
      <c r="AF27" s="88">
        <f t="shared" si="14"/>
        <v>55462359</v>
      </c>
      <c r="AG27" s="86">
        <v>109599130</v>
      </c>
      <c r="AH27" s="86">
        <v>109599130</v>
      </c>
      <c r="AI27" s="126">
        <v>21358400</v>
      </c>
      <c r="AJ27" s="127">
        <f t="shared" si="15"/>
        <v>0.19487745933749656</v>
      </c>
      <c r="AK27" s="128">
        <f t="shared" si="16"/>
        <v>-0.7967854198195934</v>
      </c>
    </row>
    <row r="28" spans="1:37" ht="13.5">
      <c r="A28" s="62" t="s">
        <v>97</v>
      </c>
      <c r="B28" s="63" t="s">
        <v>483</v>
      </c>
      <c r="C28" s="64" t="s">
        <v>484</v>
      </c>
      <c r="D28" s="85">
        <v>103385482</v>
      </c>
      <c r="E28" s="86">
        <v>19889003</v>
      </c>
      <c r="F28" s="87">
        <f t="shared" si="0"/>
        <v>123274485</v>
      </c>
      <c r="G28" s="85">
        <v>99608954</v>
      </c>
      <c r="H28" s="86">
        <v>36103002</v>
      </c>
      <c r="I28" s="87">
        <f t="shared" si="1"/>
        <v>135711956</v>
      </c>
      <c r="J28" s="85">
        <v>12989536</v>
      </c>
      <c r="K28" s="86">
        <v>4071983</v>
      </c>
      <c r="L28" s="88">
        <f t="shared" si="2"/>
        <v>17061519</v>
      </c>
      <c r="M28" s="105">
        <f t="shared" si="3"/>
        <v>0.1384026791918863</v>
      </c>
      <c r="N28" s="85">
        <v>30876599</v>
      </c>
      <c r="O28" s="86">
        <v>9631468</v>
      </c>
      <c r="P28" s="88">
        <f t="shared" si="4"/>
        <v>40508067</v>
      </c>
      <c r="Q28" s="105">
        <f t="shared" si="5"/>
        <v>0.3286005778081328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31700272</v>
      </c>
      <c r="W28" s="86">
        <v>1984194</v>
      </c>
      <c r="X28" s="88">
        <f t="shared" si="8"/>
        <v>33684466</v>
      </c>
      <c r="Y28" s="105">
        <f t="shared" si="9"/>
        <v>0.24820558919657748</v>
      </c>
      <c r="Z28" s="125">
        <f t="shared" si="10"/>
        <v>75566407</v>
      </c>
      <c r="AA28" s="88">
        <f t="shared" si="11"/>
        <v>15687645</v>
      </c>
      <c r="AB28" s="88">
        <f t="shared" si="12"/>
        <v>91254052</v>
      </c>
      <c r="AC28" s="105">
        <f t="shared" si="13"/>
        <v>0.6724098206940589</v>
      </c>
      <c r="AD28" s="85">
        <v>59785379</v>
      </c>
      <c r="AE28" s="86">
        <v>19475214</v>
      </c>
      <c r="AF28" s="88">
        <f t="shared" si="14"/>
        <v>79260593</v>
      </c>
      <c r="AG28" s="86">
        <v>126874536</v>
      </c>
      <c r="AH28" s="86">
        <v>126874536</v>
      </c>
      <c r="AI28" s="126">
        <v>17299909</v>
      </c>
      <c r="AJ28" s="127">
        <f t="shared" si="15"/>
        <v>0.13635446122932027</v>
      </c>
      <c r="AK28" s="128">
        <f t="shared" si="16"/>
        <v>-0.5750162252760335</v>
      </c>
    </row>
    <row r="29" spans="1:37" ht="13.5">
      <c r="A29" s="62" t="s">
        <v>97</v>
      </c>
      <c r="B29" s="63" t="s">
        <v>485</v>
      </c>
      <c r="C29" s="64" t="s">
        <v>486</v>
      </c>
      <c r="D29" s="85">
        <v>196455720</v>
      </c>
      <c r="E29" s="86">
        <v>39781187</v>
      </c>
      <c r="F29" s="87">
        <f t="shared" si="0"/>
        <v>236236907</v>
      </c>
      <c r="G29" s="85">
        <v>185248975</v>
      </c>
      <c r="H29" s="86">
        <v>39781187</v>
      </c>
      <c r="I29" s="87">
        <f t="shared" si="1"/>
        <v>225030162</v>
      </c>
      <c r="J29" s="85">
        <v>8277392</v>
      </c>
      <c r="K29" s="86">
        <v>3034886</v>
      </c>
      <c r="L29" s="88">
        <f t="shared" si="2"/>
        <v>11312278</v>
      </c>
      <c r="M29" s="105">
        <f t="shared" si="3"/>
        <v>0.04788531201011703</v>
      </c>
      <c r="N29" s="85">
        <v>46984317</v>
      </c>
      <c r="O29" s="86">
        <v>25604614</v>
      </c>
      <c r="P29" s="88">
        <f t="shared" si="4"/>
        <v>72588931</v>
      </c>
      <c r="Q29" s="105">
        <f t="shared" si="5"/>
        <v>0.3072717634251789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17831929</v>
      </c>
      <c r="W29" s="86">
        <v>0</v>
      </c>
      <c r="X29" s="88">
        <f t="shared" si="8"/>
        <v>17831929</v>
      </c>
      <c r="Y29" s="105">
        <f t="shared" si="9"/>
        <v>0.07924239507057725</v>
      </c>
      <c r="Z29" s="125">
        <f t="shared" si="10"/>
        <v>73093638</v>
      </c>
      <c r="AA29" s="88">
        <f t="shared" si="11"/>
        <v>28639500</v>
      </c>
      <c r="AB29" s="88">
        <f t="shared" si="12"/>
        <v>101733138</v>
      </c>
      <c r="AC29" s="105">
        <f t="shared" si="13"/>
        <v>0.4520866762740899</v>
      </c>
      <c r="AD29" s="85">
        <v>135159884</v>
      </c>
      <c r="AE29" s="86">
        <v>9457268</v>
      </c>
      <c r="AF29" s="88">
        <f t="shared" si="14"/>
        <v>144617152</v>
      </c>
      <c r="AG29" s="86">
        <v>217509711</v>
      </c>
      <c r="AH29" s="86">
        <v>217509711</v>
      </c>
      <c r="AI29" s="126">
        <v>50539744</v>
      </c>
      <c r="AJ29" s="127">
        <f t="shared" si="15"/>
        <v>0.23235626477385188</v>
      </c>
      <c r="AK29" s="128">
        <f t="shared" si="16"/>
        <v>-0.876695614915719</v>
      </c>
    </row>
    <row r="30" spans="1:37" ht="13.5">
      <c r="A30" s="62" t="s">
        <v>112</v>
      </c>
      <c r="B30" s="63" t="s">
        <v>487</v>
      </c>
      <c r="C30" s="64" t="s">
        <v>488</v>
      </c>
      <c r="D30" s="85">
        <v>61246866</v>
      </c>
      <c r="E30" s="86">
        <v>900000</v>
      </c>
      <c r="F30" s="87">
        <f t="shared" si="0"/>
        <v>62146866</v>
      </c>
      <c r="G30" s="85">
        <v>70662054</v>
      </c>
      <c r="H30" s="86">
        <v>1350000</v>
      </c>
      <c r="I30" s="87">
        <f t="shared" si="1"/>
        <v>72012054</v>
      </c>
      <c r="J30" s="85">
        <v>13877025</v>
      </c>
      <c r="K30" s="86">
        <v>292028</v>
      </c>
      <c r="L30" s="88">
        <f t="shared" si="2"/>
        <v>14169053</v>
      </c>
      <c r="M30" s="105">
        <f t="shared" si="3"/>
        <v>0.2279930415155609</v>
      </c>
      <c r="N30" s="85">
        <v>12455299</v>
      </c>
      <c r="O30" s="86">
        <v>95542</v>
      </c>
      <c r="P30" s="88">
        <f t="shared" si="4"/>
        <v>12550841</v>
      </c>
      <c r="Q30" s="105">
        <f t="shared" si="5"/>
        <v>0.20195452816558762</v>
      </c>
      <c r="R30" s="85">
        <v>20000187</v>
      </c>
      <c r="S30" s="86">
        <v>172517</v>
      </c>
      <c r="T30" s="88">
        <f t="shared" si="6"/>
        <v>20172704</v>
      </c>
      <c r="U30" s="105">
        <f t="shared" si="7"/>
        <v>0.2801295460896033</v>
      </c>
      <c r="V30" s="85">
        <v>17282928</v>
      </c>
      <c r="W30" s="86">
        <v>9124</v>
      </c>
      <c r="X30" s="88">
        <f t="shared" si="8"/>
        <v>17292052</v>
      </c>
      <c r="Y30" s="105">
        <f t="shared" si="9"/>
        <v>0.2401271875955656</v>
      </c>
      <c r="Z30" s="125">
        <f t="shared" si="10"/>
        <v>63615439</v>
      </c>
      <c r="AA30" s="88">
        <f t="shared" si="11"/>
        <v>569211</v>
      </c>
      <c r="AB30" s="88">
        <f t="shared" si="12"/>
        <v>64184650</v>
      </c>
      <c r="AC30" s="105">
        <f t="shared" si="13"/>
        <v>0.8913042530351932</v>
      </c>
      <c r="AD30" s="85">
        <v>58692727</v>
      </c>
      <c r="AE30" s="86">
        <v>3297012</v>
      </c>
      <c r="AF30" s="88">
        <f t="shared" si="14"/>
        <v>61989739</v>
      </c>
      <c r="AG30" s="86">
        <v>57422687</v>
      </c>
      <c r="AH30" s="86">
        <v>57422687</v>
      </c>
      <c r="AI30" s="126">
        <v>20577605</v>
      </c>
      <c r="AJ30" s="127">
        <f t="shared" si="15"/>
        <v>0.3583532237005907</v>
      </c>
      <c r="AK30" s="128">
        <f t="shared" si="16"/>
        <v>-0.721049769220677</v>
      </c>
    </row>
    <row r="31" spans="1:37" ht="13.5">
      <c r="A31" s="65"/>
      <c r="B31" s="66" t="s">
        <v>489</v>
      </c>
      <c r="C31" s="67"/>
      <c r="D31" s="89">
        <f>SUM(D22:D30)</f>
        <v>1143665547</v>
      </c>
      <c r="E31" s="90">
        <f>SUM(E22:E30)</f>
        <v>194198618</v>
      </c>
      <c r="F31" s="91">
        <f t="shared" si="0"/>
        <v>1337864165</v>
      </c>
      <c r="G31" s="89">
        <f>SUM(G22:G30)</f>
        <v>1165952221</v>
      </c>
      <c r="H31" s="90">
        <f>SUM(H22:H30)</f>
        <v>129038661</v>
      </c>
      <c r="I31" s="91">
        <f t="shared" si="1"/>
        <v>1294990882</v>
      </c>
      <c r="J31" s="89">
        <f>SUM(J22:J30)</f>
        <v>158580577</v>
      </c>
      <c r="K31" s="90">
        <f>SUM(K22:K30)</f>
        <v>14635913</v>
      </c>
      <c r="L31" s="90">
        <f t="shared" si="2"/>
        <v>173216490</v>
      </c>
      <c r="M31" s="106">
        <f t="shared" si="3"/>
        <v>0.12947240424815473</v>
      </c>
      <c r="N31" s="89">
        <f>SUM(N22:N30)</f>
        <v>218442202</v>
      </c>
      <c r="O31" s="90">
        <f>SUM(O22:O30)</f>
        <v>55147982</v>
      </c>
      <c r="P31" s="90">
        <f t="shared" si="4"/>
        <v>273590184</v>
      </c>
      <c r="Q31" s="106">
        <f t="shared" si="5"/>
        <v>0.20449772940887462</v>
      </c>
      <c r="R31" s="89">
        <f>SUM(R22:R30)</f>
        <v>167327934</v>
      </c>
      <c r="S31" s="90">
        <f>SUM(S22:S30)</f>
        <v>30081169</v>
      </c>
      <c r="T31" s="90">
        <f t="shared" si="6"/>
        <v>197409103</v>
      </c>
      <c r="U31" s="106">
        <f t="shared" si="7"/>
        <v>0.15244053509868652</v>
      </c>
      <c r="V31" s="89">
        <f>SUM(V22:V30)</f>
        <v>200205452</v>
      </c>
      <c r="W31" s="90">
        <f>SUM(W22:W30)</f>
        <v>25477584</v>
      </c>
      <c r="X31" s="90">
        <f t="shared" si="8"/>
        <v>225683036</v>
      </c>
      <c r="Y31" s="106">
        <f t="shared" si="9"/>
        <v>0.17427384172114965</v>
      </c>
      <c r="Z31" s="89">
        <f t="shared" si="10"/>
        <v>744556165</v>
      </c>
      <c r="AA31" s="90">
        <f t="shared" si="11"/>
        <v>125342648</v>
      </c>
      <c r="AB31" s="90">
        <f t="shared" si="12"/>
        <v>869898813</v>
      </c>
      <c r="AC31" s="106">
        <f t="shared" si="13"/>
        <v>0.6717412648161024</v>
      </c>
      <c r="AD31" s="89">
        <f>SUM(AD22:AD30)</f>
        <v>901781329</v>
      </c>
      <c r="AE31" s="90">
        <f>SUM(AE22:AE30)</f>
        <v>91222511</v>
      </c>
      <c r="AF31" s="90">
        <f t="shared" si="14"/>
        <v>993003840</v>
      </c>
      <c r="AG31" s="90">
        <f>SUM(AG22:AG30)</f>
        <v>1412216202</v>
      </c>
      <c r="AH31" s="90">
        <f>SUM(AH22:AH30)</f>
        <v>1412216202</v>
      </c>
      <c r="AI31" s="91">
        <f>SUM(AI22:AI30)</f>
        <v>371007816</v>
      </c>
      <c r="AJ31" s="129">
        <f t="shared" si="15"/>
        <v>0.2627131847620595</v>
      </c>
      <c r="AK31" s="130">
        <f t="shared" si="16"/>
        <v>-0.7727269252050425</v>
      </c>
    </row>
    <row r="32" spans="1:37" ht="13.5">
      <c r="A32" s="62" t="s">
        <v>97</v>
      </c>
      <c r="B32" s="63" t="s">
        <v>490</v>
      </c>
      <c r="C32" s="64" t="s">
        <v>491</v>
      </c>
      <c r="D32" s="85">
        <v>257894513</v>
      </c>
      <c r="E32" s="86">
        <v>34553999</v>
      </c>
      <c r="F32" s="87">
        <f t="shared" si="0"/>
        <v>292448512</v>
      </c>
      <c r="G32" s="85">
        <v>277295535</v>
      </c>
      <c r="H32" s="86">
        <v>16100837</v>
      </c>
      <c r="I32" s="87">
        <f t="shared" si="1"/>
        <v>293396372</v>
      </c>
      <c r="J32" s="85">
        <v>38968994</v>
      </c>
      <c r="K32" s="86">
        <v>4947964</v>
      </c>
      <c r="L32" s="88">
        <f t="shared" si="2"/>
        <v>43916958</v>
      </c>
      <c r="M32" s="105">
        <f t="shared" si="3"/>
        <v>0.1501698801599647</v>
      </c>
      <c r="N32" s="85">
        <v>48982273</v>
      </c>
      <c r="O32" s="86">
        <v>85012584</v>
      </c>
      <c r="P32" s="88">
        <f t="shared" si="4"/>
        <v>133994857</v>
      </c>
      <c r="Q32" s="105">
        <f t="shared" si="5"/>
        <v>0.45818272790528</v>
      </c>
      <c r="R32" s="85">
        <v>65481927</v>
      </c>
      <c r="S32" s="86">
        <v>1228150</v>
      </c>
      <c r="T32" s="88">
        <f t="shared" si="6"/>
        <v>66710077</v>
      </c>
      <c r="U32" s="105">
        <f t="shared" si="7"/>
        <v>0.22737185380056438</v>
      </c>
      <c r="V32" s="85">
        <v>26770992</v>
      </c>
      <c r="W32" s="86">
        <v>1838320</v>
      </c>
      <c r="X32" s="88">
        <f t="shared" si="8"/>
        <v>28609312</v>
      </c>
      <c r="Y32" s="105">
        <f t="shared" si="9"/>
        <v>0.09751078994255594</v>
      </c>
      <c r="Z32" s="125">
        <f t="shared" si="10"/>
        <v>180204186</v>
      </c>
      <c r="AA32" s="88">
        <f t="shared" si="11"/>
        <v>93027018</v>
      </c>
      <c r="AB32" s="88">
        <f t="shared" si="12"/>
        <v>273231204</v>
      </c>
      <c r="AC32" s="105">
        <f t="shared" si="13"/>
        <v>0.9312698795062129</v>
      </c>
      <c r="AD32" s="85">
        <v>259889250</v>
      </c>
      <c r="AE32" s="86">
        <v>32919430</v>
      </c>
      <c r="AF32" s="88">
        <f t="shared" si="14"/>
        <v>292808680</v>
      </c>
      <c r="AG32" s="86">
        <v>256766193</v>
      </c>
      <c r="AH32" s="86">
        <v>256766193</v>
      </c>
      <c r="AI32" s="126">
        <v>73011542</v>
      </c>
      <c r="AJ32" s="127">
        <f t="shared" si="15"/>
        <v>0.2843502921741726</v>
      </c>
      <c r="AK32" s="128">
        <f t="shared" si="16"/>
        <v>-0.9022934975834733</v>
      </c>
    </row>
    <row r="33" spans="1:37" ht="13.5">
      <c r="A33" s="62" t="s">
        <v>97</v>
      </c>
      <c r="B33" s="63" t="s">
        <v>492</v>
      </c>
      <c r="C33" s="64" t="s">
        <v>493</v>
      </c>
      <c r="D33" s="85">
        <v>63361190</v>
      </c>
      <c r="E33" s="86">
        <v>15691000</v>
      </c>
      <c r="F33" s="87">
        <f t="shared" si="0"/>
        <v>79052190</v>
      </c>
      <c r="G33" s="85">
        <v>61042004</v>
      </c>
      <c r="H33" s="86">
        <v>18091000</v>
      </c>
      <c r="I33" s="87">
        <f t="shared" si="1"/>
        <v>79133004</v>
      </c>
      <c r="J33" s="85">
        <v>10243460</v>
      </c>
      <c r="K33" s="86">
        <v>3054002</v>
      </c>
      <c r="L33" s="88">
        <f t="shared" si="2"/>
        <v>13297462</v>
      </c>
      <c r="M33" s="105">
        <f t="shared" si="3"/>
        <v>0.16821117795724572</v>
      </c>
      <c r="N33" s="85">
        <v>7176999</v>
      </c>
      <c r="O33" s="86">
        <v>2117671</v>
      </c>
      <c r="P33" s="88">
        <f t="shared" si="4"/>
        <v>9294670</v>
      </c>
      <c r="Q33" s="105">
        <f t="shared" si="5"/>
        <v>0.11757637580944943</v>
      </c>
      <c r="R33" s="85">
        <v>11906728</v>
      </c>
      <c r="S33" s="86">
        <v>-1502851</v>
      </c>
      <c r="T33" s="88">
        <f t="shared" si="6"/>
        <v>10403877</v>
      </c>
      <c r="U33" s="105">
        <f t="shared" si="7"/>
        <v>0.13147329779114666</v>
      </c>
      <c r="V33" s="85">
        <v>5696495</v>
      </c>
      <c r="W33" s="86">
        <v>0</v>
      </c>
      <c r="X33" s="88">
        <f t="shared" si="8"/>
        <v>5696495</v>
      </c>
      <c r="Y33" s="105">
        <f t="shared" si="9"/>
        <v>0.07198633581507913</v>
      </c>
      <c r="Z33" s="125">
        <f t="shared" si="10"/>
        <v>35023682</v>
      </c>
      <c r="AA33" s="88">
        <f t="shared" si="11"/>
        <v>3668822</v>
      </c>
      <c r="AB33" s="88">
        <f t="shared" si="12"/>
        <v>38692504</v>
      </c>
      <c r="AC33" s="105">
        <f t="shared" si="13"/>
        <v>0.4889553289295071</v>
      </c>
      <c r="AD33" s="85">
        <v>58581478</v>
      </c>
      <c r="AE33" s="86">
        <v>14934897</v>
      </c>
      <c r="AF33" s="88">
        <f t="shared" si="14"/>
        <v>73516375</v>
      </c>
      <c r="AG33" s="86">
        <v>74288941</v>
      </c>
      <c r="AH33" s="86">
        <v>74288941</v>
      </c>
      <c r="AI33" s="126">
        <v>38406507</v>
      </c>
      <c r="AJ33" s="127">
        <f t="shared" si="15"/>
        <v>0.5169882149753622</v>
      </c>
      <c r="AK33" s="128">
        <f t="shared" si="16"/>
        <v>-0.9225139297197393</v>
      </c>
    </row>
    <row r="34" spans="1:37" ht="13.5">
      <c r="A34" s="62" t="s">
        <v>97</v>
      </c>
      <c r="B34" s="63" t="s">
        <v>494</v>
      </c>
      <c r="C34" s="64" t="s">
        <v>495</v>
      </c>
      <c r="D34" s="85">
        <v>251377720</v>
      </c>
      <c r="E34" s="86">
        <v>14798640</v>
      </c>
      <c r="F34" s="87">
        <f t="shared" si="0"/>
        <v>266176360</v>
      </c>
      <c r="G34" s="85">
        <v>230054562</v>
      </c>
      <c r="H34" s="86">
        <v>14448640</v>
      </c>
      <c r="I34" s="87">
        <f t="shared" si="1"/>
        <v>244503202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131454607</v>
      </c>
      <c r="S34" s="86">
        <v>1277840</v>
      </c>
      <c r="T34" s="88">
        <f t="shared" si="6"/>
        <v>132732447</v>
      </c>
      <c r="U34" s="105">
        <f t="shared" si="7"/>
        <v>0.5428658844312395</v>
      </c>
      <c r="V34" s="85">
        <v>163366245</v>
      </c>
      <c r="W34" s="86">
        <v>1812591</v>
      </c>
      <c r="X34" s="88">
        <f t="shared" si="8"/>
        <v>165178836</v>
      </c>
      <c r="Y34" s="105">
        <f t="shared" si="9"/>
        <v>0.6755692140179007</v>
      </c>
      <c r="Z34" s="125">
        <f t="shared" si="10"/>
        <v>294820852</v>
      </c>
      <c r="AA34" s="88">
        <f t="shared" si="11"/>
        <v>3090431</v>
      </c>
      <c r="AB34" s="88">
        <f t="shared" si="12"/>
        <v>297911283</v>
      </c>
      <c r="AC34" s="105">
        <f t="shared" si="13"/>
        <v>1.21843509844914</v>
      </c>
      <c r="AD34" s="85">
        <v>227939392</v>
      </c>
      <c r="AE34" s="86">
        <v>5566086</v>
      </c>
      <c r="AF34" s="88">
        <f t="shared" si="14"/>
        <v>233505478</v>
      </c>
      <c r="AG34" s="86">
        <v>247766847</v>
      </c>
      <c r="AH34" s="86">
        <v>247766847</v>
      </c>
      <c r="AI34" s="126">
        <v>143670871</v>
      </c>
      <c r="AJ34" s="127">
        <f t="shared" si="15"/>
        <v>0.5798631767711844</v>
      </c>
      <c r="AK34" s="128">
        <f t="shared" si="16"/>
        <v>-0.29261258701605275</v>
      </c>
    </row>
    <row r="35" spans="1:37" ht="13.5">
      <c r="A35" s="62" t="s">
        <v>97</v>
      </c>
      <c r="B35" s="63" t="s">
        <v>496</v>
      </c>
      <c r="C35" s="64" t="s">
        <v>497</v>
      </c>
      <c r="D35" s="85">
        <v>117632271</v>
      </c>
      <c r="E35" s="86">
        <v>26086000</v>
      </c>
      <c r="F35" s="87">
        <f t="shared" si="0"/>
        <v>143718271</v>
      </c>
      <c r="G35" s="85">
        <v>109820851</v>
      </c>
      <c r="H35" s="86">
        <v>34968774</v>
      </c>
      <c r="I35" s="87">
        <f t="shared" si="1"/>
        <v>144789625</v>
      </c>
      <c r="J35" s="85">
        <v>20186547</v>
      </c>
      <c r="K35" s="86">
        <v>3153484</v>
      </c>
      <c r="L35" s="88">
        <f t="shared" si="2"/>
        <v>23340031</v>
      </c>
      <c r="M35" s="105">
        <f t="shared" si="3"/>
        <v>0.16240127881861313</v>
      </c>
      <c r="N35" s="85">
        <v>14373859</v>
      </c>
      <c r="O35" s="86">
        <v>10404118</v>
      </c>
      <c r="P35" s="88">
        <f t="shared" si="4"/>
        <v>24777977</v>
      </c>
      <c r="Q35" s="105">
        <f t="shared" si="5"/>
        <v>0.17240658983435725</v>
      </c>
      <c r="R35" s="85">
        <v>18851892</v>
      </c>
      <c r="S35" s="86">
        <v>1558955</v>
      </c>
      <c r="T35" s="88">
        <f t="shared" si="6"/>
        <v>20410847</v>
      </c>
      <c r="U35" s="105">
        <f t="shared" si="7"/>
        <v>0.14096898862746554</v>
      </c>
      <c r="V35" s="85">
        <v>23840356</v>
      </c>
      <c r="W35" s="86">
        <v>9056494</v>
      </c>
      <c r="X35" s="88">
        <f t="shared" si="8"/>
        <v>32896850</v>
      </c>
      <c r="Y35" s="105">
        <f t="shared" si="9"/>
        <v>0.22720446993353288</v>
      </c>
      <c r="Z35" s="125">
        <f t="shared" si="10"/>
        <v>77252654</v>
      </c>
      <c r="AA35" s="88">
        <f t="shared" si="11"/>
        <v>24173051</v>
      </c>
      <c r="AB35" s="88">
        <f t="shared" si="12"/>
        <v>101425705</v>
      </c>
      <c r="AC35" s="105">
        <f t="shared" si="13"/>
        <v>0.7005039553075713</v>
      </c>
      <c r="AD35" s="85">
        <v>75175735</v>
      </c>
      <c r="AE35" s="86">
        <v>38186671</v>
      </c>
      <c r="AF35" s="88">
        <f t="shared" si="14"/>
        <v>113362406</v>
      </c>
      <c r="AG35" s="86">
        <v>97598520</v>
      </c>
      <c r="AH35" s="86">
        <v>97598520</v>
      </c>
      <c r="AI35" s="126">
        <v>30887449</v>
      </c>
      <c r="AJ35" s="127">
        <f t="shared" si="15"/>
        <v>0.31647456334378843</v>
      </c>
      <c r="AK35" s="128">
        <f t="shared" si="16"/>
        <v>-0.7098081175164895</v>
      </c>
    </row>
    <row r="36" spans="1:37" ht="13.5">
      <c r="A36" s="62" t="s">
        <v>97</v>
      </c>
      <c r="B36" s="63" t="s">
        <v>498</v>
      </c>
      <c r="C36" s="64" t="s">
        <v>499</v>
      </c>
      <c r="D36" s="85">
        <v>753217186</v>
      </c>
      <c r="E36" s="86">
        <v>144420494</v>
      </c>
      <c r="F36" s="87">
        <f t="shared" si="0"/>
        <v>897637680</v>
      </c>
      <c r="G36" s="85">
        <v>733845964</v>
      </c>
      <c r="H36" s="86">
        <v>153850089</v>
      </c>
      <c r="I36" s="87">
        <f t="shared" si="1"/>
        <v>887696053</v>
      </c>
      <c r="J36" s="85">
        <v>0</v>
      </c>
      <c r="K36" s="86">
        <v>0</v>
      </c>
      <c r="L36" s="88">
        <f t="shared" si="2"/>
        <v>0</v>
      </c>
      <c r="M36" s="105">
        <f t="shared" si="3"/>
        <v>0</v>
      </c>
      <c r="N36" s="85">
        <v>173514529</v>
      </c>
      <c r="O36" s="86">
        <v>-1599309</v>
      </c>
      <c r="P36" s="88">
        <f t="shared" si="4"/>
        <v>171915220</v>
      </c>
      <c r="Q36" s="105">
        <f t="shared" si="5"/>
        <v>0.1915196117881326</v>
      </c>
      <c r="R36" s="85">
        <v>164516432</v>
      </c>
      <c r="S36" s="86">
        <v>-440062</v>
      </c>
      <c r="T36" s="88">
        <f t="shared" si="6"/>
        <v>164076370</v>
      </c>
      <c r="U36" s="105">
        <f t="shared" si="7"/>
        <v>0.1848339523933875</v>
      </c>
      <c r="V36" s="85">
        <v>150431847</v>
      </c>
      <c r="W36" s="86">
        <v>-1172601</v>
      </c>
      <c r="X36" s="88">
        <f t="shared" si="8"/>
        <v>149259246</v>
      </c>
      <c r="Y36" s="105">
        <f t="shared" si="9"/>
        <v>0.16814228867591913</v>
      </c>
      <c r="Z36" s="125">
        <f t="shared" si="10"/>
        <v>488462808</v>
      </c>
      <c r="AA36" s="88">
        <f t="shared" si="11"/>
        <v>-3211972</v>
      </c>
      <c r="AB36" s="88">
        <f t="shared" si="12"/>
        <v>485250836</v>
      </c>
      <c r="AC36" s="105">
        <f t="shared" si="13"/>
        <v>0.5466407497927672</v>
      </c>
      <c r="AD36" s="85">
        <v>552605851</v>
      </c>
      <c r="AE36" s="86">
        <v>1146462226</v>
      </c>
      <c r="AF36" s="88">
        <f t="shared" si="14"/>
        <v>1699068077</v>
      </c>
      <c r="AG36" s="86">
        <v>852521905</v>
      </c>
      <c r="AH36" s="86">
        <v>852521905</v>
      </c>
      <c r="AI36" s="126">
        <v>168364457</v>
      </c>
      <c r="AJ36" s="127">
        <f t="shared" si="15"/>
        <v>0.19748988971726186</v>
      </c>
      <c r="AK36" s="128">
        <f t="shared" si="16"/>
        <v>-0.9121522862912338</v>
      </c>
    </row>
    <row r="37" spans="1:37" ht="13.5">
      <c r="A37" s="62" t="s">
        <v>112</v>
      </c>
      <c r="B37" s="63" t="s">
        <v>500</v>
      </c>
      <c r="C37" s="64" t="s">
        <v>501</v>
      </c>
      <c r="D37" s="85">
        <v>81121935</v>
      </c>
      <c r="E37" s="86">
        <v>2644400</v>
      </c>
      <c r="F37" s="87">
        <f t="shared" si="0"/>
        <v>83766335</v>
      </c>
      <c r="G37" s="85">
        <v>78470785</v>
      </c>
      <c r="H37" s="86">
        <v>180000</v>
      </c>
      <c r="I37" s="87">
        <f t="shared" si="1"/>
        <v>78650785</v>
      </c>
      <c r="J37" s="85">
        <v>13395422</v>
      </c>
      <c r="K37" s="86">
        <v>94127</v>
      </c>
      <c r="L37" s="88">
        <f t="shared" si="2"/>
        <v>13489549</v>
      </c>
      <c r="M37" s="105">
        <f t="shared" si="3"/>
        <v>0.16103783220311596</v>
      </c>
      <c r="N37" s="85">
        <v>6922305</v>
      </c>
      <c r="O37" s="86">
        <v>47728</v>
      </c>
      <c r="P37" s="88">
        <f t="shared" si="4"/>
        <v>6970033</v>
      </c>
      <c r="Q37" s="105">
        <f t="shared" si="5"/>
        <v>0.08320804533229251</v>
      </c>
      <c r="R37" s="85">
        <v>17914625</v>
      </c>
      <c r="S37" s="86">
        <v>-151057</v>
      </c>
      <c r="T37" s="88">
        <f t="shared" si="6"/>
        <v>17763568</v>
      </c>
      <c r="U37" s="105">
        <f t="shared" si="7"/>
        <v>0.22585366439762808</v>
      </c>
      <c r="V37" s="85">
        <v>19555222</v>
      </c>
      <c r="W37" s="86">
        <v>59804</v>
      </c>
      <c r="X37" s="88">
        <f t="shared" si="8"/>
        <v>19615026</v>
      </c>
      <c r="Y37" s="105">
        <f t="shared" si="9"/>
        <v>0.24939389988288102</v>
      </c>
      <c r="Z37" s="125">
        <f t="shared" si="10"/>
        <v>57787574</v>
      </c>
      <c r="AA37" s="88">
        <f t="shared" si="11"/>
        <v>50602</v>
      </c>
      <c r="AB37" s="88">
        <f t="shared" si="12"/>
        <v>57838176</v>
      </c>
      <c r="AC37" s="105">
        <f t="shared" si="13"/>
        <v>0.7353795133767578</v>
      </c>
      <c r="AD37" s="85">
        <v>62012385</v>
      </c>
      <c r="AE37" s="86">
        <v>1086782</v>
      </c>
      <c r="AF37" s="88">
        <f t="shared" si="14"/>
        <v>63099167</v>
      </c>
      <c r="AG37" s="86">
        <v>73163536</v>
      </c>
      <c r="AH37" s="86">
        <v>73163536</v>
      </c>
      <c r="AI37" s="126">
        <v>12306472</v>
      </c>
      <c r="AJ37" s="127">
        <f t="shared" si="15"/>
        <v>0.16820499216986998</v>
      </c>
      <c r="AK37" s="128">
        <f t="shared" si="16"/>
        <v>-0.6891396997364482</v>
      </c>
    </row>
    <row r="38" spans="1:37" ht="13.5">
      <c r="A38" s="65"/>
      <c r="B38" s="66" t="s">
        <v>502</v>
      </c>
      <c r="C38" s="67"/>
      <c r="D38" s="89">
        <f>SUM(D32:D37)</f>
        <v>1524604815</v>
      </c>
      <c r="E38" s="90">
        <f>SUM(E32:E37)</f>
        <v>238194533</v>
      </c>
      <c r="F38" s="91">
        <f t="shared" si="0"/>
        <v>1762799348</v>
      </c>
      <c r="G38" s="89">
        <f>SUM(G32:G37)</f>
        <v>1490529701</v>
      </c>
      <c r="H38" s="90">
        <f>SUM(H32:H37)</f>
        <v>237639340</v>
      </c>
      <c r="I38" s="91">
        <f t="shared" si="1"/>
        <v>1728169041</v>
      </c>
      <c r="J38" s="89">
        <f>SUM(J32:J37)</f>
        <v>82794423</v>
      </c>
      <c r="K38" s="90">
        <f>SUM(K32:K37)</f>
        <v>11249577</v>
      </c>
      <c r="L38" s="90">
        <f t="shared" si="2"/>
        <v>94044000</v>
      </c>
      <c r="M38" s="106">
        <f t="shared" si="3"/>
        <v>0.05334923688660225</v>
      </c>
      <c r="N38" s="89">
        <f>SUM(N32:N37)</f>
        <v>250969965</v>
      </c>
      <c r="O38" s="90">
        <f>SUM(O32:O37)</f>
        <v>95982792</v>
      </c>
      <c r="P38" s="90">
        <f t="shared" si="4"/>
        <v>346952757</v>
      </c>
      <c r="Q38" s="106">
        <f t="shared" si="5"/>
        <v>0.19681919975386786</v>
      </c>
      <c r="R38" s="89">
        <f>SUM(R32:R37)</f>
        <v>410126211</v>
      </c>
      <c r="S38" s="90">
        <f>SUM(S32:S37)</f>
        <v>1970975</v>
      </c>
      <c r="T38" s="90">
        <f t="shared" si="6"/>
        <v>412097186</v>
      </c>
      <c r="U38" s="106">
        <f t="shared" si="7"/>
        <v>0.23845884067078366</v>
      </c>
      <c r="V38" s="89">
        <f>SUM(V32:V37)</f>
        <v>389661157</v>
      </c>
      <c r="W38" s="90">
        <f>SUM(W32:W37)</f>
        <v>11594608</v>
      </c>
      <c r="X38" s="90">
        <f t="shared" si="8"/>
        <v>401255765</v>
      </c>
      <c r="Y38" s="106">
        <f t="shared" si="9"/>
        <v>0.23218548387362298</v>
      </c>
      <c r="Z38" s="89">
        <f t="shared" si="10"/>
        <v>1133551756</v>
      </c>
      <c r="AA38" s="90">
        <f t="shared" si="11"/>
        <v>120797952</v>
      </c>
      <c r="AB38" s="90">
        <f t="shared" si="12"/>
        <v>1254349708</v>
      </c>
      <c r="AC38" s="106">
        <f t="shared" si="13"/>
        <v>0.7258258181006264</v>
      </c>
      <c r="AD38" s="89">
        <f>SUM(AD32:AD37)</f>
        <v>1236204091</v>
      </c>
      <c r="AE38" s="90">
        <f>SUM(AE32:AE37)</f>
        <v>1239156092</v>
      </c>
      <c r="AF38" s="90">
        <f t="shared" si="14"/>
        <v>2475360183</v>
      </c>
      <c r="AG38" s="90">
        <f>SUM(AG32:AG37)</f>
        <v>1602105942</v>
      </c>
      <c r="AH38" s="90">
        <f>SUM(AH32:AH37)</f>
        <v>1602105942</v>
      </c>
      <c r="AI38" s="91">
        <f>SUM(AI32:AI37)</f>
        <v>466647298</v>
      </c>
      <c r="AJ38" s="129">
        <f t="shared" si="15"/>
        <v>0.2912711861098634</v>
      </c>
      <c r="AK38" s="130">
        <f t="shared" si="16"/>
        <v>-0.8379000487461585</v>
      </c>
    </row>
    <row r="39" spans="1:37" ht="13.5">
      <c r="A39" s="62" t="s">
        <v>97</v>
      </c>
      <c r="B39" s="63" t="s">
        <v>79</v>
      </c>
      <c r="C39" s="64" t="s">
        <v>80</v>
      </c>
      <c r="D39" s="85">
        <v>2194209813</v>
      </c>
      <c r="E39" s="86">
        <v>184285000</v>
      </c>
      <c r="F39" s="87">
        <f t="shared" si="0"/>
        <v>2378494813</v>
      </c>
      <c r="G39" s="85">
        <v>2094683148</v>
      </c>
      <c r="H39" s="86">
        <v>189636147</v>
      </c>
      <c r="I39" s="87">
        <f t="shared" si="1"/>
        <v>2284319295</v>
      </c>
      <c r="J39" s="85">
        <v>331152547</v>
      </c>
      <c r="K39" s="86">
        <v>25967281</v>
      </c>
      <c r="L39" s="88">
        <f t="shared" si="2"/>
        <v>357119828</v>
      </c>
      <c r="M39" s="105">
        <f t="shared" si="3"/>
        <v>0.15014530452120856</v>
      </c>
      <c r="N39" s="85">
        <v>498894086</v>
      </c>
      <c r="O39" s="86">
        <v>42420816</v>
      </c>
      <c r="P39" s="88">
        <f t="shared" si="4"/>
        <v>541314902</v>
      </c>
      <c r="Q39" s="105">
        <f t="shared" si="5"/>
        <v>0.22758716943226734</v>
      </c>
      <c r="R39" s="85">
        <v>473042793</v>
      </c>
      <c r="S39" s="86">
        <v>17860553</v>
      </c>
      <c r="T39" s="88">
        <f t="shared" si="6"/>
        <v>490903346</v>
      </c>
      <c r="U39" s="105">
        <f t="shared" si="7"/>
        <v>0.21490136999433784</v>
      </c>
      <c r="V39" s="85">
        <v>491692318</v>
      </c>
      <c r="W39" s="86">
        <v>41116408</v>
      </c>
      <c r="X39" s="88">
        <f t="shared" si="8"/>
        <v>532808726</v>
      </c>
      <c r="Y39" s="105">
        <f t="shared" si="9"/>
        <v>0.23324616973040102</v>
      </c>
      <c r="Z39" s="125">
        <f t="shared" si="10"/>
        <v>1794781744</v>
      </c>
      <c r="AA39" s="88">
        <f t="shared" si="11"/>
        <v>127365058</v>
      </c>
      <c r="AB39" s="88">
        <f t="shared" si="12"/>
        <v>1922146802</v>
      </c>
      <c r="AC39" s="105">
        <f t="shared" si="13"/>
        <v>0.841452771601266</v>
      </c>
      <c r="AD39" s="85">
        <v>1780385609</v>
      </c>
      <c r="AE39" s="86">
        <v>181151643</v>
      </c>
      <c r="AF39" s="88">
        <f t="shared" si="14"/>
        <v>1961537252</v>
      </c>
      <c r="AG39" s="86">
        <v>2380097445</v>
      </c>
      <c r="AH39" s="86">
        <v>2380097445</v>
      </c>
      <c r="AI39" s="126">
        <v>470817661</v>
      </c>
      <c r="AJ39" s="127">
        <f t="shared" si="15"/>
        <v>0.1978144474668767</v>
      </c>
      <c r="AK39" s="128">
        <f t="shared" si="16"/>
        <v>-0.7283718545458447</v>
      </c>
    </row>
    <row r="40" spans="1:37" ht="13.5">
      <c r="A40" s="62" t="s">
        <v>97</v>
      </c>
      <c r="B40" s="63" t="s">
        <v>503</v>
      </c>
      <c r="C40" s="64" t="s">
        <v>504</v>
      </c>
      <c r="D40" s="85">
        <v>196336073</v>
      </c>
      <c r="E40" s="86">
        <v>23194611</v>
      </c>
      <c r="F40" s="87">
        <f t="shared" si="0"/>
        <v>219530684</v>
      </c>
      <c r="G40" s="85">
        <v>173269428</v>
      </c>
      <c r="H40" s="86">
        <v>32249214</v>
      </c>
      <c r="I40" s="87">
        <f t="shared" si="1"/>
        <v>205518642</v>
      </c>
      <c r="J40" s="85">
        <v>20349893</v>
      </c>
      <c r="K40" s="86">
        <v>7580730</v>
      </c>
      <c r="L40" s="88">
        <f t="shared" si="2"/>
        <v>27930623</v>
      </c>
      <c r="M40" s="105">
        <f t="shared" si="3"/>
        <v>0.12722878866445841</v>
      </c>
      <c r="N40" s="85">
        <v>51623140</v>
      </c>
      <c r="O40" s="86">
        <v>10305581</v>
      </c>
      <c r="P40" s="88">
        <f t="shared" si="4"/>
        <v>61928721</v>
      </c>
      <c r="Q40" s="105">
        <f t="shared" si="5"/>
        <v>0.28209596887148586</v>
      </c>
      <c r="R40" s="85">
        <v>24544016</v>
      </c>
      <c r="S40" s="86">
        <v>8933816</v>
      </c>
      <c r="T40" s="88">
        <f t="shared" si="6"/>
        <v>33477832</v>
      </c>
      <c r="U40" s="105">
        <f t="shared" si="7"/>
        <v>0.16289438113356158</v>
      </c>
      <c r="V40" s="85">
        <v>28135130</v>
      </c>
      <c r="W40" s="86">
        <v>5169408</v>
      </c>
      <c r="X40" s="88">
        <f t="shared" si="8"/>
        <v>33304538</v>
      </c>
      <c r="Y40" s="105">
        <f t="shared" si="9"/>
        <v>0.16205117781967437</v>
      </c>
      <c r="Z40" s="125">
        <f t="shared" si="10"/>
        <v>124652179</v>
      </c>
      <c r="AA40" s="88">
        <f t="shared" si="11"/>
        <v>31989535</v>
      </c>
      <c r="AB40" s="88">
        <f t="shared" si="12"/>
        <v>156641714</v>
      </c>
      <c r="AC40" s="105">
        <f t="shared" si="13"/>
        <v>0.7621776422598199</v>
      </c>
      <c r="AD40" s="85">
        <v>98407658</v>
      </c>
      <c r="AE40" s="86">
        <v>14649163</v>
      </c>
      <c r="AF40" s="88">
        <f t="shared" si="14"/>
        <v>113056821</v>
      </c>
      <c r="AG40" s="86">
        <v>225109858</v>
      </c>
      <c r="AH40" s="86">
        <v>225109858</v>
      </c>
      <c r="AI40" s="126">
        <v>23189474</v>
      </c>
      <c r="AJ40" s="127">
        <f t="shared" si="15"/>
        <v>0.10301403148679522</v>
      </c>
      <c r="AK40" s="128">
        <f t="shared" si="16"/>
        <v>-0.7054177031919198</v>
      </c>
    </row>
    <row r="41" spans="1:37" ht="13.5">
      <c r="A41" s="62" t="s">
        <v>97</v>
      </c>
      <c r="B41" s="63" t="s">
        <v>505</v>
      </c>
      <c r="C41" s="64" t="s">
        <v>506</v>
      </c>
      <c r="D41" s="85">
        <v>141296468</v>
      </c>
      <c r="E41" s="86">
        <v>29663000</v>
      </c>
      <c r="F41" s="87">
        <f t="shared" si="0"/>
        <v>170959468</v>
      </c>
      <c r="G41" s="85">
        <v>118860125</v>
      </c>
      <c r="H41" s="86">
        <v>29663000</v>
      </c>
      <c r="I41" s="87">
        <f t="shared" si="1"/>
        <v>148523125</v>
      </c>
      <c r="J41" s="85">
        <v>15448007</v>
      </c>
      <c r="K41" s="86">
        <v>216173</v>
      </c>
      <c r="L41" s="88">
        <f t="shared" si="2"/>
        <v>15664180</v>
      </c>
      <c r="M41" s="105">
        <f t="shared" si="3"/>
        <v>0.09162510964294765</v>
      </c>
      <c r="N41" s="85">
        <v>18393679</v>
      </c>
      <c r="O41" s="86">
        <v>9322991</v>
      </c>
      <c r="P41" s="88">
        <f t="shared" si="4"/>
        <v>27716670</v>
      </c>
      <c r="Q41" s="105">
        <f t="shared" si="5"/>
        <v>0.16212421765374235</v>
      </c>
      <c r="R41" s="85">
        <v>15508313</v>
      </c>
      <c r="S41" s="86">
        <v>6273301</v>
      </c>
      <c r="T41" s="88">
        <f t="shared" si="6"/>
        <v>21781614</v>
      </c>
      <c r="U41" s="105">
        <f t="shared" si="7"/>
        <v>0.146654697711215</v>
      </c>
      <c r="V41" s="85">
        <v>12154951</v>
      </c>
      <c r="W41" s="86">
        <v>3731212</v>
      </c>
      <c r="X41" s="88">
        <f t="shared" si="8"/>
        <v>15886163</v>
      </c>
      <c r="Y41" s="105">
        <f t="shared" si="9"/>
        <v>0.10696087225474148</v>
      </c>
      <c r="Z41" s="125">
        <f t="shared" si="10"/>
        <v>61504950</v>
      </c>
      <c r="AA41" s="88">
        <f t="shared" si="11"/>
        <v>19543677</v>
      </c>
      <c r="AB41" s="88">
        <f t="shared" si="12"/>
        <v>81048627</v>
      </c>
      <c r="AC41" s="105">
        <f t="shared" si="13"/>
        <v>0.5456970219284034</v>
      </c>
      <c r="AD41" s="85">
        <v>66622871</v>
      </c>
      <c r="AE41" s="86">
        <v>18273248</v>
      </c>
      <c r="AF41" s="88">
        <f t="shared" si="14"/>
        <v>84896119</v>
      </c>
      <c r="AG41" s="86">
        <v>180239452</v>
      </c>
      <c r="AH41" s="86">
        <v>180239452</v>
      </c>
      <c r="AI41" s="126">
        <v>22292584</v>
      </c>
      <c r="AJ41" s="127">
        <f t="shared" si="15"/>
        <v>0.12368315456263149</v>
      </c>
      <c r="AK41" s="128">
        <f t="shared" si="16"/>
        <v>-0.8128752740746605</v>
      </c>
    </row>
    <row r="42" spans="1:37" ht="13.5">
      <c r="A42" s="62" t="s">
        <v>97</v>
      </c>
      <c r="B42" s="63" t="s">
        <v>507</v>
      </c>
      <c r="C42" s="64" t="s">
        <v>508</v>
      </c>
      <c r="D42" s="85">
        <v>270847265</v>
      </c>
      <c r="E42" s="86">
        <v>77953000</v>
      </c>
      <c r="F42" s="87">
        <f t="shared" si="0"/>
        <v>348800265</v>
      </c>
      <c r="G42" s="85">
        <v>346095070</v>
      </c>
      <c r="H42" s="86">
        <v>60888000</v>
      </c>
      <c r="I42" s="87">
        <f t="shared" si="1"/>
        <v>406983070</v>
      </c>
      <c r="J42" s="85">
        <v>32152892</v>
      </c>
      <c r="K42" s="86">
        <v>0</v>
      </c>
      <c r="L42" s="88">
        <f t="shared" si="2"/>
        <v>32152892</v>
      </c>
      <c r="M42" s="105">
        <f t="shared" si="3"/>
        <v>0.09218138638742146</v>
      </c>
      <c r="N42" s="85">
        <v>110786553</v>
      </c>
      <c r="O42" s="86">
        <v>6115465</v>
      </c>
      <c r="P42" s="88">
        <f t="shared" si="4"/>
        <v>116902018</v>
      </c>
      <c r="Q42" s="105">
        <f t="shared" si="5"/>
        <v>0.33515461348631714</v>
      </c>
      <c r="R42" s="85">
        <v>155980655</v>
      </c>
      <c r="S42" s="86">
        <v>7945750</v>
      </c>
      <c r="T42" s="88">
        <f t="shared" si="6"/>
        <v>163926405</v>
      </c>
      <c r="U42" s="105">
        <f t="shared" si="7"/>
        <v>0.40278433449332424</v>
      </c>
      <c r="V42" s="85">
        <v>-96717407</v>
      </c>
      <c r="W42" s="86">
        <v>20672813</v>
      </c>
      <c r="X42" s="88">
        <f t="shared" si="8"/>
        <v>-76044594</v>
      </c>
      <c r="Y42" s="105">
        <f t="shared" si="9"/>
        <v>-0.1868495266891569</v>
      </c>
      <c r="Z42" s="125">
        <f t="shared" si="10"/>
        <v>202202693</v>
      </c>
      <c r="AA42" s="88">
        <f t="shared" si="11"/>
        <v>34734028</v>
      </c>
      <c r="AB42" s="88">
        <f t="shared" si="12"/>
        <v>236936721</v>
      </c>
      <c r="AC42" s="105">
        <f t="shared" si="13"/>
        <v>0.5821783225528275</v>
      </c>
      <c r="AD42" s="85">
        <v>172195038</v>
      </c>
      <c r="AE42" s="86">
        <v>39849487</v>
      </c>
      <c r="AF42" s="88">
        <f t="shared" si="14"/>
        <v>212044525</v>
      </c>
      <c r="AG42" s="86">
        <v>357213935</v>
      </c>
      <c r="AH42" s="86">
        <v>357213935</v>
      </c>
      <c r="AI42" s="126">
        <v>43718562</v>
      </c>
      <c r="AJ42" s="127">
        <f t="shared" si="15"/>
        <v>0.12238761626138689</v>
      </c>
      <c r="AK42" s="128">
        <f t="shared" si="16"/>
        <v>-1.3586255952611839</v>
      </c>
    </row>
    <row r="43" spans="1:37" ht="13.5">
      <c r="A43" s="62" t="s">
        <v>112</v>
      </c>
      <c r="B43" s="63" t="s">
        <v>509</v>
      </c>
      <c r="C43" s="64" t="s">
        <v>510</v>
      </c>
      <c r="D43" s="85">
        <v>149271120</v>
      </c>
      <c r="E43" s="86">
        <v>3524600</v>
      </c>
      <c r="F43" s="87">
        <f t="shared" si="0"/>
        <v>152795720</v>
      </c>
      <c r="G43" s="85">
        <v>141892470</v>
      </c>
      <c r="H43" s="86">
        <v>1791280</v>
      </c>
      <c r="I43" s="87">
        <f t="shared" si="1"/>
        <v>143683750</v>
      </c>
      <c r="J43" s="85">
        <v>21738136</v>
      </c>
      <c r="K43" s="86">
        <v>25065</v>
      </c>
      <c r="L43" s="88">
        <f t="shared" si="2"/>
        <v>21763201</v>
      </c>
      <c r="M43" s="105">
        <f t="shared" si="3"/>
        <v>0.14243331554051383</v>
      </c>
      <c r="N43" s="85">
        <v>27619115</v>
      </c>
      <c r="O43" s="86">
        <v>242827</v>
      </c>
      <c r="P43" s="88">
        <f t="shared" si="4"/>
        <v>27861942</v>
      </c>
      <c r="Q43" s="105">
        <f t="shared" si="5"/>
        <v>0.18234765999990052</v>
      </c>
      <c r="R43" s="85">
        <v>24420452</v>
      </c>
      <c r="S43" s="86">
        <v>116784</v>
      </c>
      <c r="T43" s="88">
        <f t="shared" si="6"/>
        <v>24537236</v>
      </c>
      <c r="U43" s="105">
        <f t="shared" si="7"/>
        <v>0.1707725195089911</v>
      </c>
      <c r="V43" s="85">
        <v>27285351</v>
      </c>
      <c r="W43" s="86">
        <v>602000</v>
      </c>
      <c r="X43" s="88">
        <f t="shared" si="8"/>
        <v>27887351</v>
      </c>
      <c r="Y43" s="105">
        <f t="shared" si="9"/>
        <v>0.1940884129207374</v>
      </c>
      <c r="Z43" s="125">
        <f t="shared" si="10"/>
        <v>101063054</v>
      </c>
      <c r="AA43" s="88">
        <f t="shared" si="11"/>
        <v>986676</v>
      </c>
      <c r="AB43" s="88">
        <f t="shared" si="12"/>
        <v>102049730</v>
      </c>
      <c r="AC43" s="105">
        <f t="shared" si="13"/>
        <v>0.7102384925226408</v>
      </c>
      <c r="AD43" s="85">
        <v>97165110</v>
      </c>
      <c r="AE43" s="86">
        <v>6917017</v>
      </c>
      <c r="AF43" s="88">
        <f t="shared" si="14"/>
        <v>104082127</v>
      </c>
      <c r="AG43" s="86">
        <v>136566900</v>
      </c>
      <c r="AH43" s="86">
        <v>136566900</v>
      </c>
      <c r="AI43" s="126">
        <v>28668357</v>
      </c>
      <c r="AJ43" s="127">
        <f t="shared" si="15"/>
        <v>0.20992170870101026</v>
      </c>
      <c r="AK43" s="128">
        <f t="shared" si="16"/>
        <v>-0.7320639786694598</v>
      </c>
    </row>
    <row r="44" spans="1:37" ht="13.5">
      <c r="A44" s="65"/>
      <c r="B44" s="66" t="s">
        <v>511</v>
      </c>
      <c r="C44" s="67"/>
      <c r="D44" s="89">
        <f>SUM(D39:D43)</f>
        <v>2951960739</v>
      </c>
      <c r="E44" s="90">
        <f>SUM(E39:E43)</f>
        <v>318620211</v>
      </c>
      <c r="F44" s="91">
        <f t="shared" si="0"/>
        <v>3270580950</v>
      </c>
      <c r="G44" s="89">
        <f>SUM(G39:G43)</f>
        <v>2874800241</v>
      </c>
      <c r="H44" s="90">
        <f>SUM(H39:H43)</f>
        <v>314227641</v>
      </c>
      <c r="I44" s="91">
        <f t="shared" si="1"/>
        <v>3189027882</v>
      </c>
      <c r="J44" s="89">
        <f>SUM(J39:J43)</f>
        <v>420841475</v>
      </c>
      <c r="K44" s="90">
        <f>SUM(K39:K43)</f>
        <v>33789249</v>
      </c>
      <c r="L44" s="90">
        <f t="shared" si="2"/>
        <v>454630724</v>
      </c>
      <c r="M44" s="106">
        <f t="shared" si="3"/>
        <v>0.13900610654507725</v>
      </c>
      <c r="N44" s="89">
        <f>SUM(N39:N43)</f>
        <v>707316573</v>
      </c>
      <c r="O44" s="90">
        <f>SUM(O39:O43)</f>
        <v>68407680</v>
      </c>
      <c r="P44" s="90">
        <f t="shared" si="4"/>
        <v>775724253</v>
      </c>
      <c r="Q44" s="106">
        <f t="shared" si="5"/>
        <v>0.2371824042453375</v>
      </c>
      <c r="R44" s="89">
        <f>SUM(R39:R43)</f>
        <v>693496229</v>
      </c>
      <c r="S44" s="90">
        <f>SUM(S39:S43)</f>
        <v>41130204</v>
      </c>
      <c r="T44" s="90">
        <f t="shared" si="6"/>
        <v>734626433</v>
      </c>
      <c r="U44" s="106">
        <f t="shared" si="7"/>
        <v>0.23036061777524466</v>
      </c>
      <c r="V44" s="89">
        <f>SUM(V39:V43)</f>
        <v>462550343</v>
      </c>
      <c r="W44" s="90">
        <f>SUM(W39:W43)</f>
        <v>71291841</v>
      </c>
      <c r="X44" s="90">
        <f t="shared" si="8"/>
        <v>533842184</v>
      </c>
      <c r="Y44" s="106">
        <f t="shared" si="9"/>
        <v>0.16739966025797198</v>
      </c>
      <c r="Z44" s="89">
        <f t="shared" si="10"/>
        <v>2284204620</v>
      </c>
      <c r="AA44" s="90">
        <f t="shared" si="11"/>
        <v>214618974</v>
      </c>
      <c r="AB44" s="90">
        <f t="shared" si="12"/>
        <v>2498823594</v>
      </c>
      <c r="AC44" s="106">
        <f t="shared" si="13"/>
        <v>0.7835690644488382</v>
      </c>
      <c r="AD44" s="89">
        <f>SUM(AD39:AD43)</f>
        <v>2214776286</v>
      </c>
      <c r="AE44" s="90">
        <f>SUM(AE39:AE43)</f>
        <v>260840558</v>
      </c>
      <c r="AF44" s="90">
        <f t="shared" si="14"/>
        <v>2475616844</v>
      </c>
      <c r="AG44" s="90">
        <f>SUM(AG39:AG43)</f>
        <v>3279227590</v>
      </c>
      <c r="AH44" s="90">
        <f>SUM(AH39:AH43)</f>
        <v>3279227590</v>
      </c>
      <c r="AI44" s="91">
        <f>SUM(AI39:AI43)</f>
        <v>588686638</v>
      </c>
      <c r="AJ44" s="129">
        <f t="shared" si="15"/>
        <v>0.17951990883316518</v>
      </c>
      <c r="AK44" s="130">
        <f t="shared" si="16"/>
        <v>-0.7843599322351356</v>
      </c>
    </row>
    <row r="45" spans="1:37" ht="13.5">
      <c r="A45" s="68"/>
      <c r="B45" s="69" t="s">
        <v>512</v>
      </c>
      <c r="C45" s="70"/>
      <c r="D45" s="92">
        <f>SUM(D9:D12,D14:D20,D22:D30,D32:D37,D39:D43)</f>
        <v>7717568072</v>
      </c>
      <c r="E45" s="93">
        <f>SUM(E9:E12,E14:E20,E22:E30,E32:E37,E39:E43)</f>
        <v>1330698530</v>
      </c>
      <c r="F45" s="94">
        <f t="shared" si="0"/>
        <v>9048266602</v>
      </c>
      <c r="G45" s="92">
        <f>SUM(G9:G12,G14:G20,G22:G30,G32:G37,G39:G43)</f>
        <v>7587605522</v>
      </c>
      <c r="H45" s="93">
        <f>SUM(H9:H12,H14:H20,H22:H30,H32:H37,H39:H43)</f>
        <v>1239286226</v>
      </c>
      <c r="I45" s="94">
        <f t="shared" si="1"/>
        <v>8826891748</v>
      </c>
      <c r="J45" s="92">
        <f>SUM(J9:J12,J14:J20,J22:J30,J32:J37,J39:J43)</f>
        <v>1024807859</v>
      </c>
      <c r="K45" s="93">
        <f>SUM(K9:K12,K14:K20,K22:K30,K32:K37,K39:K43)</f>
        <v>124120786</v>
      </c>
      <c r="L45" s="93">
        <f t="shared" si="2"/>
        <v>1148928645</v>
      </c>
      <c r="M45" s="107">
        <f t="shared" si="3"/>
        <v>0.12697776220984078</v>
      </c>
      <c r="N45" s="92">
        <f>SUM(N9:N12,N14:N20,N22:N30,N32:N37,N39:N43)</f>
        <v>1687673012</v>
      </c>
      <c r="O45" s="93">
        <f>SUM(O9:O12,O14:O20,O22:O30,O32:O37,O39:O43)</f>
        <v>357087299</v>
      </c>
      <c r="P45" s="93">
        <f t="shared" si="4"/>
        <v>2044760311</v>
      </c>
      <c r="Q45" s="107">
        <f t="shared" si="5"/>
        <v>0.22598364979078234</v>
      </c>
      <c r="R45" s="92">
        <f>SUM(R9:R12,R14:R20,R22:R30,R32:R37,R39:R43)</f>
        <v>1742278600</v>
      </c>
      <c r="S45" s="93">
        <f>SUM(S9:S12,S14:S20,S22:S30,S32:S37,S39:S43)</f>
        <v>155240127</v>
      </c>
      <c r="T45" s="93">
        <f t="shared" si="6"/>
        <v>1897518727</v>
      </c>
      <c r="U45" s="107">
        <f t="shared" si="7"/>
        <v>0.21497020482095983</v>
      </c>
      <c r="V45" s="92">
        <f>SUM(V9:V12,V14:V20,V22:V30,V32:V37,V39:V43)</f>
        <v>1311800134</v>
      </c>
      <c r="W45" s="93">
        <f>SUM(W9:W12,W14:W20,W22:W30,W32:W37,W39:W43)</f>
        <v>159350329</v>
      </c>
      <c r="X45" s="93">
        <f t="shared" si="8"/>
        <v>1471150463</v>
      </c>
      <c r="Y45" s="107">
        <f t="shared" si="9"/>
        <v>0.16666687493174862</v>
      </c>
      <c r="Z45" s="92">
        <f t="shared" si="10"/>
        <v>5766559605</v>
      </c>
      <c r="AA45" s="93">
        <f t="shared" si="11"/>
        <v>795798541</v>
      </c>
      <c r="AB45" s="93">
        <f t="shared" si="12"/>
        <v>6562358146</v>
      </c>
      <c r="AC45" s="107">
        <f t="shared" si="13"/>
        <v>0.743450620371197</v>
      </c>
      <c r="AD45" s="92">
        <f>SUM(AD9:AD12,AD14:AD20,AD22:AD30,AD32:AD37,AD39:AD43)</f>
        <v>5909526730</v>
      </c>
      <c r="AE45" s="93">
        <f>SUM(AE9:AE12,AE14:AE20,AE22:AE30,AE32:AE37,AE39:AE43)</f>
        <v>1803682181</v>
      </c>
      <c r="AF45" s="93">
        <f t="shared" si="14"/>
        <v>7713208911</v>
      </c>
      <c r="AG45" s="93">
        <f>SUM(AG9:AG12,AG14:AG20,AG22:AG30,AG32:AG37,AG39:AG43)</f>
        <v>8640235362</v>
      </c>
      <c r="AH45" s="93">
        <f>SUM(AH9:AH12,AH14:AH20,AH22:AH30,AH32:AH37,AH39:AH43)</f>
        <v>8640235362</v>
      </c>
      <c r="AI45" s="94">
        <f>SUM(AI9:AI12,AI14:AI20,AI22:AI30,AI32:AI37,AI39:AI43)</f>
        <v>2082839982</v>
      </c>
      <c r="AJ45" s="131">
        <f t="shared" si="15"/>
        <v>0.2410628755740138</v>
      </c>
      <c r="AK45" s="132">
        <f t="shared" si="16"/>
        <v>-0.8092686870049695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O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hidden="1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ht="1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513</v>
      </c>
      <c r="C9" s="64" t="s">
        <v>514</v>
      </c>
      <c r="D9" s="85">
        <v>468777470</v>
      </c>
      <c r="E9" s="86">
        <v>199641000</v>
      </c>
      <c r="F9" s="87">
        <f>$D9+$E9</f>
        <v>668418470</v>
      </c>
      <c r="G9" s="85">
        <v>455697845</v>
      </c>
      <c r="H9" s="86">
        <v>369063564</v>
      </c>
      <c r="I9" s="87">
        <f>$G9+$H9</f>
        <v>824761409</v>
      </c>
      <c r="J9" s="85">
        <v>39015509</v>
      </c>
      <c r="K9" s="86">
        <v>2369841</v>
      </c>
      <c r="L9" s="88">
        <f>$J9+$K9</f>
        <v>41385350</v>
      </c>
      <c r="M9" s="105">
        <f>IF($F9=0,0,$L9/$F9)</f>
        <v>0.06191532977836474</v>
      </c>
      <c r="N9" s="85">
        <v>105345645</v>
      </c>
      <c r="O9" s="86">
        <v>55716452</v>
      </c>
      <c r="P9" s="88">
        <f>$N9+$O9</f>
        <v>161062097</v>
      </c>
      <c r="Q9" s="105">
        <f>IF($F9=0,0,$P9/$F9)</f>
        <v>0.24095997377211914</v>
      </c>
      <c r="R9" s="85">
        <v>142339451</v>
      </c>
      <c r="S9" s="86">
        <v>43527292</v>
      </c>
      <c r="T9" s="88">
        <f>$R9+$S9</f>
        <v>185866743</v>
      </c>
      <c r="U9" s="105">
        <f>IF($I9=0,0,$T9/$I9)</f>
        <v>0.22535819568153437</v>
      </c>
      <c r="V9" s="85">
        <v>59040035</v>
      </c>
      <c r="W9" s="86">
        <v>18691203</v>
      </c>
      <c r="X9" s="88">
        <f>$V9+$W9</f>
        <v>77731238</v>
      </c>
      <c r="Y9" s="105">
        <f>IF($I9=0,0,$X9/$I9)</f>
        <v>0.09424693875316856</v>
      </c>
      <c r="Z9" s="125">
        <f>$J9+$N9+$R9+$V9</f>
        <v>345740640</v>
      </c>
      <c r="AA9" s="88">
        <f>$K9+$O9+$S9+$W9</f>
        <v>120304788</v>
      </c>
      <c r="AB9" s="88">
        <f>$Z9+$AA9</f>
        <v>466045428</v>
      </c>
      <c r="AC9" s="105">
        <f>IF($I9=0,0,$AB9/$I9)</f>
        <v>0.5650669671427364</v>
      </c>
      <c r="AD9" s="85">
        <v>369017372</v>
      </c>
      <c r="AE9" s="86">
        <v>16842303</v>
      </c>
      <c r="AF9" s="88">
        <f>$AD9+$AE9</f>
        <v>385859675</v>
      </c>
      <c r="AG9" s="86">
        <v>673609387</v>
      </c>
      <c r="AH9" s="86">
        <v>673609387</v>
      </c>
      <c r="AI9" s="126">
        <v>181364312</v>
      </c>
      <c r="AJ9" s="127">
        <f>IF($AH9=0,0,$AI9/$AH9)</f>
        <v>0.26924255436481914</v>
      </c>
      <c r="AK9" s="128">
        <f>IF($AF9=0,0,(($X9/$AF9)-1))</f>
        <v>-0.798550501552151</v>
      </c>
    </row>
    <row r="10" spans="1:37" ht="13.5">
      <c r="A10" s="62" t="s">
        <v>97</v>
      </c>
      <c r="B10" s="63" t="s">
        <v>81</v>
      </c>
      <c r="C10" s="64" t="s">
        <v>82</v>
      </c>
      <c r="D10" s="85">
        <v>2423737981</v>
      </c>
      <c r="E10" s="86">
        <v>281797000</v>
      </c>
      <c r="F10" s="87">
        <f aca="true" t="shared" si="0" ref="F10:F35">$D10+$E10</f>
        <v>2705534981</v>
      </c>
      <c r="G10" s="85">
        <v>2397437906</v>
      </c>
      <c r="H10" s="86">
        <v>304431143</v>
      </c>
      <c r="I10" s="87">
        <f aca="true" t="shared" si="1" ref="I10:I35">$G10+$H10</f>
        <v>2701869049</v>
      </c>
      <c r="J10" s="85">
        <v>235896710</v>
      </c>
      <c r="K10" s="86">
        <v>4843934</v>
      </c>
      <c r="L10" s="88">
        <f aca="true" t="shared" si="2" ref="L10:L35">$J10+$K10</f>
        <v>240740644</v>
      </c>
      <c r="M10" s="105">
        <f aca="true" t="shared" si="3" ref="M10:M35">IF($F10=0,0,$L10/$F10)</f>
        <v>0.08898079148509816</v>
      </c>
      <c r="N10" s="85">
        <v>400068940</v>
      </c>
      <c r="O10" s="86">
        <v>27333165</v>
      </c>
      <c r="P10" s="88">
        <f aca="true" t="shared" si="4" ref="P10:P35">$N10+$O10</f>
        <v>427402105</v>
      </c>
      <c r="Q10" s="105">
        <f aca="true" t="shared" si="5" ref="Q10:Q35">IF($F10=0,0,$P10/$F10)</f>
        <v>0.15797323191216947</v>
      </c>
      <c r="R10" s="85">
        <v>353399510</v>
      </c>
      <c r="S10" s="86">
        <v>63463716</v>
      </c>
      <c r="T10" s="88">
        <f aca="true" t="shared" si="6" ref="T10:T35">$R10+$S10</f>
        <v>416863226</v>
      </c>
      <c r="U10" s="105">
        <f aca="true" t="shared" si="7" ref="U10:U35">IF($I10=0,0,$T10/$I10)</f>
        <v>0.15428698372864777</v>
      </c>
      <c r="V10" s="85">
        <v>479312258</v>
      </c>
      <c r="W10" s="86">
        <v>41230148</v>
      </c>
      <c r="X10" s="88">
        <f aca="true" t="shared" si="8" ref="X10:X35">$V10+$W10</f>
        <v>520542406</v>
      </c>
      <c r="Y10" s="105">
        <f aca="true" t="shared" si="9" ref="Y10:Y35">IF($I10=0,0,$X10/$I10)</f>
        <v>0.1926601165932376</v>
      </c>
      <c r="Z10" s="125">
        <f aca="true" t="shared" si="10" ref="Z10:Z35">$J10+$N10+$R10+$V10</f>
        <v>1468677418</v>
      </c>
      <c r="AA10" s="88">
        <f aca="true" t="shared" si="11" ref="AA10:AA35">$K10+$O10+$S10+$W10</f>
        <v>136870963</v>
      </c>
      <c r="AB10" s="88">
        <f aca="true" t="shared" si="12" ref="AB10:AB35">$Z10+$AA10</f>
        <v>1605548381</v>
      </c>
      <c r="AC10" s="105">
        <f aca="true" t="shared" si="13" ref="AC10:AC35">IF($I10=0,0,$AB10/$I10)</f>
        <v>0.5942361942353336</v>
      </c>
      <c r="AD10" s="85">
        <v>1548751761</v>
      </c>
      <c r="AE10" s="86">
        <v>211746444</v>
      </c>
      <c r="AF10" s="88">
        <f aca="true" t="shared" si="14" ref="AF10:AF35">$AD10+$AE10</f>
        <v>1760498205</v>
      </c>
      <c r="AG10" s="86">
        <v>2670622402</v>
      </c>
      <c r="AH10" s="86">
        <v>2670622402</v>
      </c>
      <c r="AI10" s="126">
        <v>398296745</v>
      </c>
      <c r="AJ10" s="127">
        <f aca="true" t="shared" si="15" ref="AJ10:AJ35">IF($AH10=0,0,$AI10/$AH10)</f>
        <v>0.1491400449205099</v>
      </c>
      <c r="AK10" s="128">
        <f aca="true" t="shared" si="16" ref="AK10:AK35">IF($AF10=0,0,(($X10/$AF10)-1))</f>
        <v>-0.704320967484315</v>
      </c>
    </row>
    <row r="11" spans="1:37" ht="13.5">
      <c r="A11" s="62" t="s">
        <v>97</v>
      </c>
      <c r="B11" s="63" t="s">
        <v>83</v>
      </c>
      <c r="C11" s="64" t="s">
        <v>84</v>
      </c>
      <c r="D11" s="85">
        <v>5041218328</v>
      </c>
      <c r="E11" s="86">
        <v>1146561929</v>
      </c>
      <c r="F11" s="87">
        <f t="shared" si="0"/>
        <v>6187780257</v>
      </c>
      <c r="G11" s="85">
        <v>4930892470</v>
      </c>
      <c r="H11" s="86">
        <v>671337483</v>
      </c>
      <c r="I11" s="87">
        <f t="shared" si="1"/>
        <v>5602229953</v>
      </c>
      <c r="J11" s="85">
        <v>925758991</v>
      </c>
      <c r="K11" s="86">
        <v>98328674</v>
      </c>
      <c r="L11" s="88">
        <f t="shared" si="2"/>
        <v>1024087665</v>
      </c>
      <c r="M11" s="105">
        <f t="shared" si="3"/>
        <v>0.16550162133529042</v>
      </c>
      <c r="N11" s="85">
        <v>813300145</v>
      </c>
      <c r="O11" s="86">
        <v>89717582</v>
      </c>
      <c r="P11" s="88">
        <f t="shared" si="4"/>
        <v>903017727</v>
      </c>
      <c r="Q11" s="105">
        <f t="shared" si="5"/>
        <v>0.14593564889096547</v>
      </c>
      <c r="R11" s="85">
        <v>1038240967</v>
      </c>
      <c r="S11" s="86">
        <v>92899369</v>
      </c>
      <c r="T11" s="88">
        <f t="shared" si="6"/>
        <v>1131140336</v>
      </c>
      <c r="U11" s="105">
        <f t="shared" si="7"/>
        <v>0.2019089443828119</v>
      </c>
      <c r="V11" s="85">
        <v>1049467780</v>
      </c>
      <c r="W11" s="86">
        <v>130313738</v>
      </c>
      <c r="X11" s="88">
        <f t="shared" si="8"/>
        <v>1179781518</v>
      </c>
      <c r="Y11" s="105">
        <f t="shared" si="9"/>
        <v>0.21059141233005363</v>
      </c>
      <c r="Z11" s="125">
        <f t="shared" si="10"/>
        <v>3826767883</v>
      </c>
      <c r="AA11" s="88">
        <f t="shared" si="11"/>
        <v>411259363</v>
      </c>
      <c r="AB11" s="88">
        <f t="shared" si="12"/>
        <v>4238027246</v>
      </c>
      <c r="AC11" s="105">
        <f t="shared" si="13"/>
        <v>0.7564893411293359</v>
      </c>
      <c r="AD11" s="85">
        <v>3526706611</v>
      </c>
      <c r="AE11" s="86">
        <v>555155424</v>
      </c>
      <c r="AF11" s="88">
        <f t="shared" si="14"/>
        <v>4081862035</v>
      </c>
      <c r="AG11" s="86">
        <v>6480755467</v>
      </c>
      <c r="AH11" s="86">
        <v>6480755467</v>
      </c>
      <c r="AI11" s="126">
        <v>1051420275</v>
      </c>
      <c r="AJ11" s="127">
        <f t="shared" si="15"/>
        <v>0.16223730093718716</v>
      </c>
      <c r="AK11" s="128">
        <f t="shared" si="16"/>
        <v>-0.7109697711769918</v>
      </c>
    </row>
    <row r="12" spans="1:37" ht="13.5">
      <c r="A12" s="62" t="s">
        <v>97</v>
      </c>
      <c r="B12" s="63" t="s">
        <v>515</v>
      </c>
      <c r="C12" s="64" t="s">
        <v>516</v>
      </c>
      <c r="D12" s="85">
        <v>213400896</v>
      </c>
      <c r="E12" s="86">
        <v>24555000</v>
      </c>
      <c r="F12" s="87">
        <f t="shared" si="0"/>
        <v>237955896</v>
      </c>
      <c r="G12" s="85">
        <v>232639812</v>
      </c>
      <c r="H12" s="86">
        <v>929148460</v>
      </c>
      <c r="I12" s="87">
        <f t="shared" si="1"/>
        <v>1161788272</v>
      </c>
      <c r="J12" s="85">
        <v>38241587</v>
      </c>
      <c r="K12" s="86">
        <v>0</v>
      </c>
      <c r="L12" s="88">
        <f t="shared" si="2"/>
        <v>38241587</v>
      </c>
      <c r="M12" s="105">
        <f t="shared" si="3"/>
        <v>0.16070871805588713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27830195</v>
      </c>
      <c r="S12" s="86">
        <v>0</v>
      </c>
      <c r="T12" s="88">
        <f t="shared" si="6"/>
        <v>27830195</v>
      </c>
      <c r="U12" s="105">
        <f t="shared" si="7"/>
        <v>0.023954618643284083</v>
      </c>
      <c r="V12" s="85">
        <v>9418923</v>
      </c>
      <c r="W12" s="86">
        <v>0</v>
      </c>
      <c r="X12" s="88">
        <f t="shared" si="8"/>
        <v>9418923</v>
      </c>
      <c r="Y12" s="105">
        <f t="shared" si="9"/>
        <v>0.008107262938526203</v>
      </c>
      <c r="Z12" s="125">
        <f t="shared" si="10"/>
        <v>75490705</v>
      </c>
      <c r="AA12" s="88">
        <f t="shared" si="11"/>
        <v>0</v>
      </c>
      <c r="AB12" s="88">
        <f t="shared" si="12"/>
        <v>75490705</v>
      </c>
      <c r="AC12" s="105">
        <f t="shared" si="13"/>
        <v>0.06497802294909033</v>
      </c>
      <c r="AD12" s="85">
        <v>155696661</v>
      </c>
      <c r="AE12" s="86">
        <v>39967632</v>
      </c>
      <c r="AF12" s="88">
        <f t="shared" si="14"/>
        <v>195664293</v>
      </c>
      <c r="AG12" s="86">
        <v>281004154</v>
      </c>
      <c r="AH12" s="86">
        <v>281004154</v>
      </c>
      <c r="AI12" s="126">
        <v>81617161</v>
      </c>
      <c r="AJ12" s="127">
        <f t="shared" si="15"/>
        <v>0.29044823657660235</v>
      </c>
      <c r="AK12" s="128">
        <f t="shared" si="16"/>
        <v>-0.9518618197751595</v>
      </c>
    </row>
    <row r="13" spans="1:37" ht="13.5">
      <c r="A13" s="62" t="s">
        <v>97</v>
      </c>
      <c r="B13" s="63" t="s">
        <v>517</v>
      </c>
      <c r="C13" s="64" t="s">
        <v>518</v>
      </c>
      <c r="D13" s="85">
        <v>967240322</v>
      </c>
      <c r="E13" s="86">
        <v>204802147</v>
      </c>
      <c r="F13" s="87">
        <f t="shared" si="0"/>
        <v>1172042469</v>
      </c>
      <c r="G13" s="85">
        <v>905675747</v>
      </c>
      <c r="H13" s="86">
        <v>206219337</v>
      </c>
      <c r="I13" s="87">
        <f t="shared" si="1"/>
        <v>1111895084</v>
      </c>
      <c r="J13" s="85">
        <v>160585096</v>
      </c>
      <c r="K13" s="86">
        <v>23494507</v>
      </c>
      <c r="L13" s="88">
        <f t="shared" si="2"/>
        <v>184079603</v>
      </c>
      <c r="M13" s="105">
        <f t="shared" si="3"/>
        <v>0.15705881644123257</v>
      </c>
      <c r="N13" s="85">
        <v>208285462</v>
      </c>
      <c r="O13" s="86">
        <v>42207443</v>
      </c>
      <c r="P13" s="88">
        <f t="shared" si="4"/>
        <v>250492905</v>
      </c>
      <c r="Q13" s="105">
        <f t="shared" si="5"/>
        <v>0.2137234030552864</v>
      </c>
      <c r="R13" s="85">
        <v>188067309</v>
      </c>
      <c r="S13" s="86">
        <v>32814175</v>
      </c>
      <c r="T13" s="88">
        <f t="shared" si="6"/>
        <v>220881484</v>
      </c>
      <c r="U13" s="105">
        <f t="shared" si="7"/>
        <v>0.19865317076984215</v>
      </c>
      <c r="V13" s="85">
        <v>332056086</v>
      </c>
      <c r="W13" s="86">
        <v>35005064</v>
      </c>
      <c r="X13" s="88">
        <f t="shared" si="8"/>
        <v>367061150</v>
      </c>
      <c r="Y13" s="105">
        <f t="shared" si="9"/>
        <v>0.3301221088949432</v>
      </c>
      <c r="Z13" s="125">
        <f t="shared" si="10"/>
        <v>888993953</v>
      </c>
      <c r="AA13" s="88">
        <f t="shared" si="11"/>
        <v>133521189</v>
      </c>
      <c r="AB13" s="88">
        <f t="shared" si="12"/>
        <v>1022515142</v>
      </c>
      <c r="AC13" s="105">
        <f t="shared" si="13"/>
        <v>0.9196147700568483</v>
      </c>
      <c r="AD13" s="85">
        <v>803769250</v>
      </c>
      <c r="AE13" s="86">
        <v>163831167</v>
      </c>
      <c r="AF13" s="88">
        <f t="shared" si="14"/>
        <v>967600417</v>
      </c>
      <c r="AG13" s="86">
        <v>1100248561</v>
      </c>
      <c r="AH13" s="86">
        <v>1100248561</v>
      </c>
      <c r="AI13" s="126">
        <v>248040995</v>
      </c>
      <c r="AJ13" s="127">
        <f t="shared" si="15"/>
        <v>0.22544087199219703</v>
      </c>
      <c r="AK13" s="128">
        <f t="shared" si="16"/>
        <v>-0.6206480035032891</v>
      </c>
    </row>
    <row r="14" spans="1:37" ht="13.5">
      <c r="A14" s="62" t="s">
        <v>112</v>
      </c>
      <c r="B14" s="63" t="s">
        <v>519</v>
      </c>
      <c r="C14" s="64" t="s">
        <v>520</v>
      </c>
      <c r="D14" s="85">
        <v>318192476</v>
      </c>
      <c r="E14" s="86">
        <v>5000000</v>
      </c>
      <c r="F14" s="87">
        <f t="shared" si="0"/>
        <v>323192476</v>
      </c>
      <c r="G14" s="85">
        <v>278694360</v>
      </c>
      <c r="H14" s="86">
        <v>50000</v>
      </c>
      <c r="I14" s="87">
        <f t="shared" si="1"/>
        <v>278744360</v>
      </c>
      <c r="J14" s="85">
        <v>39187585</v>
      </c>
      <c r="K14" s="86">
        <v>0</v>
      </c>
      <c r="L14" s="88">
        <f t="shared" si="2"/>
        <v>39187585</v>
      </c>
      <c r="M14" s="105">
        <f t="shared" si="3"/>
        <v>0.12125153866515136</v>
      </c>
      <c r="N14" s="85">
        <v>50881453</v>
      </c>
      <c r="O14" s="86">
        <v>0</v>
      </c>
      <c r="P14" s="88">
        <f t="shared" si="4"/>
        <v>50881453</v>
      </c>
      <c r="Q14" s="105">
        <f t="shared" si="5"/>
        <v>0.15743390325707954</v>
      </c>
      <c r="R14" s="85">
        <v>57454373</v>
      </c>
      <c r="S14" s="86">
        <v>8346</v>
      </c>
      <c r="T14" s="88">
        <f t="shared" si="6"/>
        <v>57462719</v>
      </c>
      <c r="U14" s="105">
        <f t="shared" si="7"/>
        <v>0.2061484544476523</v>
      </c>
      <c r="V14" s="85">
        <v>37460722</v>
      </c>
      <c r="W14" s="86">
        <v>0</v>
      </c>
      <c r="X14" s="88">
        <f t="shared" si="8"/>
        <v>37460722</v>
      </c>
      <c r="Y14" s="105">
        <f t="shared" si="9"/>
        <v>0.13439095951573693</v>
      </c>
      <c r="Z14" s="125">
        <f t="shared" si="10"/>
        <v>184984133</v>
      </c>
      <c r="AA14" s="88">
        <f t="shared" si="11"/>
        <v>8346</v>
      </c>
      <c r="AB14" s="88">
        <f t="shared" si="12"/>
        <v>184992479</v>
      </c>
      <c r="AC14" s="105">
        <f t="shared" si="13"/>
        <v>0.6636635769060941</v>
      </c>
      <c r="AD14" s="85">
        <v>218203083</v>
      </c>
      <c r="AE14" s="86">
        <v>14262802</v>
      </c>
      <c r="AF14" s="88">
        <f t="shared" si="14"/>
        <v>232465885</v>
      </c>
      <c r="AG14" s="86">
        <v>301825683</v>
      </c>
      <c r="AH14" s="86">
        <v>301825683</v>
      </c>
      <c r="AI14" s="126">
        <v>109057717</v>
      </c>
      <c r="AJ14" s="127">
        <f t="shared" si="15"/>
        <v>0.36132682916847736</v>
      </c>
      <c r="AK14" s="128">
        <f t="shared" si="16"/>
        <v>-0.8388549700529176</v>
      </c>
    </row>
    <row r="15" spans="1:37" ht="13.5">
      <c r="A15" s="65"/>
      <c r="B15" s="66" t="s">
        <v>521</v>
      </c>
      <c r="C15" s="67"/>
      <c r="D15" s="89">
        <f>SUM(D9:D14)</f>
        <v>9432567473</v>
      </c>
      <c r="E15" s="90">
        <f>SUM(E9:E14)</f>
        <v>1862357076</v>
      </c>
      <c r="F15" s="91">
        <f t="shared" si="0"/>
        <v>11294924549</v>
      </c>
      <c r="G15" s="89">
        <f>SUM(G9:G14)</f>
        <v>9201038140</v>
      </c>
      <c r="H15" s="90">
        <f>SUM(H9:H14)</f>
        <v>2480249987</v>
      </c>
      <c r="I15" s="91">
        <f t="shared" si="1"/>
        <v>11681288127</v>
      </c>
      <c r="J15" s="89">
        <f>SUM(J9:J14)</f>
        <v>1438685478</v>
      </c>
      <c r="K15" s="90">
        <f>SUM(K9:K14)</f>
        <v>129036956</v>
      </c>
      <c r="L15" s="90">
        <f t="shared" si="2"/>
        <v>1567722434</v>
      </c>
      <c r="M15" s="106">
        <f t="shared" si="3"/>
        <v>0.13879884077125587</v>
      </c>
      <c r="N15" s="89">
        <f>SUM(N9:N14)</f>
        <v>1577881645</v>
      </c>
      <c r="O15" s="90">
        <f>SUM(O9:O14)</f>
        <v>214974642</v>
      </c>
      <c r="P15" s="90">
        <f t="shared" si="4"/>
        <v>1792856287</v>
      </c>
      <c r="Q15" s="106">
        <f t="shared" si="5"/>
        <v>0.15873114328671908</v>
      </c>
      <c r="R15" s="89">
        <f>SUM(R9:R14)</f>
        <v>1807331805</v>
      </c>
      <c r="S15" s="90">
        <f>SUM(S9:S14)</f>
        <v>232712898</v>
      </c>
      <c r="T15" s="90">
        <f t="shared" si="6"/>
        <v>2040044703</v>
      </c>
      <c r="U15" s="106">
        <f t="shared" si="7"/>
        <v>0.17464210118100446</v>
      </c>
      <c r="V15" s="89">
        <f>SUM(V9:V14)</f>
        <v>1966755804</v>
      </c>
      <c r="W15" s="90">
        <f>SUM(W9:W14)</f>
        <v>225240153</v>
      </c>
      <c r="X15" s="90">
        <f t="shared" si="8"/>
        <v>2191995957</v>
      </c>
      <c r="Y15" s="106">
        <f t="shared" si="9"/>
        <v>0.18765019175697284</v>
      </c>
      <c r="Z15" s="89">
        <f t="shared" si="10"/>
        <v>6790654732</v>
      </c>
      <c r="AA15" s="90">
        <f t="shared" si="11"/>
        <v>801964649</v>
      </c>
      <c r="AB15" s="90">
        <f t="shared" si="12"/>
        <v>7592619381</v>
      </c>
      <c r="AC15" s="106">
        <f t="shared" si="13"/>
        <v>0.6499813461026189</v>
      </c>
      <c r="AD15" s="89">
        <f>SUM(AD9:AD14)</f>
        <v>6622144738</v>
      </c>
      <c r="AE15" s="90">
        <f>SUM(AE9:AE14)</f>
        <v>1001805772</v>
      </c>
      <c r="AF15" s="90">
        <f t="shared" si="14"/>
        <v>7623950510</v>
      </c>
      <c r="AG15" s="90">
        <f>SUM(AG9:AG14)</f>
        <v>11508065654</v>
      </c>
      <c r="AH15" s="90">
        <f>SUM(AH9:AH14)</f>
        <v>11508065654</v>
      </c>
      <c r="AI15" s="91">
        <f>SUM(AI9:AI14)</f>
        <v>2069797205</v>
      </c>
      <c r="AJ15" s="129">
        <f t="shared" si="15"/>
        <v>0.1798562214737257</v>
      </c>
      <c r="AK15" s="130">
        <f t="shared" si="16"/>
        <v>-0.7124855474697986</v>
      </c>
    </row>
    <row r="16" spans="1:37" ht="13.5">
      <c r="A16" s="62" t="s">
        <v>97</v>
      </c>
      <c r="B16" s="63" t="s">
        <v>522</v>
      </c>
      <c r="C16" s="64" t="s">
        <v>523</v>
      </c>
      <c r="D16" s="85">
        <v>155511345</v>
      </c>
      <c r="E16" s="86">
        <v>5940000</v>
      </c>
      <c r="F16" s="87">
        <f t="shared" si="0"/>
        <v>161451345</v>
      </c>
      <c r="G16" s="85">
        <v>147988293</v>
      </c>
      <c r="H16" s="86">
        <v>26484706</v>
      </c>
      <c r="I16" s="87">
        <f t="shared" si="1"/>
        <v>174472999</v>
      </c>
      <c r="J16" s="85">
        <v>12436014</v>
      </c>
      <c r="K16" s="86">
        <v>1023901</v>
      </c>
      <c r="L16" s="88">
        <f t="shared" si="2"/>
        <v>13459915</v>
      </c>
      <c r="M16" s="105">
        <f t="shared" si="3"/>
        <v>0.08336824323142059</v>
      </c>
      <c r="N16" s="85">
        <v>26873256</v>
      </c>
      <c r="O16" s="86">
        <v>671431</v>
      </c>
      <c r="P16" s="88">
        <f t="shared" si="4"/>
        <v>27544687</v>
      </c>
      <c r="Q16" s="105">
        <f t="shared" si="5"/>
        <v>0.1706067360417468</v>
      </c>
      <c r="R16" s="85">
        <v>20283132</v>
      </c>
      <c r="S16" s="86">
        <v>322424</v>
      </c>
      <c r="T16" s="88">
        <f t="shared" si="6"/>
        <v>20605556</v>
      </c>
      <c r="U16" s="105">
        <f t="shared" si="7"/>
        <v>0.11810168976346878</v>
      </c>
      <c r="V16" s="85">
        <v>52800406</v>
      </c>
      <c r="W16" s="86">
        <v>2044255</v>
      </c>
      <c r="X16" s="88">
        <f t="shared" si="8"/>
        <v>54844661</v>
      </c>
      <c r="Y16" s="105">
        <f t="shared" si="9"/>
        <v>0.31434469123786885</v>
      </c>
      <c r="Z16" s="125">
        <f t="shared" si="10"/>
        <v>112392808</v>
      </c>
      <c r="AA16" s="88">
        <f t="shared" si="11"/>
        <v>4062011</v>
      </c>
      <c r="AB16" s="88">
        <f t="shared" si="12"/>
        <v>116454819</v>
      </c>
      <c r="AC16" s="105">
        <f t="shared" si="13"/>
        <v>0.6674661389869272</v>
      </c>
      <c r="AD16" s="85">
        <v>42644080</v>
      </c>
      <c r="AE16" s="86">
        <v>23748130</v>
      </c>
      <c r="AF16" s="88">
        <f t="shared" si="14"/>
        <v>66392210</v>
      </c>
      <c r="AG16" s="86">
        <v>181247616</v>
      </c>
      <c r="AH16" s="86">
        <v>181247616</v>
      </c>
      <c r="AI16" s="126">
        <v>13691379</v>
      </c>
      <c r="AJ16" s="127">
        <f t="shared" si="15"/>
        <v>0.07553963633927191</v>
      </c>
      <c r="AK16" s="128">
        <f t="shared" si="16"/>
        <v>-0.17392927573882533</v>
      </c>
    </row>
    <row r="17" spans="1:37" ht="13.5">
      <c r="A17" s="62" t="s">
        <v>97</v>
      </c>
      <c r="B17" s="63" t="s">
        <v>524</v>
      </c>
      <c r="C17" s="64" t="s">
        <v>525</v>
      </c>
      <c r="D17" s="85">
        <v>257939718</v>
      </c>
      <c r="E17" s="86">
        <v>39000000</v>
      </c>
      <c r="F17" s="87">
        <f t="shared" si="0"/>
        <v>296939718</v>
      </c>
      <c r="G17" s="85">
        <v>257939718</v>
      </c>
      <c r="H17" s="86">
        <v>39000000</v>
      </c>
      <c r="I17" s="87">
        <f t="shared" si="1"/>
        <v>296939718</v>
      </c>
      <c r="J17" s="85">
        <v>31489150</v>
      </c>
      <c r="K17" s="86">
        <v>2819611</v>
      </c>
      <c r="L17" s="88">
        <f t="shared" si="2"/>
        <v>34308761</v>
      </c>
      <c r="M17" s="105">
        <f t="shared" si="3"/>
        <v>0.11554116515999385</v>
      </c>
      <c r="N17" s="85">
        <v>29347945</v>
      </c>
      <c r="O17" s="86">
        <v>0</v>
      </c>
      <c r="P17" s="88">
        <f t="shared" si="4"/>
        <v>29347945</v>
      </c>
      <c r="Q17" s="105">
        <f t="shared" si="5"/>
        <v>0.0988346900767246</v>
      </c>
      <c r="R17" s="85">
        <v>62824852</v>
      </c>
      <c r="S17" s="86">
        <v>0</v>
      </c>
      <c r="T17" s="88">
        <f t="shared" si="6"/>
        <v>62824852</v>
      </c>
      <c r="U17" s="105">
        <f t="shared" si="7"/>
        <v>0.2115744314137188</v>
      </c>
      <c r="V17" s="85">
        <v>16985987</v>
      </c>
      <c r="W17" s="86">
        <v>0</v>
      </c>
      <c r="X17" s="88">
        <f t="shared" si="8"/>
        <v>16985987</v>
      </c>
      <c r="Y17" s="105">
        <f t="shared" si="9"/>
        <v>0.05720348599509346</v>
      </c>
      <c r="Z17" s="125">
        <f t="shared" si="10"/>
        <v>140647934</v>
      </c>
      <c r="AA17" s="88">
        <f t="shared" si="11"/>
        <v>2819611</v>
      </c>
      <c r="AB17" s="88">
        <f t="shared" si="12"/>
        <v>143467545</v>
      </c>
      <c r="AC17" s="105">
        <f t="shared" si="13"/>
        <v>0.4831537726455307</v>
      </c>
      <c r="AD17" s="85">
        <v>141651747</v>
      </c>
      <c r="AE17" s="86">
        <v>25201985</v>
      </c>
      <c r="AF17" s="88">
        <f t="shared" si="14"/>
        <v>166853732</v>
      </c>
      <c r="AG17" s="86">
        <v>245140426</v>
      </c>
      <c r="AH17" s="86">
        <v>245140426</v>
      </c>
      <c r="AI17" s="126">
        <v>21640091</v>
      </c>
      <c r="AJ17" s="127">
        <f t="shared" si="15"/>
        <v>0.08827630494531326</v>
      </c>
      <c r="AK17" s="128">
        <f t="shared" si="16"/>
        <v>-0.8981983393694785</v>
      </c>
    </row>
    <row r="18" spans="1:37" ht="13.5">
      <c r="A18" s="62" t="s">
        <v>97</v>
      </c>
      <c r="B18" s="63" t="s">
        <v>526</v>
      </c>
      <c r="C18" s="64" t="s">
        <v>527</v>
      </c>
      <c r="D18" s="85">
        <v>900359772</v>
      </c>
      <c r="E18" s="86">
        <v>148043796</v>
      </c>
      <c r="F18" s="87">
        <f t="shared" si="0"/>
        <v>1048403568</v>
      </c>
      <c r="G18" s="85">
        <v>836960148</v>
      </c>
      <c r="H18" s="86">
        <v>130920596</v>
      </c>
      <c r="I18" s="87">
        <f t="shared" si="1"/>
        <v>967880744</v>
      </c>
      <c r="J18" s="85">
        <v>97621021</v>
      </c>
      <c r="K18" s="86">
        <v>25475134</v>
      </c>
      <c r="L18" s="88">
        <f t="shared" si="2"/>
        <v>123096155</v>
      </c>
      <c r="M18" s="105">
        <f t="shared" si="3"/>
        <v>0.11741294932334682</v>
      </c>
      <c r="N18" s="85">
        <v>125945533</v>
      </c>
      <c r="O18" s="86">
        <v>20870701</v>
      </c>
      <c r="P18" s="88">
        <f t="shared" si="4"/>
        <v>146816234</v>
      </c>
      <c r="Q18" s="105">
        <f t="shared" si="5"/>
        <v>0.14003789998547583</v>
      </c>
      <c r="R18" s="85">
        <v>144463278</v>
      </c>
      <c r="S18" s="86">
        <v>15668040</v>
      </c>
      <c r="T18" s="88">
        <f t="shared" si="6"/>
        <v>160131318</v>
      </c>
      <c r="U18" s="105">
        <f t="shared" si="7"/>
        <v>0.1654452978764913</v>
      </c>
      <c r="V18" s="85">
        <v>92025703</v>
      </c>
      <c r="W18" s="86">
        <v>12646453</v>
      </c>
      <c r="X18" s="88">
        <f t="shared" si="8"/>
        <v>104672156</v>
      </c>
      <c r="Y18" s="105">
        <f t="shared" si="9"/>
        <v>0.10814571593543347</v>
      </c>
      <c r="Z18" s="125">
        <f t="shared" si="10"/>
        <v>460055535</v>
      </c>
      <c r="AA18" s="88">
        <f t="shared" si="11"/>
        <v>74660328</v>
      </c>
      <c r="AB18" s="88">
        <f t="shared" si="12"/>
        <v>534715863</v>
      </c>
      <c r="AC18" s="105">
        <f t="shared" si="13"/>
        <v>0.552460482672853</v>
      </c>
      <c r="AD18" s="85">
        <v>800729398</v>
      </c>
      <c r="AE18" s="86">
        <v>46185902</v>
      </c>
      <c r="AF18" s="88">
        <f t="shared" si="14"/>
        <v>846915300</v>
      </c>
      <c r="AG18" s="86">
        <v>898515895</v>
      </c>
      <c r="AH18" s="86">
        <v>898515895</v>
      </c>
      <c r="AI18" s="126">
        <v>484230747</v>
      </c>
      <c r="AJ18" s="127">
        <f t="shared" si="15"/>
        <v>0.5389228501071759</v>
      </c>
      <c r="AK18" s="128">
        <f t="shared" si="16"/>
        <v>-0.8764077635626608</v>
      </c>
    </row>
    <row r="19" spans="1:37" ht="13.5">
      <c r="A19" s="62" t="s">
        <v>97</v>
      </c>
      <c r="B19" s="63" t="s">
        <v>528</v>
      </c>
      <c r="C19" s="64" t="s">
        <v>529</v>
      </c>
      <c r="D19" s="85">
        <v>468528352</v>
      </c>
      <c r="E19" s="86">
        <v>49540000</v>
      </c>
      <c r="F19" s="87">
        <f t="shared" si="0"/>
        <v>518068352</v>
      </c>
      <c r="G19" s="85">
        <v>624264866</v>
      </c>
      <c r="H19" s="86">
        <v>74861098</v>
      </c>
      <c r="I19" s="87">
        <f t="shared" si="1"/>
        <v>699125964</v>
      </c>
      <c r="J19" s="85">
        <v>33304743</v>
      </c>
      <c r="K19" s="86">
        <v>11544660</v>
      </c>
      <c r="L19" s="88">
        <f t="shared" si="2"/>
        <v>44849403</v>
      </c>
      <c r="M19" s="105">
        <f t="shared" si="3"/>
        <v>0.08657043578682065</v>
      </c>
      <c r="N19" s="85">
        <v>20378356</v>
      </c>
      <c r="O19" s="86">
        <v>3834308</v>
      </c>
      <c r="P19" s="88">
        <f t="shared" si="4"/>
        <v>24212664</v>
      </c>
      <c r="Q19" s="105">
        <f t="shared" si="5"/>
        <v>0.046736427551552114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f t="shared" si="10"/>
        <v>53683099</v>
      </c>
      <c r="AA19" s="88">
        <f t="shared" si="11"/>
        <v>15378968</v>
      </c>
      <c r="AB19" s="88">
        <f t="shared" si="12"/>
        <v>69062067</v>
      </c>
      <c r="AC19" s="105">
        <f t="shared" si="13"/>
        <v>0.09878343897409594</v>
      </c>
      <c r="AD19" s="85">
        <v>304910899</v>
      </c>
      <c r="AE19" s="86">
        <v>66414785</v>
      </c>
      <c r="AF19" s="88">
        <f t="shared" si="14"/>
        <v>371325684</v>
      </c>
      <c r="AG19" s="86">
        <v>113754425</v>
      </c>
      <c r="AH19" s="86">
        <v>113754425</v>
      </c>
      <c r="AI19" s="126">
        <v>110127792</v>
      </c>
      <c r="AJ19" s="127">
        <f t="shared" si="15"/>
        <v>0.9681187523034818</v>
      </c>
      <c r="AK19" s="128">
        <f t="shared" si="16"/>
        <v>-1</v>
      </c>
    </row>
    <row r="20" spans="1:37" ht="13.5">
      <c r="A20" s="62" t="s">
        <v>97</v>
      </c>
      <c r="B20" s="63" t="s">
        <v>530</v>
      </c>
      <c r="C20" s="64" t="s">
        <v>531</v>
      </c>
      <c r="D20" s="85">
        <v>382253547</v>
      </c>
      <c r="E20" s="86">
        <v>48493000</v>
      </c>
      <c r="F20" s="87">
        <f t="shared" si="0"/>
        <v>430746547</v>
      </c>
      <c r="G20" s="85">
        <v>363987756</v>
      </c>
      <c r="H20" s="86">
        <v>49060000</v>
      </c>
      <c r="I20" s="87">
        <f t="shared" si="1"/>
        <v>413047756</v>
      </c>
      <c r="J20" s="85">
        <v>62308003</v>
      </c>
      <c r="K20" s="86">
        <v>0</v>
      </c>
      <c r="L20" s="88">
        <f t="shared" si="2"/>
        <v>62308003</v>
      </c>
      <c r="M20" s="105">
        <f t="shared" si="3"/>
        <v>0.1446511955440005</v>
      </c>
      <c r="N20" s="85">
        <v>43573621</v>
      </c>
      <c r="O20" s="86">
        <v>10480</v>
      </c>
      <c r="P20" s="88">
        <f t="shared" si="4"/>
        <v>43584101</v>
      </c>
      <c r="Q20" s="105">
        <f t="shared" si="5"/>
        <v>0.10118270547622056</v>
      </c>
      <c r="R20" s="85">
        <v>33502458</v>
      </c>
      <c r="S20" s="86">
        <v>765247</v>
      </c>
      <c r="T20" s="88">
        <f t="shared" si="6"/>
        <v>34267705</v>
      </c>
      <c r="U20" s="105">
        <f t="shared" si="7"/>
        <v>0.08296305815059313</v>
      </c>
      <c r="V20" s="85">
        <v>26866824</v>
      </c>
      <c r="W20" s="86">
        <v>0</v>
      </c>
      <c r="X20" s="88">
        <f t="shared" si="8"/>
        <v>26866824</v>
      </c>
      <c r="Y20" s="105">
        <f t="shared" si="9"/>
        <v>0.06504532129693981</v>
      </c>
      <c r="Z20" s="125">
        <f t="shared" si="10"/>
        <v>166250906</v>
      </c>
      <c r="AA20" s="88">
        <f t="shared" si="11"/>
        <v>775727</v>
      </c>
      <c r="AB20" s="88">
        <f t="shared" si="12"/>
        <v>167026633</v>
      </c>
      <c r="AC20" s="105">
        <f t="shared" si="13"/>
        <v>0.40437608139432674</v>
      </c>
      <c r="AD20" s="85">
        <v>217009845</v>
      </c>
      <c r="AE20" s="86">
        <v>17333192</v>
      </c>
      <c r="AF20" s="88">
        <f t="shared" si="14"/>
        <v>234343037</v>
      </c>
      <c r="AG20" s="86">
        <v>343111599</v>
      </c>
      <c r="AH20" s="86">
        <v>343111599</v>
      </c>
      <c r="AI20" s="126">
        <v>43938647</v>
      </c>
      <c r="AJ20" s="127">
        <f t="shared" si="15"/>
        <v>0.12805934607882494</v>
      </c>
      <c r="AK20" s="128">
        <f t="shared" si="16"/>
        <v>-0.885352582504937</v>
      </c>
    </row>
    <row r="21" spans="1:37" ht="13.5">
      <c r="A21" s="62" t="s">
        <v>112</v>
      </c>
      <c r="B21" s="63" t="s">
        <v>532</v>
      </c>
      <c r="C21" s="64" t="s">
        <v>533</v>
      </c>
      <c r="D21" s="85">
        <v>847719952</v>
      </c>
      <c r="E21" s="86">
        <v>351094340</v>
      </c>
      <c r="F21" s="87">
        <f t="shared" si="0"/>
        <v>1198814292</v>
      </c>
      <c r="G21" s="85">
        <v>879441390</v>
      </c>
      <c r="H21" s="86">
        <v>339814672</v>
      </c>
      <c r="I21" s="87">
        <f t="shared" si="1"/>
        <v>1219256062</v>
      </c>
      <c r="J21" s="85">
        <v>84599037</v>
      </c>
      <c r="K21" s="86">
        <v>33039375</v>
      </c>
      <c r="L21" s="88">
        <f t="shared" si="2"/>
        <v>117638412</v>
      </c>
      <c r="M21" s="105">
        <f t="shared" si="3"/>
        <v>0.09812897025421849</v>
      </c>
      <c r="N21" s="85">
        <v>48349394</v>
      </c>
      <c r="O21" s="86">
        <v>10809313</v>
      </c>
      <c r="P21" s="88">
        <f t="shared" si="4"/>
        <v>59158707</v>
      </c>
      <c r="Q21" s="105">
        <f t="shared" si="5"/>
        <v>0.049347682451553555</v>
      </c>
      <c r="R21" s="85">
        <v>303929228</v>
      </c>
      <c r="S21" s="86">
        <v>233394152</v>
      </c>
      <c r="T21" s="88">
        <f t="shared" si="6"/>
        <v>537323380</v>
      </c>
      <c r="U21" s="105">
        <f t="shared" si="7"/>
        <v>0.4406977309742504</v>
      </c>
      <c r="V21" s="85">
        <v>45539040</v>
      </c>
      <c r="W21" s="86">
        <v>6268227</v>
      </c>
      <c r="X21" s="88">
        <f t="shared" si="8"/>
        <v>51807267</v>
      </c>
      <c r="Y21" s="105">
        <f t="shared" si="9"/>
        <v>0.042490883264519705</v>
      </c>
      <c r="Z21" s="125">
        <f t="shared" si="10"/>
        <v>482416699</v>
      </c>
      <c r="AA21" s="88">
        <f t="shared" si="11"/>
        <v>283511067</v>
      </c>
      <c r="AB21" s="88">
        <f t="shared" si="12"/>
        <v>765927766</v>
      </c>
      <c r="AC21" s="105">
        <f t="shared" si="13"/>
        <v>0.6281927069065497</v>
      </c>
      <c r="AD21" s="85">
        <v>606925805</v>
      </c>
      <c r="AE21" s="86">
        <v>356277657</v>
      </c>
      <c r="AF21" s="88">
        <f t="shared" si="14"/>
        <v>963203462</v>
      </c>
      <c r="AG21" s="86">
        <v>3412411159</v>
      </c>
      <c r="AH21" s="86">
        <v>3412411159</v>
      </c>
      <c r="AI21" s="126">
        <v>401137421</v>
      </c>
      <c r="AJ21" s="127">
        <f t="shared" si="15"/>
        <v>0.11755248775987255</v>
      </c>
      <c r="AK21" s="128">
        <f t="shared" si="16"/>
        <v>-0.9462135789125725</v>
      </c>
    </row>
    <row r="22" spans="1:37" ht="13.5">
      <c r="A22" s="65"/>
      <c r="B22" s="66" t="s">
        <v>534</v>
      </c>
      <c r="C22" s="67"/>
      <c r="D22" s="89">
        <f>SUM(D16:D21)</f>
        <v>3012312686</v>
      </c>
      <c r="E22" s="90">
        <f>SUM(E16:E21)</f>
        <v>642111136</v>
      </c>
      <c r="F22" s="91">
        <f t="shared" si="0"/>
        <v>3654423822</v>
      </c>
      <c r="G22" s="89">
        <f>SUM(G16:G21)</f>
        <v>3110582171</v>
      </c>
      <c r="H22" s="90">
        <f>SUM(H16:H21)</f>
        <v>660141072</v>
      </c>
      <c r="I22" s="91">
        <f t="shared" si="1"/>
        <v>3770723243</v>
      </c>
      <c r="J22" s="89">
        <f>SUM(J16:J21)</f>
        <v>321757968</v>
      </c>
      <c r="K22" s="90">
        <f>SUM(K16:K21)</f>
        <v>73902681</v>
      </c>
      <c r="L22" s="90">
        <f t="shared" si="2"/>
        <v>395660649</v>
      </c>
      <c r="M22" s="106">
        <f t="shared" si="3"/>
        <v>0.10826895518195864</v>
      </c>
      <c r="N22" s="89">
        <f>SUM(N16:N21)</f>
        <v>294468105</v>
      </c>
      <c r="O22" s="90">
        <f>SUM(O16:O21)</f>
        <v>36196233</v>
      </c>
      <c r="P22" s="90">
        <f t="shared" si="4"/>
        <v>330664338</v>
      </c>
      <c r="Q22" s="106">
        <f t="shared" si="5"/>
        <v>0.09048330300644587</v>
      </c>
      <c r="R22" s="89">
        <f>SUM(R16:R21)</f>
        <v>565002948</v>
      </c>
      <c r="S22" s="90">
        <f>SUM(S16:S21)</f>
        <v>250149863</v>
      </c>
      <c r="T22" s="90">
        <f t="shared" si="6"/>
        <v>815152811</v>
      </c>
      <c r="U22" s="106">
        <f t="shared" si="7"/>
        <v>0.21617943255667357</v>
      </c>
      <c r="V22" s="89">
        <f>SUM(V16:V21)</f>
        <v>234217960</v>
      </c>
      <c r="W22" s="90">
        <f>SUM(W16:W21)</f>
        <v>20958935</v>
      </c>
      <c r="X22" s="90">
        <f t="shared" si="8"/>
        <v>255176895</v>
      </c>
      <c r="Y22" s="106">
        <f t="shared" si="9"/>
        <v>0.067673196507782</v>
      </c>
      <c r="Z22" s="89">
        <f t="shared" si="10"/>
        <v>1415446981</v>
      </c>
      <c r="AA22" s="90">
        <f t="shared" si="11"/>
        <v>381207712</v>
      </c>
      <c r="AB22" s="90">
        <f t="shared" si="12"/>
        <v>1796654693</v>
      </c>
      <c r="AC22" s="106">
        <f t="shared" si="13"/>
        <v>0.47647482385118656</v>
      </c>
      <c r="AD22" s="89">
        <f>SUM(AD16:AD21)</f>
        <v>2113871774</v>
      </c>
      <c r="AE22" s="90">
        <f>SUM(AE16:AE21)</f>
        <v>535161651</v>
      </c>
      <c r="AF22" s="90">
        <f t="shared" si="14"/>
        <v>2649033425</v>
      </c>
      <c r="AG22" s="90">
        <f>SUM(AG16:AG21)</f>
        <v>5194181120</v>
      </c>
      <c r="AH22" s="90">
        <f>SUM(AH16:AH21)</f>
        <v>5194181120</v>
      </c>
      <c r="AI22" s="91">
        <f>SUM(AI16:AI21)</f>
        <v>1074766077</v>
      </c>
      <c r="AJ22" s="129">
        <f t="shared" si="15"/>
        <v>0.20691732771151422</v>
      </c>
      <c r="AK22" s="130">
        <f t="shared" si="16"/>
        <v>-0.9036716967812515</v>
      </c>
    </row>
    <row r="23" spans="1:37" ht="13.5">
      <c r="A23" s="62" t="s">
        <v>97</v>
      </c>
      <c r="B23" s="63" t="s">
        <v>535</v>
      </c>
      <c r="C23" s="64" t="s">
        <v>536</v>
      </c>
      <c r="D23" s="85">
        <v>417386017</v>
      </c>
      <c r="E23" s="86">
        <v>49698815</v>
      </c>
      <c r="F23" s="87">
        <f t="shared" si="0"/>
        <v>467084832</v>
      </c>
      <c r="G23" s="85">
        <v>419810272</v>
      </c>
      <c r="H23" s="86">
        <v>51693583</v>
      </c>
      <c r="I23" s="87">
        <f t="shared" si="1"/>
        <v>471503855</v>
      </c>
      <c r="J23" s="85">
        <v>79557080</v>
      </c>
      <c r="K23" s="86">
        <v>176593</v>
      </c>
      <c r="L23" s="88">
        <f t="shared" si="2"/>
        <v>79733673</v>
      </c>
      <c r="M23" s="105">
        <f t="shared" si="3"/>
        <v>0.17070490741176542</v>
      </c>
      <c r="N23" s="85">
        <v>54880730</v>
      </c>
      <c r="O23" s="86">
        <v>9893190</v>
      </c>
      <c r="P23" s="88">
        <f t="shared" si="4"/>
        <v>64773920</v>
      </c>
      <c r="Q23" s="105">
        <f t="shared" si="5"/>
        <v>0.13867699304780678</v>
      </c>
      <c r="R23" s="85">
        <v>52989573</v>
      </c>
      <c r="S23" s="86">
        <v>7145000</v>
      </c>
      <c r="T23" s="88">
        <f t="shared" si="6"/>
        <v>60134573</v>
      </c>
      <c r="U23" s="105">
        <f t="shared" si="7"/>
        <v>0.12753781832812375</v>
      </c>
      <c r="V23" s="85">
        <v>32109377</v>
      </c>
      <c r="W23" s="86">
        <v>525895</v>
      </c>
      <c r="X23" s="88">
        <f t="shared" si="8"/>
        <v>32635272</v>
      </c>
      <c r="Y23" s="105">
        <f t="shared" si="9"/>
        <v>0.06921528138937486</v>
      </c>
      <c r="Z23" s="125">
        <f t="shared" si="10"/>
        <v>219536760</v>
      </c>
      <c r="AA23" s="88">
        <f t="shared" si="11"/>
        <v>17740678</v>
      </c>
      <c r="AB23" s="88">
        <f t="shared" si="12"/>
        <v>237277438</v>
      </c>
      <c r="AC23" s="105">
        <f t="shared" si="13"/>
        <v>0.5032354146924207</v>
      </c>
      <c r="AD23" s="85">
        <v>166892342</v>
      </c>
      <c r="AE23" s="86">
        <v>12102933</v>
      </c>
      <c r="AF23" s="88">
        <f t="shared" si="14"/>
        <v>178995275</v>
      </c>
      <c r="AG23" s="86">
        <v>408919525</v>
      </c>
      <c r="AH23" s="86">
        <v>408919525</v>
      </c>
      <c r="AI23" s="126">
        <v>12163656</v>
      </c>
      <c r="AJ23" s="127">
        <f t="shared" si="15"/>
        <v>0.02974584302375877</v>
      </c>
      <c r="AK23" s="128">
        <f t="shared" si="16"/>
        <v>-0.8176752319300049</v>
      </c>
    </row>
    <row r="24" spans="1:37" ht="13.5">
      <c r="A24" s="62" t="s">
        <v>97</v>
      </c>
      <c r="B24" s="63" t="s">
        <v>537</v>
      </c>
      <c r="C24" s="64" t="s">
        <v>538</v>
      </c>
      <c r="D24" s="85">
        <v>199886904</v>
      </c>
      <c r="E24" s="86">
        <v>42613200</v>
      </c>
      <c r="F24" s="87">
        <f t="shared" si="0"/>
        <v>242500104</v>
      </c>
      <c r="G24" s="85">
        <v>170969431</v>
      </c>
      <c r="H24" s="86">
        <v>23621196</v>
      </c>
      <c r="I24" s="87">
        <f t="shared" si="1"/>
        <v>194590627</v>
      </c>
      <c r="J24" s="85">
        <v>11016867</v>
      </c>
      <c r="K24" s="86">
        <v>0</v>
      </c>
      <c r="L24" s="88">
        <f t="shared" si="2"/>
        <v>11016867</v>
      </c>
      <c r="M24" s="105">
        <f t="shared" si="3"/>
        <v>0.04543035989790751</v>
      </c>
      <c r="N24" s="85">
        <v>3407233</v>
      </c>
      <c r="O24" s="86">
        <v>0</v>
      </c>
      <c r="P24" s="88">
        <f t="shared" si="4"/>
        <v>3407233</v>
      </c>
      <c r="Q24" s="105">
        <f t="shared" si="5"/>
        <v>0.014050439335069316</v>
      </c>
      <c r="R24" s="85">
        <v>37333017</v>
      </c>
      <c r="S24" s="86">
        <v>9135403</v>
      </c>
      <c r="T24" s="88">
        <f t="shared" si="6"/>
        <v>46468420</v>
      </c>
      <c r="U24" s="105">
        <f t="shared" si="7"/>
        <v>0.2388009161407348</v>
      </c>
      <c r="V24" s="85">
        <v>8208524</v>
      </c>
      <c r="W24" s="86">
        <v>0</v>
      </c>
      <c r="X24" s="88">
        <f t="shared" si="8"/>
        <v>8208524</v>
      </c>
      <c r="Y24" s="105">
        <f t="shared" si="9"/>
        <v>0.04218355285940879</v>
      </c>
      <c r="Z24" s="125">
        <f t="shared" si="10"/>
        <v>59965641</v>
      </c>
      <c r="AA24" s="88">
        <f t="shared" si="11"/>
        <v>9135403</v>
      </c>
      <c r="AB24" s="88">
        <f t="shared" si="12"/>
        <v>69101044</v>
      </c>
      <c r="AC24" s="105">
        <f t="shared" si="13"/>
        <v>0.3551098275663606</v>
      </c>
      <c r="AD24" s="85">
        <v>116924532</v>
      </c>
      <c r="AE24" s="86">
        <v>167028</v>
      </c>
      <c r="AF24" s="88">
        <f t="shared" si="14"/>
        <v>117091560</v>
      </c>
      <c r="AG24" s="86">
        <v>205233084</v>
      </c>
      <c r="AH24" s="86">
        <v>205233084</v>
      </c>
      <c r="AI24" s="126">
        <v>31567148</v>
      </c>
      <c r="AJ24" s="127">
        <f t="shared" si="15"/>
        <v>0.15381120521484734</v>
      </c>
      <c r="AK24" s="128">
        <f t="shared" si="16"/>
        <v>-0.9298965356683265</v>
      </c>
    </row>
    <row r="25" spans="1:37" ht="13.5">
      <c r="A25" s="62" t="s">
        <v>97</v>
      </c>
      <c r="B25" s="63" t="s">
        <v>539</v>
      </c>
      <c r="C25" s="64" t="s">
        <v>540</v>
      </c>
      <c r="D25" s="85">
        <v>284209078</v>
      </c>
      <c r="E25" s="86">
        <v>140539801</v>
      </c>
      <c r="F25" s="87">
        <f t="shared" si="0"/>
        <v>424748879</v>
      </c>
      <c r="G25" s="85">
        <v>284209078</v>
      </c>
      <c r="H25" s="86">
        <v>140539801</v>
      </c>
      <c r="I25" s="87">
        <f t="shared" si="1"/>
        <v>424748879</v>
      </c>
      <c r="J25" s="85">
        <v>34426513</v>
      </c>
      <c r="K25" s="86">
        <v>26601412</v>
      </c>
      <c r="L25" s="88">
        <f t="shared" si="2"/>
        <v>61027925</v>
      </c>
      <c r="M25" s="105">
        <f t="shared" si="3"/>
        <v>0.14368001427968455</v>
      </c>
      <c r="N25" s="85">
        <v>31255949</v>
      </c>
      <c r="O25" s="86">
        <v>32537191</v>
      </c>
      <c r="P25" s="88">
        <f t="shared" si="4"/>
        <v>63793140</v>
      </c>
      <c r="Q25" s="105">
        <f t="shared" si="5"/>
        <v>0.15019024923665544</v>
      </c>
      <c r="R25" s="85">
        <v>40934068</v>
      </c>
      <c r="S25" s="86">
        <v>33436317</v>
      </c>
      <c r="T25" s="88">
        <f t="shared" si="6"/>
        <v>74370385</v>
      </c>
      <c r="U25" s="105">
        <f t="shared" si="7"/>
        <v>0.17509259865521623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106616530</v>
      </c>
      <c r="AA25" s="88">
        <f t="shared" si="11"/>
        <v>92574920</v>
      </c>
      <c r="AB25" s="88">
        <f t="shared" si="12"/>
        <v>199191450</v>
      </c>
      <c r="AC25" s="105">
        <f t="shared" si="13"/>
        <v>0.4689628621715562</v>
      </c>
      <c r="AD25" s="85">
        <v>157181743</v>
      </c>
      <c r="AE25" s="86">
        <v>57786096</v>
      </c>
      <c r="AF25" s="88">
        <f t="shared" si="14"/>
        <v>214967839</v>
      </c>
      <c r="AG25" s="86">
        <v>113754425</v>
      </c>
      <c r="AH25" s="86">
        <v>113754425</v>
      </c>
      <c r="AI25" s="126">
        <v>44077834</v>
      </c>
      <c r="AJ25" s="127">
        <f t="shared" si="15"/>
        <v>0.38748236826831134</v>
      </c>
      <c r="AK25" s="128">
        <f t="shared" si="16"/>
        <v>-1</v>
      </c>
    </row>
    <row r="26" spans="1:37" ht="13.5">
      <c r="A26" s="62" t="s">
        <v>97</v>
      </c>
      <c r="B26" s="63" t="s">
        <v>541</v>
      </c>
      <c r="C26" s="64" t="s">
        <v>542</v>
      </c>
      <c r="D26" s="85">
        <v>345923294</v>
      </c>
      <c r="E26" s="86">
        <v>18318351</v>
      </c>
      <c r="F26" s="87">
        <f t="shared" si="0"/>
        <v>364241645</v>
      </c>
      <c r="G26" s="85">
        <v>289381930</v>
      </c>
      <c r="H26" s="86">
        <v>23318351</v>
      </c>
      <c r="I26" s="87">
        <f t="shared" si="1"/>
        <v>312700281</v>
      </c>
      <c r="J26" s="85">
        <v>40090197</v>
      </c>
      <c r="K26" s="86">
        <v>5760185</v>
      </c>
      <c r="L26" s="88">
        <f t="shared" si="2"/>
        <v>45850382</v>
      </c>
      <c r="M26" s="105">
        <f t="shared" si="3"/>
        <v>0.12587902187845654</v>
      </c>
      <c r="N26" s="85">
        <v>7760789</v>
      </c>
      <c r="O26" s="86">
        <v>7001661</v>
      </c>
      <c r="P26" s="88">
        <f t="shared" si="4"/>
        <v>14762450</v>
      </c>
      <c r="Q26" s="105">
        <f t="shared" si="5"/>
        <v>0.040529275558262974</v>
      </c>
      <c r="R26" s="85">
        <v>51331391</v>
      </c>
      <c r="S26" s="86">
        <v>1692154</v>
      </c>
      <c r="T26" s="88">
        <f t="shared" si="6"/>
        <v>53023545</v>
      </c>
      <c r="U26" s="105">
        <f t="shared" si="7"/>
        <v>0.1695666688575825</v>
      </c>
      <c r="V26" s="85">
        <v>61595749</v>
      </c>
      <c r="W26" s="86">
        <v>8816050</v>
      </c>
      <c r="X26" s="88">
        <f t="shared" si="8"/>
        <v>70411799</v>
      </c>
      <c r="Y26" s="105">
        <f t="shared" si="9"/>
        <v>0.22517344332031478</v>
      </c>
      <c r="Z26" s="125">
        <f t="shared" si="10"/>
        <v>160778126</v>
      </c>
      <c r="AA26" s="88">
        <f t="shared" si="11"/>
        <v>23270050</v>
      </c>
      <c r="AB26" s="88">
        <f t="shared" si="12"/>
        <v>184048176</v>
      </c>
      <c r="AC26" s="105">
        <f t="shared" si="13"/>
        <v>0.5885769447069988</v>
      </c>
      <c r="AD26" s="85">
        <v>155244123</v>
      </c>
      <c r="AE26" s="86">
        <v>19309056</v>
      </c>
      <c r="AF26" s="88">
        <f t="shared" si="14"/>
        <v>174553179</v>
      </c>
      <c r="AG26" s="86">
        <v>308937957</v>
      </c>
      <c r="AH26" s="86">
        <v>308937957</v>
      </c>
      <c r="AI26" s="126">
        <v>43059283</v>
      </c>
      <c r="AJ26" s="127">
        <f t="shared" si="15"/>
        <v>0.13937841571212306</v>
      </c>
      <c r="AK26" s="128">
        <f t="shared" si="16"/>
        <v>-0.5966169198213227</v>
      </c>
    </row>
    <row r="27" spans="1:37" ht="13.5">
      <c r="A27" s="62" t="s">
        <v>97</v>
      </c>
      <c r="B27" s="63" t="s">
        <v>543</v>
      </c>
      <c r="C27" s="64" t="s">
        <v>544</v>
      </c>
      <c r="D27" s="85">
        <v>198897806</v>
      </c>
      <c r="E27" s="86">
        <v>79208217</v>
      </c>
      <c r="F27" s="87">
        <f t="shared" si="0"/>
        <v>278106023</v>
      </c>
      <c r="G27" s="85">
        <v>185027440</v>
      </c>
      <c r="H27" s="86">
        <v>62719887</v>
      </c>
      <c r="I27" s="87">
        <f t="shared" si="1"/>
        <v>247747327</v>
      </c>
      <c r="J27" s="85">
        <v>36676031</v>
      </c>
      <c r="K27" s="86">
        <v>19475539</v>
      </c>
      <c r="L27" s="88">
        <f t="shared" si="2"/>
        <v>56151570</v>
      </c>
      <c r="M27" s="105">
        <f t="shared" si="3"/>
        <v>0.2019070618977569</v>
      </c>
      <c r="N27" s="85">
        <v>37120952</v>
      </c>
      <c r="O27" s="86">
        <v>4729844</v>
      </c>
      <c r="P27" s="88">
        <f t="shared" si="4"/>
        <v>41850796</v>
      </c>
      <c r="Q27" s="105">
        <f t="shared" si="5"/>
        <v>0.15048504001655513</v>
      </c>
      <c r="R27" s="85">
        <v>37147433</v>
      </c>
      <c r="S27" s="86">
        <v>10265325</v>
      </c>
      <c r="T27" s="88">
        <f t="shared" si="6"/>
        <v>47412758</v>
      </c>
      <c r="U27" s="105">
        <f t="shared" si="7"/>
        <v>0.19137545730210845</v>
      </c>
      <c r="V27" s="85">
        <v>31938759</v>
      </c>
      <c r="W27" s="86">
        <v>1663234</v>
      </c>
      <c r="X27" s="88">
        <f t="shared" si="8"/>
        <v>33601993</v>
      </c>
      <c r="Y27" s="105">
        <f t="shared" si="9"/>
        <v>0.1356300929938994</v>
      </c>
      <c r="Z27" s="125">
        <f t="shared" si="10"/>
        <v>142883175</v>
      </c>
      <c r="AA27" s="88">
        <f t="shared" si="11"/>
        <v>36133942</v>
      </c>
      <c r="AB27" s="88">
        <f t="shared" si="12"/>
        <v>179017117</v>
      </c>
      <c r="AC27" s="105">
        <f t="shared" si="13"/>
        <v>0.7225794084954951</v>
      </c>
      <c r="AD27" s="85">
        <v>124526746</v>
      </c>
      <c r="AE27" s="86">
        <v>38793768</v>
      </c>
      <c r="AF27" s="88">
        <f t="shared" si="14"/>
        <v>163320514</v>
      </c>
      <c r="AG27" s="86">
        <v>236238718</v>
      </c>
      <c r="AH27" s="86">
        <v>236238718</v>
      </c>
      <c r="AI27" s="126">
        <v>66977272</v>
      </c>
      <c r="AJ27" s="127">
        <f t="shared" si="15"/>
        <v>0.2835152195500824</v>
      </c>
      <c r="AK27" s="128">
        <f t="shared" si="16"/>
        <v>-0.7942573643871829</v>
      </c>
    </row>
    <row r="28" spans="1:37" ht="13.5">
      <c r="A28" s="62" t="s">
        <v>112</v>
      </c>
      <c r="B28" s="63" t="s">
        <v>545</v>
      </c>
      <c r="C28" s="64" t="s">
        <v>546</v>
      </c>
      <c r="D28" s="85">
        <v>341193618</v>
      </c>
      <c r="E28" s="86">
        <v>367856000</v>
      </c>
      <c r="F28" s="87">
        <f t="shared" si="0"/>
        <v>709049618</v>
      </c>
      <c r="G28" s="85">
        <v>402988734</v>
      </c>
      <c r="H28" s="86">
        <v>233299912</v>
      </c>
      <c r="I28" s="87">
        <f t="shared" si="1"/>
        <v>636288646</v>
      </c>
      <c r="J28" s="85">
        <v>74863857</v>
      </c>
      <c r="K28" s="86">
        <v>49369908</v>
      </c>
      <c r="L28" s="88">
        <f t="shared" si="2"/>
        <v>124233765</v>
      </c>
      <c r="M28" s="105">
        <f t="shared" si="3"/>
        <v>0.17521166621656653</v>
      </c>
      <c r="N28" s="85">
        <v>25760442</v>
      </c>
      <c r="O28" s="86">
        <v>1622042</v>
      </c>
      <c r="P28" s="88">
        <f t="shared" si="4"/>
        <v>27382484</v>
      </c>
      <c r="Q28" s="105">
        <f t="shared" si="5"/>
        <v>0.03861857238882258</v>
      </c>
      <c r="R28" s="85">
        <v>22307367</v>
      </c>
      <c r="S28" s="86">
        <v>1204460</v>
      </c>
      <c r="T28" s="88">
        <f t="shared" si="6"/>
        <v>23511827</v>
      </c>
      <c r="U28" s="105">
        <f t="shared" si="7"/>
        <v>0.03695151115426316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122931666</v>
      </c>
      <c r="AA28" s="88">
        <f t="shared" si="11"/>
        <v>52196410</v>
      </c>
      <c r="AB28" s="88">
        <f t="shared" si="12"/>
        <v>175128076</v>
      </c>
      <c r="AC28" s="105">
        <f t="shared" si="13"/>
        <v>0.2752336963749625</v>
      </c>
      <c r="AD28" s="85">
        <v>291793851</v>
      </c>
      <c r="AE28" s="86">
        <v>99880716</v>
      </c>
      <c r="AF28" s="88">
        <f t="shared" si="14"/>
        <v>391674567</v>
      </c>
      <c r="AG28" s="86">
        <v>714966001</v>
      </c>
      <c r="AH28" s="86">
        <v>714966001</v>
      </c>
      <c r="AI28" s="126">
        <v>63381586</v>
      </c>
      <c r="AJ28" s="127">
        <f t="shared" si="15"/>
        <v>0.08864979021568888</v>
      </c>
      <c r="AK28" s="128">
        <f t="shared" si="16"/>
        <v>-1</v>
      </c>
    </row>
    <row r="29" spans="1:37" ht="13.5">
      <c r="A29" s="65"/>
      <c r="B29" s="66" t="s">
        <v>547</v>
      </c>
      <c r="C29" s="67"/>
      <c r="D29" s="89">
        <f>SUM(D23:D28)</f>
        <v>1787496717</v>
      </c>
      <c r="E29" s="90">
        <f>SUM(E23:E28)</f>
        <v>698234384</v>
      </c>
      <c r="F29" s="91">
        <f t="shared" si="0"/>
        <v>2485731101</v>
      </c>
      <c r="G29" s="89">
        <f>SUM(G23:G28)</f>
        <v>1752386885</v>
      </c>
      <c r="H29" s="90">
        <f>SUM(H23:H28)</f>
        <v>535192730</v>
      </c>
      <c r="I29" s="91">
        <f t="shared" si="1"/>
        <v>2287579615</v>
      </c>
      <c r="J29" s="89">
        <f>SUM(J23:J28)</f>
        <v>276630545</v>
      </c>
      <c r="K29" s="90">
        <f>SUM(K23:K28)</f>
        <v>101383637</v>
      </c>
      <c r="L29" s="90">
        <f t="shared" si="2"/>
        <v>378014182</v>
      </c>
      <c r="M29" s="106">
        <f t="shared" si="3"/>
        <v>0.15207364217631036</v>
      </c>
      <c r="N29" s="89">
        <f>SUM(N23:N28)</f>
        <v>160186095</v>
      </c>
      <c r="O29" s="90">
        <f>SUM(O23:O28)</f>
        <v>55783928</v>
      </c>
      <c r="P29" s="90">
        <f t="shared" si="4"/>
        <v>215970023</v>
      </c>
      <c r="Q29" s="106">
        <f t="shared" si="5"/>
        <v>0.08688390426185523</v>
      </c>
      <c r="R29" s="89">
        <f>SUM(R23:R28)</f>
        <v>242042849</v>
      </c>
      <c r="S29" s="90">
        <f>SUM(S23:S28)</f>
        <v>62878659</v>
      </c>
      <c r="T29" s="90">
        <f t="shared" si="6"/>
        <v>304921508</v>
      </c>
      <c r="U29" s="106">
        <f t="shared" si="7"/>
        <v>0.13329438066355562</v>
      </c>
      <c r="V29" s="89">
        <f>SUM(V23:V28)</f>
        <v>133852409</v>
      </c>
      <c r="W29" s="90">
        <f>SUM(W23:W28)</f>
        <v>11005179</v>
      </c>
      <c r="X29" s="90">
        <f t="shared" si="8"/>
        <v>144857588</v>
      </c>
      <c r="Y29" s="106">
        <f t="shared" si="9"/>
        <v>0.06332351759481822</v>
      </c>
      <c r="Z29" s="89">
        <f t="shared" si="10"/>
        <v>812711898</v>
      </c>
      <c r="AA29" s="90">
        <f t="shared" si="11"/>
        <v>231051403</v>
      </c>
      <c r="AB29" s="90">
        <f t="shared" si="12"/>
        <v>1043763301</v>
      </c>
      <c r="AC29" s="106">
        <f t="shared" si="13"/>
        <v>0.4562740873173938</v>
      </c>
      <c r="AD29" s="89">
        <f>SUM(AD23:AD28)</f>
        <v>1012563337</v>
      </c>
      <c r="AE29" s="90">
        <f>SUM(AE23:AE28)</f>
        <v>228039597</v>
      </c>
      <c r="AF29" s="90">
        <f t="shared" si="14"/>
        <v>1240602934</v>
      </c>
      <c r="AG29" s="90">
        <f>SUM(AG23:AG28)</f>
        <v>1988049710</v>
      </c>
      <c r="AH29" s="90">
        <f>SUM(AH23:AH28)</f>
        <v>1988049710</v>
      </c>
      <c r="AI29" s="91">
        <f>SUM(AI23:AI28)</f>
        <v>261226779</v>
      </c>
      <c r="AJ29" s="129">
        <f t="shared" si="15"/>
        <v>0.13139851467798558</v>
      </c>
      <c r="AK29" s="130">
        <f t="shared" si="16"/>
        <v>-0.8832361394366974</v>
      </c>
    </row>
    <row r="30" spans="1:37" ht="13.5">
      <c r="A30" s="62" t="s">
        <v>97</v>
      </c>
      <c r="B30" s="63" t="s">
        <v>85</v>
      </c>
      <c r="C30" s="64" t="s">
        <v>86</v>
      </c>
      <c r="D30" s="85">
        <v>3217211823</v>
      </c>
      <c r="E30" s="86">
        <v>164114549</v>
      </c>
      <c r="F30" s="87">
        <f t="shared" si="0"/>
        <v>3381326372</v>
      </c>
      <c r="G30" s="85">
        <v>3123697456</v>
      </c>
      <c r="H30" s="86">
        <v>170174549</v>
      </c>
      <c r="I30" s="87">
        <f t="shared" si="1"/>
        <v>3293872005</v>
      </c>
      <c r="J30" s="85">
        <v>397635410</v>
      </c>
      <c r="K30" s="86">
        <v>12689246</v>
      </c>
      <c r="L30" s="88">
        <f t="shared" si="2"/>
        <v>410324656</v>
      </c>
      <c r="M30" s="105">
        <f t="shared" si="3"/>
        <v>0.12135020724346689</v>
      </c>
      <c r="N30" s="85">
        <v>1168006129</v>
      </c>
      <c r="O30" s="86">
        <v>38891026</v>
      </c>
      <c r="P30" s="88">
        <f t="shared" si="4"/>
        <v>1206897155</v>
      </c>
      <c r="Q30" s="105">
        <f t="shared" si="5"/>
        <v>0.3569300984944969</v>
      </c>
      <c r="R30" s="85">
        <v>732368928</v>
      </c>
      <c r="S30" s="86">
        <v>22796061</v>
      </c>
      <c r="T30" s="88">
        <f t="shared" si="6"/>
        <v>755164989</v>
      </c>
      <c r="U30" s="105">
        <f t="shared" si="7"/>
        <v>0.22926361068483594</v>
      </c>
      <c r="V30" s="85">
        <v>222304511</v>
      </c>
      <c r="W30" s="86">
        <v>1690666</v>
      </c>
      <c r="X30" s="88">
        <f t="shared" si="8"/>
        <v>223995177</v>
      </c>
      <c r="Y30" s="105">
        <f t="shared" si="9"/>
        <v>0.06800360689789463</v>
      </c>
      <c r="Z30" s="125">
        <f t="shared" si="10"/>
        <v>2520314978</v>
      </c>
      <c r="AA30" s="88">
        <f t="shared" si="11"/>
        <v>76066999</v>
      </c>
      <c r="AB30" s="88">
        <f t="shared" si="12"/>
        <v>2596381977</v>
      </c>
      <c r="AC30" s="105">
        <f t="shared" si="13"/>
        <v>0.7882461653211689</v>
      </c>
      <c r="AD30" s="85">
        <v>2086098334</v>
      </c>
      <c r="AE30" s="86">
        <v>174937570</v>
      </c>
      <c r="AF30" s="88">
        <f t="shared" si="14"/>
        <v>2261035904</v>
      </c>
      <c r="AG30" s="86">
        <v>3339467873</v>
      </c>
      <c r="AH30" s="86">
        <v>3339467873</v>
      </c>
      <c r="AI30" s="126">
        <v>610367930</v>
      </c>
      <c r="AJ30" s="127">
        <f t="shared" si="15"/>
        <v>0.18277400867811852</v>
      </c>
      <c r="AK30" s="128">
        <f t="shared" si="16"/>
        <v>-0.9009324988587178</v>
      </c>
    </row>
    <row r="31" spans="1:37" ht="13.5">
      <c r="A31" s="62" t="s">
        <v>97</v>
      </c>
      <c r="B31" s="63" t="s">
        <v>548</v>
      </c>
      <c r="C31" s="64" t="s">
        <v>549</v>
      </c>
      <c r="D31" s="85">
        <v>431157789</v>
      </c>
      <c r="E31" s="86">
        <v>30228458</v>
      </c>
      <c r="F31" s="87">
        <f t="shared" si="0"/>
        <v>461386247</v>
      </c>
      <c r="G31" s="85">
        <v>399195943</v>
      </c>
      <c r="H31" s="86">
        <v>37362987</v>
      </c>
      <c r="I31" s="87">
        <f t="shared" si="1"/>
        <v>436558930</v>
      </c>
      <c r="J31" s="85">
        <v>34846504</v>
      </c>
      <c r="K31" s="86">
        <v>5479899</v>
      </c>
      <c r="L31" s="88">
        <f t="shared" si="2"/>
        <v>40326403</v>
      </c>
      <c r="M31" s="105">
        <f t="shared" si="3"/>
        <v>0.08740269841636611</v>
      </c>
      <c r="N31" s="85">
        <v>87562154</v>
      </c>
      <c r="O31" s="86">
        <v>14514004</v>
      </c>
      <c r="P31" s="88">
        <f t="shared" si="4"/>
        <v>102076158</v>
      </c>
      <c r="Q31" s="105">
        <f t="shared" si="5"/>
        <v>0.22123797287785216</v>
      </c>
      <c r="R31" s="85">
        <v>68527625</v>
      </c>
      <c r="S31" s="86">
        <v>4974455</v>
      </c>
      <c r="T31" s="88">
        <f t="shared" si="6"/>
        <v>73502080</v>
      </c>
      <c r="U31" s="105">
        <f t="shared" si="7"/>
        <v>0.16836691440488916</v>
      </c>
      <c r="V31" s="85">
        <v>48266382</v>
      </c>
      <c r="W31" s="86">
        <v>4050168</v>
      </c>
      <c r="X31" s="88">
        <f t="shared" si="8"/>
        <v>52316550</v>
      </c>
      <c r="Y31" s="105">
        <f t="shared" si="9"/>
        <v>0.11983846029675764</v>
      </c>
      <c r="Z31" s="125">
        <f t="shared" si="10"/>
        <v>239202665</v>
      </c>
      <c r="AA31" s="88">
        <f t="shared" si="11"/>
        <v>29018526</v>
      </c>
      <c r="AB31" s="88">
        <f t="shared" si="12"/>
        <v>268221191</v>
      </c>
      <c r="AC31" s="105">
        <f t="shared" si="13"/>
        <v>0.6143985898994209</v>
      </c>
      <c r="AD31" s="85">
        <v>232993553</v>
      </c>
      <c r="AE31" s="86">
        <v>46679838</v>
      </c>
      <c r="AF31" s="88">
        <f t="shared" si="14"/>
        <v>279673391</v>
      </c>
      <c r="AG31" s="86">
        <v>466343898</v>
      </c>
      <c r="AH31" s="86">
        <v>466343898</v>
      </c>
      <c r="AI31" s="126">
        <v>73375925</v>
      </c>
      <c r="AJ31" s="127">
        <f t="shared" si="15"/>
        <v>0.15734295080237118</v>
      </c>
      <c r="AK31" s="128">
        <f t="shared" si="16"/>
        <v>-0.8129369769038914</v>
      </c>
    </row>
    <row r="32" spans="1:37" ht="13.5">
      <c r="A32" s="62" t="s">
        <v>97</v>
      </c>
      <c r="B32" s="63" t="s">
        <v>87</v>
      </c>
      <c r="C32" s="64" t="s">
        <v>88</v>
      </c>
      <c r="D32" s="85">
        <v>1818848430</v>
      </c>
      <c r="E32" s="86">
        <v>42886957</v>
      </c>
      <c r="F32" s="87">
        <f t="shared" si="0"/>
        <v>1861735387</v>
      </c>
      <c r="G32" s="85">
        <v>1898790419</v>
      </c>
      <c r="H32" s="86">
        <v>444025706</v>
      </c>
      <c r="I32" s="87">
        <f t="shared" si="1"/>
        <v>2342816125</v>
      </c>
      <c r="J32" s="85">
        <v>215789152</v>
      </c>
      <c r="K32" s="86">
        <v>-363965547</v>
      </c>
      <c r="L32" s="88">
        <f t="shared" si="2"/>
        <v>-148176395</v>
      </c>
      <c r="M32" s="105">
        <f t="shared" si="3"/>
        <v>-0.0795904702863125</v>
      </c>
      <c r="N32" s="85">
        <v>224551005</v>
      </c>
      <c r="O32" s="86">
        <v>48002395</v>
      </c>
      <c r="P32" s="88">
        <f t="shared" si="4"/>
        <v>272553400</v>
      </c>
      <c r="Q32" s="105">
        <f t="shared" si="5"/>
        <v>0.14639749660621346</v>
      </c>
      <c r="R32" s="85">
        <v>342600605</v>
      </c>
      <c r="S32" s="86">
        <v>34848881</v>
      </c>
      <c r="T32" s="88">
        <f t="shared" si="6"/>
        <v>377449486</v>
      </c>
      <c r="U32" s="105">
        <f t="shared" si="7"/>
        <v>0.1611093085676965</v>
      </c>
      <c r="V32" s="85">
        <v>128742919</v>
      </c>
      <c r="W32" s="86">
        <v>14466257</v>
      </c>
      <c r="X32" s="88">
        <f t="shared" si="8"/>
        <v>143209176</v>
      </c>
      <c r="Y32" s="105">
        <f t="shared" si="9"/>
        <v>0.061126937992199454</v>
      </c>
      <c r="Z32" s="125">
        <f t="shared" si="10"/>
        <v>911683681</v>
      </c>
      <c r="AA32" s="88">
        <f t="shared" si="11"/>
        <v>-266648014</v>
      </c>
      <c r="AB32" s="88">
        <f t="shared" si="12"/>
        <v>645035667</v>
      </c>
      <c r="AC32" s="105">
        <f t="shared" si="13"/>
        <v>0.27532492205294173</v>
      </c>
      <c r="AD32" s="85">
        <v>1239851077</v>
      </c>
      <c r="AE32" s="86">
        <v>17333476</v>
      </c>
      <c r="AF32" s="88">
        <f t="shared" si="14"/>
        <v>1257184553</v>
      </c>
      <c r="AG32" s="86">
        <v>1810179830</v>
      </c>
      <c r="AH32" s="86">
        <v>1810179830</v>
      </c>
      <c r="AI32" s="126">
        <v>656263668</v>
      </c>
      <c r="AJ32" s="127">
        <f t="shared" si="15"/>
        <v>0.3625405924448954</v>
      </c>
      <c r="AK32" s="128">
        <f t="shared" si="16"/>
        <v>-0.8860873881577195</v>
      </c>
    </row>
    <row r="33" spans="1:37" ht="13.5">
      <c r="A33" s="62" t="s">
        <v>112</v>
      </c>
      <c r="B33" s="63" t="s">
        <v>550</v>
      </c>
      <c r="C33" s="64" t="s">
        <v>551</v>
      </c>
      <c r="D33" s="85">
        <v>196731918</v>
      </c>
      <c r="E33" s="86">
        <v>3010000</v>
      </c>
      <c r="F33" s="87">
        <f t="shared" si="0"/>
        <v>199741918</v>
      </c>
      <c r="G33" s="85">
        <v>198571637</v>
      </c>
      <c r="H33" s="86">
        <v>3878000</v>
      </c>
      <c r="I33" s="87">
        <f t="shared" si="1"/>
        <v>202449637</v>
      </c>
      <c r="J33" s="85">
        <v>35982230</v>
      </c>
      <c r="K33" s="86">
        <v>350298</v>
      </c>
      <c r="L33" s="88">
        <f t="shared" si="2"/>
        <v>36332528</v>
      </c>
      <c r="M33" s="105">
        <f t="shared" si="3"/>
        <v>0.1818973621751244</v>
      </c>
      <c r="N33" s="85">
        <v>43056183</v>
      </c>
      <c r="O33" s="86">
        <v>610629</v>
      </c>
      <c r="P33" s="88">
        <f t="shared" si="4"/>
        <v>43666812</v>
      </c>
      <c r="Q33" s="105">
        <f t="shared" si="5"/>
        <v>0.21861616448481286</v>
      </c>
      <c r="R33" s="85">
        <v>44410138</v>
      </c>
      <c r="S33" s="86">
        <v>245815</v>
      </c>
      <c r="T33" s="88">
        <f t="shared" si="6"/>
        <v>44655953</v>
      </c>
      <c r="U33" s="105">
        <f t="shared" si="7"/>
        <v>0.22057808382239777</v>
      </c>
      <c r="V33" s="85">
        <v>40149766</v>
      </c>
      <c r="W33" s="86">
        <v>1040590</v>
      </c>
      <c r="X33" s="88">
        <f t="shared" si="8"/>
        <v>41190356</v>
      </c>
      <c r="Y33" s="105">
        <f t="shared" si="9"/>
        <v>0.203459767132109</v>
      </c>
      <c r="Z33" s="125">
        <f t="shared" si="10"/>
        <v>163598317</v>
      </c>
      <c r="AA33" s="88">
        <f t="shared" si="11"/>
        <v>2247332</v>
      </c>
      <c r="AB33" s="88">
        <f t="shared" si="12"/>
        <v>165845649</v>
      </c>
      <c r="AC33" s="105">
        <f t="shared" si="13"/>
        <v>0.8191945980125418</v>
      </c>
      <c r="AD33" s="85">
        <v>166969996</v>
      </c>
      <c r="AE33" s="86">
        <v>2185145</v>
      </c>
      <c r="AF33" s="88">
        <f t="shared" si="14"/>
        <v>169155141</v>
      </c>
      <c r="AG33" s="86">
        <v>191135132</v>
      </c>
      <c r="AH33" s="86">
        <v>191135132</v>
      </c>
      <c r="AI33" s="126">
        <v>50593731</v>
      </c>
      <c r="AJ33" s="127">
        <f t="shared" si="15"/>
        <v>0.26470136845381204</v>
      </c>
      <c r="AK33" s="128">
        <f t="shared" si="16"/>
        <v>-0.7564936202559756</v>
      </c>
    </row>
    <row r="34" spans="1:37" ht="13.5">
      <c r="A34" s="65"/>
      <c r="B34" s="66" t="s">
        <v>552</v>
      </c>
      <c r="C34" s="67"/>
      <c r="D34" s="89">
        <f>SUM(D30:D33)</f>
        <v>5663949960</v>
      </c>
      <c r="E34" s="90">
        <f>SUM(E30:E33)</f>
        <v>240239964</v>
      </c>
      <c r="F34" s="91">
        <f t="shared" si="0"/>
        <v>5904189924</v>
      </c>
      <c r="G34" s="89">
        <f>SUM(G30:G33)</f>
        <v>5620255455</v>
      </c>
      <c r="H34" s="90">
        <f>SUM(H30:H33)</f>
        <v>655441242</v>
      </c>
      <c r="I34" s="91">
        <f t="shared" si="1"/>
        <v>6275696697</v>
      </c>
      <c r="J34" s="89">
        <f>SUM(J30:J33)</f>
        <v>684253296</v>
      </c>
      <c r="K34" s="90">
        <f>SUM(K30:K33)</f>
        <v>-345446104</v>
      </c>
      <c r="L34" s="90">
        <f t="shared" si="2"/>
        <v>338807192</v>
      </c>
      <c r="M34" s="106">
        <f t="shared" si="3"/>
        <v>0.05738419603047986</v>
      </c>
      <c r="N34" s="89">
        <f>SUM(N30:N33)</f>
        <v>1523175471</v>
      </c>
      <c r="O34" s="90">
        <f>SUM(O30:O33)</f>
        <v>102018054</v>
      </c>
      <c r="P34" s="90">
        <f t="shared" si="4"/>
        <v>1625193525</v>
      </c>
      <c r="Q34" s="106">
        <f t="shared" si="5"/>
        <v>0.2752610512059808</v>
      </c>
      <c r="R34" s="89">
        <f>SUM(R30:R33)</f>
        <v>1187907296</v>
      </c>
      <c r="S34" s="90">
        <f>SUM(S30:S33)</f>
        <v>62865212</v>
      </c>
      <c r="T34" s="90">
        <f t="shared" si="6"/>
        <v>1250772508</v>
      </c>
      <c r="U34" s="106">
        <f t="shared" si="7"/>
        <v>0.19930416786998525</v>
      </c>
      <c r="V34" s="89">
        <f>SUM(V30:V33)</f>
        <v>439463578</v>
      </c>
      <c r="W34" s="90">
        <f>SUM(W30:W33)</f>
        <v>21247681</v>
      </c>
      <c r="X34" s="90">
        <f t="shared" si="8"/>
        <v>460711259</v>
      </c>
      <c r="Y34" s="106">
        <f t="shared" si="9"/>
        <v>0.07341197021523298</v>
      </c>
      <c r="Z34" s="89">
        <f t="shared" si="10"/>
        <v>3834799641</v>
      </c>
      <c r="AA34" s="90">
        <f t="shared" si="11"/>
        <v>-159315157</v>
      </c>
      <c r="AB34" s="90">
        <f t="shared" si="12"/>
        <v>3675484484</v>
      </c>
      <c r="AC34" s="106">
        <f t="shared" si="13"/>
        <v>0.5856695537496273</v>
      </c>
      <c r="AD34" s="89">
        <f>SUM(AD30:AD33)</f>
        <v>3725912960</v>
      </c>
      <c r="AE34" s="90">
        <f>SUM(AE30:AE33)</f>
        <v>241136029</v>
      </c>
      <c r="AF34" s="90">
        <f t="shared" si="14"/>
        <v>3967048989</v>
      </c>
      <c r="AG34" s="90">
        <f>SUM(AG30:AG33)</f>
        <v>5807126733</v>
      </c>
      <c r="AH34" s="90">
        <f>SUM(AH30:AH33)</f>
        <v>5807126733</v>
      </c>
      <c r="AI34" s="91">
        <f>SUM(AI30:AI33)</f>
        <v>1390601254</v>
      </c>
      <c r="AJ34" s="129">
        <f t="shared" si="15"/>
        <v>0.23946459547673868</v>
      </c>
      <c r="AK34" s="130">
        <f t="shared" si="16"/>
        <v>-0.8838654979362545</v>
      </c>
    </row>
    <row r="35" spans="1:37" ht="13.5">
      <c r="A35" s="68"/>
      <c r="B35" s="69" t="s">
        <v>553</v>
      </c>
      <c r="C35" s="70"/>
      <c r="D35" s="92">
        <f>SUM(D9:D14,D16:D21,D23:D28,D30:D33)</f>
        <v>19896326836</v>
      </c>
      <c r="E35" s="93">
        <f>SUM(E9:E14,E16:E21,E23:E28,E30:E33)</f>
        <v>3442942560</v>
      </c>
      <c r="F35" s="94">
        <f t="shared" si="0"/>
        <v>23339269396</v>
      </c>
      <c r="G35" s="92">
        <f>SUM(G9:G14,G16:G21,G23:G28,G30:G33)</f>
        <v>19684262651</v>
      </c>
      <c r="H35" s="93">
        <f>SUM(H9:H14,H16:H21,H23:H28,H30:H33)</f>
        <v>4331025031</v>
      </c>
      <c r="I35" s="94">
        <f t="shared" si="1"/>
        <v>24015287682</v>
      </c>
      <c r="J35" s="92">
        <f>SUM(J9:J14,J16:J21,J23:J28,J30:J33)</f>
        <v>2721327287</v>
      </c>
      <c r="K35" s="93">
        <f>SUM(K9:K14,K16:K21,K23:K28,K30:K33)</f>
        <v>-41122830</v>
      </c>
      <c r="L35" s="93">
        <f t="shared" si="2"/>
        <v>2680204457</v>
      </c>
      <c r="M35" s="107">
        <f t="shared" si="3"/>
        <v>0.11483669053750872</v>
      </c>
      <c r="N35" s="92">
        <f>SUM(N9:N14,N16:N21,N23:N28,N30:N33)</f>
        <v>3555711316</v>
      </c>
      <c r="O35" s="93">
        <f>SUM(O9:O14,O16:O21,O23:O28,O30:O33)</f>
        <v>408972857</v>
      </c>
      <c r="P35" s="93">
        <f t="shared" si="4"/>
        <v>3964684173</v>
      </c>
      <c r="Q35" s="107">
        <f t="shared" si="5"/>
        <v>0.1698718201384439</v>
      </c>
      <c r="R35" s="92">
        <f>SUM(R9:R14,R16:R21,R23:R28,R30:R33)</f>
        <v>3802284898</v>
      </c>
      <c r="S35" s="93">
        <f>SUM(S9:S14,S16:S21,S23:S28,S30:S33)</f>
        <v>608606632</v>
      </c>
      <c r="T35" s="93">
        <f t="shared" si="6"/>
        <v>4410891530</v>
      </c>
      <c r="U35" s="107">
        <f t="shared" si="7"/>
        <v>0.18367015163037428</v>
      </c>
      <c r="V35" s="92">
        <f>SUM(V9:V14,V16:V21,V23:V28,V30:V33)</f>
        <v>2774289751</v>
      </c>
      <c r="W35" s="93">
        <f>SUM(W9:W14,W16:W21,W23:W28,W30:W33)</f>
        <v>278451948</v>
      </c>
      <c r="X35" s="93">
        <f t="shared" si="8"/>
        <v>3052741699</v>
      </c>
      <c r="Y35" s="107">
        <f t="shared" si="9"/>
        <v>0.12711659920226975</v>
      </c>
      <c r="Z35" s="92">
        <f t="shared" si="10"/>
        <v>12853613252</v>
      </c>
      <c r="AA35" s="93">
        <f t="shared" si="11"/>
        <v>1254908607</v>
      </c>
      <c r="AB35" s="93">
        <f t="shared" si="12"/>
        <v>14108521859</v>
      </c>
      <c r="AC35" s="107">
        <f t="shared" si="13"/>
        <v>0.5874808599346764</v>
      </c>
      <c r="AD35" s="92">
        <f>SUM(AD9:AD14,AD16:AD21,AD23:AD28,AD30:AD33)</f>
        <v>13474492809</v>
      </c>
      <c r="AE35" s="93">
        <f>SUM(AE9:AE14,AE16:AE21,AE23:AE28,AE30:AE33)</f>
        <v>2006143049</v>
      </c>
      <c r="AF35" s="93">
        <f t="shared" si="14"/>
        <v>15480635858</v>
      </c>
      <c r="AG35" s="93">
        <f>SUM(AG9:AG14,AG16:AG21,AG23:AG28,AG30:AG33)</f>
        <v>24497423217</v>
      </c>
      <c r="AH35" s="93">
        <f>SUM(AH9:AH14,AH16:AH21,AH23:AH28,AH30:AH33)</f>
        <v>24497423217</v>
      </c>
      <c r="AI35" s="94">
        <f>SUM(AI9:AI14,AI16:AI21,AI23:AI28,AI30:AI33)</f>
        <v>4796391315</v>
      </c>
      <c r="AJ35" s="131">
        <f t="shared" si="15"/>
        <v>0.19579166643418813</v>
      </c>
      <c r="AK35" s="132">
        <f t="shared" si="16"/>
        <v>-0.8028025639901335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O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hidden="1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ht="1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42</v>
      </c>
      <c r="C9" s="64" t="s">
        <v>43</v>
      </c>
      <c r="D9" s="85">
        <v>42099243560</v>
      </c>
      <c r="E9" s="86">
        <v>8430911243</v>
      </c>
      <c r="F9" s="87">
        <f>$D9+$E9</f>
        <v>50530154803</v>
      </c>
      <c r="G9" s="85">
        <v>41790271425</v>
      </c>
      <c r="H9" s="86">
        <v>6768405495</v>
      </c>
      <c r="I9" s="87">
        <f>$G9+$H9</f>
        <v>48558676920</v>
      </c>
      <c r="J9" s="85">
        <v>8834703828</v>
      </c>
      <c r="K9" s="86">
        <v>1518577</v>
      </c>
      <c r="L9" s="88">
        <f>$J9+$K9</f>
        <v>8836222405</v>
      </c>
      <c r="M9" s="105">
        <f>IF($F9=0,0,$L9/$F9)</f>
        <v>0.17487028170504218</v>
      </c>
      <c r="N9" s="85">
        <v>10068871478</v>
      </c>
      <c r="O9" s="86">
        <v>156730932</v>
      </c>
      <c r="P9" s="88">
        <f>$N9+$O9</f>
        <v>10225602410</v>
      </c>
      <c r="Q9" s="105">
        <f>IF($F9=0,0,$P9/$F9)</f>
        <v>0.20236633847385127</v>
      </c>
      <c r="R9" s="85">
        <v>9350381324</v>
      </c>
      <c r="S9" s="86">
        <v>359989465</v>
      </c>
      <c r="T9" s="88">
        <f>$R9+$S9</f>
        <v>9710370789</v>
      </c>
      <c r="U9" s="105">
        <f>IF($I9=0,0,$T9/$I9)</f>
        <v>0.19997189801933343</v>
      </c>
      <c r="V9" s="85">
        <v>11013229919</v>
      </c>
      <c r="W9" s="86">
        <v>780739951</v>
      </c>
      <c r="X9" s="88">
        <f>$V9+$W9</f>
        <v>11793969870</v>
      </c>
      <c r="Y9" s="105">
        <f>IF($I9=0,0,$X9/$I9)</f>
        <v>0.24288079120093126</v>
      </c>
      <c r="Z9" s="125">
        <f>$J9+$N9+$R9+$V9</f>
        <v>39267186549</v>
      </c>
      <c r="AA9" s="88">
        <f>$K9+$O9+$S9+$W9</f>
        <v>1298978925</v>
      </c>
      <c r="AB9" s="88">
        <f>$Z9+$AA9</f>
        <v>40566165474</v>
      </c>
      <c r="AC9" s="105">
        <f>IF($I9=0,0,$AB9/$I9)</f>
        <v>0.8354050819966204</v>
      </c>
      <c r="AD9" s="85">
        <v>34437780794</v>
      </c>
      <c r="AE9" s="86">
        <v>712349322</v>
      </c>
      <c r="AF9" s="88">
        <f>$AD9+$AE9</f>
        <v>35150130116</v>
      </c>
      <c r="AG9" s="86">
        <v>48061257555</v>
      </c>
      <c r="AH9" s="86">
        <v>48061257555</v>
      </c>
      <c r="AI9" s="126">
        <v>9248502434</v>
      </c>
      <c r="AJ9" s="127">
        <f>IF($AH9=0,0,$AI9/$AH9)</f>
        <v>0.19243155307403817</v>
      </c>
      <c r="AK9" s="128">
        <f>IF($AF9=0,0,(($X9/$AF9)-1))</f>
        <v>-0.6644686710666969</v>
      </c>
    </row>
    <row r="10" spans="1:37" ht="13.5">
      <c r="A10" s="65"/>
      <c r="B10" s="66" t="s">
        <v>96</v>
      </c>
      <c r="C10" s="67"/>
      <c r="D10" s="89">
        <f>D9</f>
        <v>42099243560</v>
      </c>
      <c r="E10" s="90">
        <f>E9</f>
        <v>8430911243</v>
      </c>
      <c r="F10" s="91">
        <f aca="true" t="shared" si="0" ref="F10:F45">$D10+$E10</f>
        <v>50530154803</v>
      </c>
      <c r="G10" s="89">
        <f>G9</f>
        <v>41790271425</v>
      </c>
      <c r="H10" s="90">
        <f>H9</f>
        <v>6768405495</v>
      </c>
      <c r="I10" s="91">
        <f aca="true" t="shared" si="1" ref="I10:I45">$G10+$H10</f>
        <v>48558676920</v>
      </c>
      <c r="J10" s="89">
        <f>J9</f>
        <v>8834703828</v>
      </c>
      <c r="K10" s="90">
        <f>K9</f>
        <v>1518577</v>
      </c>
      <c r="L10" s="90">
        <f aca="true" t="shared" si="2" ref="L10:L45">$J10+$K10</f>
        <v>8836222405</v>
      </c>
      <c r="M10" s="106">
        <f aca="true" t="shared" si="3" ref="M10:M45">IF($F10=0,0,$L10/$F10)</f>
        <v>0.17487028170504218</v>
      </c>
      <c r="N10" s="89">
        <f>N9</f>
        <v>10068871478</v>
      </c>
      <c r="O10" s="90">
        <f>O9</f>
        <v>156730932</v>
      </c>
      <c r="P10" s="90">
        <f aca="true" t="shared" si="4" ref="P10:P45">$N10+$O10</f>
        <v>10225602410</v>
      </c>
      <c r="Q10" s="106">
        <f aca="true" t="shared" si="5" ref="Q10:Q45">IF($F10=0,0,$P10/$F10)</f>
        <v>0.20236633847385127</v>
      </c>
      <c r="R10" s="89">
        <f>R9</f>
        <v>9350381324</v>
      </c>
      <c r="S10" s="90">
        <f>S9</f>
        <v>359989465</v>
      </c>
      <c r="T10" s="90">
        <f aca="true" t="shared" si="6" ref="T10:T45">$R10+$S10</f>
        <v>9710370789</v>
      </c>
      <c r="U10" s="106">
        <f aca="true" t="shared" si="7" ref="U10:U45">IF($I10=0,0,$T10/$I10)</f>
        <v>0.19997189801933343</v>
      </c>
      <c r="V10" s="89">
        <f>V9</f>
        <v>11013229919</v>
      </c>
      <c r="W10" s="90">
        <f>W9</f>
        <v>780739951</v>
      </c>
      <c r="X10" s="90">
        <f aca="true" t="shared" si="8" ref="X10:X45">$V10+$W10</f>
        <v>11793969870</v>
      </c>
      <c r="Y10" s="106">
        <f aca="true" t="shared" si="9" ref="Y10:Y45">IF($I10=0,0,$X10/$I10)</f>
        <v>0.24288079120093126</v>
      </c>
      <c r="Z10" s="89">
        <f aca="true" t="shared" si="10" ref="Z10:Z45">$J10+$N10+$R10+$V10</f>
        <v>39267186549</v>
      </c>
      <c r="AA10" s="90">
        <f aca="true" t="shared" si="11" ref="AA10:AA45">$K10+$O10+$S10+$W10</f>
        <v>1298978925</v>
      </c>
      <c r="AB10" s="90">
        <f aca="true" t="shared" si="12" ref="AB10:AB45">$Z10+$AA10</f>
        <v>40566165474</v>
      </c>
      <c r="AC10" s="106">
        <f aca="true" t="shared" si="13" ref="AC10:AC45">IF($I10=0,0,$AB10/$I10)</f>
        <v>0.8354050819966204</v>
      </c>
      <c r="AD10" s="89">
        <f>AD9</f>
        <v>34437780794</v>
      </c>
      <c r="AE10" s="90">
        <f>AE9</f>
        <v>712349322</v>
      </c>
      <c r="AF10" s="90">
        <f aca="true" t="shared" si="14" ref="AF10:AF45">$AD10+$AE10</f>
        <v>35150130116</v>
      </c>
      <c r="AG10" s="90">
        <f>AG9</f>
        <v>48061257555</v>
      </c>
      <c r="AH10" s="90">
        <f>AH9</f>
        <v>48061257555</v>
      </c>
      <c r="AI10" s="91">
        <f>AI9</f>
        <v>9248502434</v>
      </c>
      <c r="AJ10" s="129">
        <f aca="true" t="shared" si="15" ref="AJ10:AJ45">IF($AH10=0,0,$AI10/$AH10)</f>
        <v>0.19243155307403817</v>
      </c>
      <c r="AK10" s="130">
        <f aca="true" t="shared" si="16" ref="AK10:AK45">IF($AF10=0,0,(($X10/$AF10)-1))</f>
        <v>-0.6644686710666969</v>
      </c>
    </row>
    <row r="11" spans="1:37" ht="13.5">
      <c r="A11" s="62" t="s">
        <v>97</v>
      </c>
      <c r="B11" s="63" t="s">
        <v>554</v>
      </c>
      <c r="C11" s="64" t="s">
        <v>555</v>
      </c>
      <c r="D11" s="85">
        <v>398365134</v>
      </c>
      <c r="E11" s="86">
        <v>91455407</v>
      </c>
      <c r="F11" s="87">
        <f t="shared" si="0"/>
        <v>489820541</v>
      </c>
      <c r="G11" s="85">
        <v>394981805</v>
      </c>
      <c r="H11" s="86">
        <v>100025880</v>
      </c>
      <c r="I11" s="87">
        <f t="shared" si="1"/>
        <v>495007685</v>
      </c>
      <c r="J11" s="85">
        <v>72433060</v>
      </c>
      <c r="K11" s="86">
        <v>13999147</v>
      </c>
      <c r="L11" s="88">
        <f t="shared" si="2"/>
        <v>86432207</v>
      </c>
      <c r="M11" s="105">
        <f t="shared" si="3"/>
        <v>0.1764568852574927</v>
      </c>
      <c r="N11" s="85">
        <v>92480022</v>
      </c>
      <c r="O11" s="86">
        <v>29938102</v>
      </c>
      <c r="P11" s="88">
        <f t="shared" si="4"/>
        <v>122418124</v>
      </c>
      <c r="Q11" s="105">
        <f t="shared" si="5"/>
        <v>0.2499244391631179</v>
      </c>
      <c r="R11" s="85">
        <v>76311834</v>
      </c>
      <c r="S11" s="86">
        <v>10229420</v>
      </c>
      <c r="T11" s="88">
        <f t="shared" si="6"/>
        <v>86541254</v>
      </c>
      <c r="U11" s="105">
        <f t="shared" si="7"/>
        <v>0.17482810191118547</v>
      </c>
      <c r="V11" s="85">
        <v>82446761</v>
      </c>
      <c r="W11" s="86">
        <v>20429582</v>
      </c>
      <c r="X11" s="88">
        <f t="shared" si="8"/>
        <v>102876343</v>
      </c>
      <c r="Y11" s="105">
        <f t="shared" si="9"/>
        <v>0.20782776938099456</v>
      </c>
      <c r="Z11" s="125">
        <f t="shared" si="10"/>
        <v>323671677</v>
      </c>
      <c r="AA11" s="88">
        <f t="shared" si="11"/>
        <v>74596251</v>
      </c>
      <c r="AB11" s="88">
        <f t="shared" si="12"/>
        <v>398267928</v>
      </c>
      <c r="AC11" s="105">
        <f t="shared" si="13"/>
        <v>0.8045691815875545</v>
      </c>
      <c r="AD11" s="85">
        <v>310878821</v>
      </c>
      <c r="AE11" s="86">
        <v>-51951140</v>
      </c>
      <c r="AF11" s="88">
        <f t="shared" si="14"/>
        <v>258927681</v>
      </c>
      <c r="AG11" s="86">
        <v>373169723</v>
      </c>
      <c r="AH11" s="86">
        <v>373169723</v>
      </c>
      <c r="AI11" s="126">
        <v>-70445764</v>
      </c>
      <c r="AJ11" s="127">
        <f t="shared" si="15"/>
        <v>-0.18877674060389943</v>
      </c>
      <c r="AK11" s="128">
        <f t="shared" si="16"/>
        <v>-0.6026831020820829</v>
      </c>
    </row>
    <row r="12" spans="1:37" ht="13.5">
      <c r="A12" s="62" t="s">
        <v>97</v>
      </c>
      <c r="B12" s="63" t="s">
        <v>556</v>
      </c>
      <c r="C12" s="64" t="s">
        <v>557</v>
      </c>
      <c r="D12" s="85">
        <v>344081520</v>
      </c>
      <c r="E12" s="86">
        <v>10315118</v>
      </c>
      <c r="F12" s="87">
        <f t="shared" si="0"/>
        <v>354396638</v>
      </c>
      <c r="G12" s="85">
        <v>358459302</v>
      </c>
      <c r="H12" s="86">
        <v>71842944</v>
      </c>
      <c r="I12" s="87">
        <f t="shared" si="1"/>
        <v>430302246</v>
      </c>
      <c r="J12" s="85">
        <v>66612170</v>
      </c>
      <c r="K12" s="86">
        <v>2871062</v>
      </c>
      <c r="L12" s="88">
        <f t="shared" si="2"/>
        <v>69483232</v>
      </c>
      <c r="M12" s="105">
        <f t="shared" si="3"/>
        <v>0.19606064095901496</v>
      </c>
      <c r="N12" s="85">
        <v>84097697</v>
      </c>
      <c r="O12" s="86">
        <v>6901682</v>
      </c>
      <c r="P12" s="88">
        <f t="shared" si="4"/>
        <v>90999379</v>
      </c>
      <c r="Q12" s="105">
        <f t="shared" si="5"/>
        <v>0.2567726926348551</v>
      </c>
      <c r="R12" s="85">
        <v>81724005</v>
      </c>
      <c r="S12" s="86">
        <v>7864819</v>
      </c>
      <c r="T12" s="88">
        <f t="shared" si="6"/>
        <v>89588824</v>
      </c>
      <c r="U12" s="105">
        <f t="shared" si="7"/>
        <v>0.2081997591990259</v>
      </c>
      <c r="V12" s="85">
        <v>82681853</v>
      </c>
      <c r="W12" s="86">
        <v>13383637</v>
      </c>
      <c r="X12" s="88">
        <f t="shared" si="8"/>
        <v>96065490</v>
      </c>
      <c r="Y12" s="105">
        <f t="shared" si="9"/>
        <v>0.22325119353432332</v>
      </c>
      <c r="Z12" s="125">
        <f t="shared" si="10"/>
        <v>315115725</v>
      </c>
      <c r="AA12" s="88">
        <f t="shared" si="11"/>
        <v>31021200</v>
      </c>
      <c r="AB12" s="88">
        <f t="shared" si="12"/>
        <v>346136925</v>
      </c>
      <c r="AC12" s="105">
        <f t="shared" si="13"/>
        <v>0.804404179196406</v>
      </c>
      <c r="AD12" s="85">
        <v>285433976</v>
      </c>
      <c r="AE12" s="86">
        <v>53727667</v>
      </c>
      <c r="AF12" s="88">
        <f t="shared" si="14"/>
        <v>339161643</v>
      </c>
      <c r="AG12" s="86">
        <v>370198438</v>
      </c>
      <c r="AH12" s="86">
        <v>370198438</v>
      </c>
      <c r="AI12" s="126">
        <v>88636115</v>
      </c>
      <c r="AJ12" s="127">
        <f t="shared" si="15"/>
        <v>0.2394286574488464</v>
      </c>
      <c r="AK12" s="128">
        <f t="shared" si="16"/>
        <v>-0.7167560306930109</v>
      </c>
    </row>
    <row r="13" spans="1:37" ht="13.5">
      <c r="A13" s="62" t="s">
        <v>97</v>
      </c>
      <c r="B13" s="63" t="s">
        <v>558</v>
      </c>
      <c r="C13" s="64" t="s">
        <v>559</v>
      </c>
      <c r="D13" s="85">
        <v>376498007</v>
      </c>
      <c r="E13" s="86">
        <v>50512565</v>
      </c>
      <c r="F13" s="87">
        <f t="shared" si="0"/>
        <v>427010572</v>
      </c>
      <c r="G13" s="85">
        <v>394279041</v>
      </c>
      <c r="H13" s="86">
        <v>48446163</v>
      </c>
      <c r="I13" s="87">
        <f t="shared" si="1"/>
        <v>442725204</v>
      </c>
      <c r="J13" s="85">
        <v>82030378</v>
      </c>
      <c r="K13" s="86">
        <v>3259898</v>
      </c>
      <c r="L13" s="88">
        <f t="shared" si="2"/>
        <v>85290276</v>
      </c>
      <c r="M13" s="105">
        <f t="shared" si="3"/>
        <v>0.19973808985694153</v>
      </c>
      <c r="N13" s="85">
        <v>74869027</v>
      </c>
      <c r="O13" s="86">
        <v>9459161</v>
      </c>
      <c r="P13" s="88">
        <f t="shared" si="4"/>
        <v>84328188</v>
      </c>
      <c r="Q13" s="105">
        <f t="shared" si="5"/>
        <v>0.1974850121509404</v>
      </c>
      <c r="R13" s="85">
        <v>71564349</v>
      </c>
      <c r="S13" s="86">
        <v>12411466</v>
      </c>
      <c r="T13" s="88">
        <f t="shared" si="6"/>
        <v>83975815</v>
      </c>
      <c r="U13" s="105">
        <f t="shared" si="7"/>
        <v>0.18967931855083633</v>
      </c>
      <c r="V13" s="85">
        <v>80710347</v>
      </c>
      <c r="W13" s="86">
        <v>18145720</v>
      </c>
      <c r="X13" s="88">
        <f t="shared" si="8"/>
        <v>98856067</v>
      </c>
      <c r="Y13" s="105">
        <f t="shared" si="9"/>
        <v>0.22328990106467939</v>
      </c>
      <c r="Z13" s="125">
        <f t="shared" si="10"/>
        <v>309174101</v>
      </c>
      <c r="AA13" s="88">
        <f t="shared" si="11"/>
        <v>43276245</v>
      </c>
      <c r="AB13" s="88">
        <f t="shared" si="12"/>
        <v>352450346</v>
      </c>
      <c r="AC13" s="105">
        <f t="shared" si="13"/>
        <v>0.7960927971021953</v>
      </c>
      <c r="AD13" s="85">
        <v>271650019</v>
      </c>
      <c r="AE13" s="86">
        <v>0</v>
      </c>
      <c r="AF13" s="88">
        <f t="shared" si="14"/>
        <v>271650019</v>
      </c>
      <c r="AG13" s="86">
        <v>335845290</v>
      </c>
      <c r="AH13" s="86">
        <v>335845290</v>
      </c>
      <c r="AI13" s="126">
        <v>84526447</v>
      </c>
      <c r="AJ13" s="127">
        <f t="shared" si="15"/>
        <v>0.2516826929447187</v>
      </c>
      <c r="AK13" s="128">
        <f t="shared" si="16"/>
        <v>-0.6360903365149406</v>
      </c>
    </row>
    <row r="14" spans="1:37" ht="13.5">
      <c r="A14" s="62" t="s">
        <v>97</v>
      </c>
      <c r="B14" s="63" t="s">
        <v>560</v>
      </c>
      <c r="C14" s="64" t="s">
        <v>561</v>
      </c>
      <c r="D14" s="85">
        <v>1215623494</v>
      </c>
      <c r="E14" s="86">
        <v>323720315</v>
      </c>
      <c r="F14" s="87">
        <f t="shared" si="0"/>
        <v>1539343809</v>
      </c>
      <c r="G14" s="85">
        <v>1190446689</v>
      </c>
      <c r="H14" s="86">
        <v>299871948</v>
      </c>
      <c r="I14" s="87">
        <f t="shared" si="1"/>
        <v>1490318637</v>
      </c>
      <c r="J14" s="85">
        <v>209790700</v>
      </c>
      <c r="K14" s="86">
        <v>19441057</v>
      </c>
      <c r="L14" s="88">
        <f t="shared" si="2"/>
        <v>229231757</v>
      </c>
      <c r="M14" s="105">
        <f t="shared" si="3"/>
        <v>0.14891524275458337</v>
      </c>
      <c r="N14" s="85">
        <v>323827223</v>
      </c>
      <c r="O14" s="86">
        <v>49943881</v>
      </c>
      <c r="P14" s="88">
        <f t="shared" si="4"/>
        <v>373771104</v>
      </c>
      <c r="Q14" s="105">
        <f t="shared" si="5"/>
        <v>0.24281197079865607</v>
      </c>
      <c r="R14" s="85">
        <v>249720984</v>
      </c>
      <c r="S14" s="86">
        <v>47571167</v>
      </c>
      <c r="T14" s="88">
        <f t="shared" si="6"/>
        <v>297292151</v>
      </c>
      <c r="U14" s="105">
        <f t="shared" si="7"/>
        <v>0.19948227420576772</v>
      </c>
      <c r="V14" s="85">
        <v>261616919</v>
      </c>
      <c r="W14" s="86">
        <v>27577992</v>
      </c>
      <c r="X14" s="88">
        <f t="shared" si="8"/>
        <v>289194911</v>
      </c>
      <c r="Y14" s="105">
        <f t="shared" si="9"/>
        <v>0.19404904684151783</v>
      </c>
      <c r="Z14" s="125">
        <f t="shared" si="10"/>
        <v>1044955826</v>
      </c>
      <c r="AA14" s="88">
        <f t="shared" si="11"/>
        <v>144534097</v>
      </c>
      <c r="AB14" s="88">
        <f t="shared" si="12"/>
        <v>1189489923</v>
      </c>
      <c r="AC14" s="105">
        <f t="shared" si="13"/>
        <v>0.7981447010516047</v>
      </c>
      <c r="AD14" s="85">
        <v>961525428</v>
      </c>
      <c r="AE14" s="86">
        <v>222429144</v>
      </c>
      <c r="AF14" s="88">
        <f t="shared" si="14"/>
        <v>1183954572</v>
      </c>
      <c r="AG14" s="86">
        <v>1478392708</v>
      </c>
      <c r="AH14" s="86">
        <v>1478392708</v>
      </c>
      <c r="AI14" s="126">
        <v>399704429</v>
      </c>
      <c r="AJ14" s="127">
        <f t="shared" si="15"/>
        <v>0.2703641778243944</v>
      </c>
      <c r="AK14" s="128">
        <f t="shared" si="16"/>
        <v>-0.755738169487807</v>
      </c>
    </row>
    <row r="15" spans="1:37" ht="13.5">
      <c r="A15" s="62" t="s">
        <v>97</v>
      </c>
      <c r="B15" s="63" t="s">
        <v>562</v>
      </c>
      <c r="C15" s="64" t="s">
        <v>563</v>
      </c>
      <c r="D15" s="85">
        <v>737857813</v>
      </c>
      <c r="E15" s="86">
        <v>143857572</v>
      </c>
      <c r="F15" s="87">
        <f t="shared" si="0"/>
        <v>881715385</v>
      </c>
      <c r="G15" s="85">
        <v>757823883</v>
      </c>
      <c r="H15" s="86">
        <v>140815524</v>
      </c>
      <c r="I15" s="87">
        <f t="shared" si="1"/>
        <v>898639407</v>
      </c>
      <c r="J15" s="85">
        <v>128605378</v>
      </c>
      <c r="K15" s="86">
        <v>10754501</v>
      </c>
      <c r="L15" s="88">
        <f t="shared" si="2"/>
        <v>139359879</v>
      </c>
      <c r="M15" s="105">
        <f t="shared" si="3"/>
        <v>0.15805540129029277</v>
      </c>
      <c r="N15" s="85">
        <v>147192526</v>
      </c>
      <c r="O15" s="86">
        <v>36524820</v>
      </c>
      <c r="P15" s="88">
        <f t="shared" si="4"/>
        <v>183717346</v>
      </c>
      <c r="Q15" s="105">
        <f t="shared" si="5"/>
        <v>0.20836354806262114</v>
      </c>
      <c r="R15" s="85">
        <v>142732175</v>
      </c>
      <c r="S15" s="86">
        <v>19400261</v>
      </c>
      <c r="T15" s="88">
        <f t="shared" si="6"/>
        <v>162132436</v>
      </c>
      <c r="U15" s="105">
        <f t="shared" si="7"/>
        <v>0.1804199045101524</v>
      </c>
      <c r="V15" s="85">
        <v>210734965</v>
      </c>
      <c r="W15" s="86">
        <v>50163259</v>
      </c>
      <c r="X15" s="88">
        <f t="shared" si="8"/>
        <v>260898224</v>
      </c>
      <c r="Y15" s="105">
        <f t="shared" si="9"/>
        <v>0.2903258214226076</v>
      </c>
      <c r="Z15" s="125">
        <f t="shared" si="10"/>
        <v>629265044</v>
      </c>
      <c r="AA15" s="88">
        <f t="shared" si="11"/>
        <v>116842841</v>
      </c>
      <c r="AB15" s="88">
        <f t="shared" si="12"/>
        <v>746107885</v>
      </c>
      <c r="AC15" s="105">
        <f t="shared" si="13"/>
        <v>0.830263929211375</v>
      </c>
      <c r="AD15" s="85">
        <v>520072017</v>
      </c>
      <c r="AE15" s="86">
        <v>85628542</v>
      </c>
      <c r="AF15" s="88">
        <f t="shared" si="14"/>
        <v>605700559</v>
      </c>
      <c r="AG15" s="86">
        <v>773949381</v>
      </c>
      <c r="AH15" s="86">
        <v>773949381</v>
      </c>
      <c r="AI15" s="126">
        <v>196966092</v>
      </c>
      <c r="AJ15" s="127">
        <f t="shared" si="15"/>
        <v>0.25449479880131853</v>
      </c>
      <c r="AK15" s="128">
        <f t="shared" si="16"/>
        <v>-0.5692620386041282</v>
      </c>
    </row>
    <row r="16" spans="1:37" ht="13.5">
      <c r="A16" s="62" t="s">
        <v>112</v>
      </c>
      <c r="B16" s="63" t="s">
        <v>564</v>
      </c>
      <c r="C16" s="64" t="s">
        <v>565</v>
      </c>
      <c r="D16" s="85">
        <v>376039339</v>
      </c>
      <c r="E16" s="86">
        <v>9426776</v>
      </c>
      <c r="F16" s="87">
        <f t="shared" si="0"/>
        <v>385466115</v>
      </c>
      <c r="G16" s="85">
        <v>412569231</v>
      </c>
      <c r="H16" s="86">
        <v>13428234</v>
      </c>
      <c r="I16" s="87">
        <f t="shared" si="1"/>
        <v>425997465</v>
      </c>
      <c r="J16" s="85">
        <v>70221087</v>
      </c>
      <c r="K16" s="86">
        <v>469350</v>
      </c>
      <c r="L16" s="88">
        <f t="shared" si="2"/>
        <v>70690437</v>
      </c>
      <c r="M16" s="105">
        <f t="shared" si="3"/>
        <v>0.18338949715463315</v>
      </c>
      <c r="N16" s="85">
        <v>111190478</v>
      </c>
      <c r="O16" s="86">
        <v>1187265</v>
      </c>
      <c r="P16" s="88">
        <f t="shared" si="4"/>
        <v>112377743</v>
      </c>
      <c r="Q16" s="105">
        <f t="shared" si="5"/>
        <v>0.2915372807801796</v>
      </c>
      <c r="R16" s="85">
        <v>92848842</v>
      </c>
      <c r="S16" s="86">
        <v>3201282</v>
      </c>
      <c r="T16" s="88">
        <f t="shared" si="6"/>
        <v>96050124</v>
      </c>
      <c r="U16" s="105">
        <f t="shared" si="7"/>
        <v>0.22547111635981215</v>
      </c>
      <c r="V16" s="85">
        <v>80155158</v>
      </c>
      <c r="W16" s="86">
        <v>1920317</v>
      </c>
      <c r="X16" s="88">
        <f t="shared" si="8"/>
        <v>82075475</v>
      </c>
      <c r="Y16" s="105">
        <f t="shared" si="9"/>
        <v>0.19266658077413676</v>
      </c>
      <c r="Z16" s="125">
        <f t="shared" si="10"/>
        <v>354415565</v>
      </c>
      <c r="AA16" s="88">
        <f t="shared" si="11"/>
        <v>6778214</v>
      </c>
      <c r="AB16" s="88">
        <f t="shared" si="12"/>
        <v>361193779</v>
      </c>
      <c r="AC16" s="105">
        <f t="shared" si="13"/>
        <v>0.8478777661270824</v>
      </c>
      <c r="AD16" s="85">
        <v>331726967</v>
      </c>
      <c r="AE16" s="86">
        <v>9274125</v>
      </c>
      <c r="AF16" s="88">
        <f t="shared" si="14"/>
        <v>341001092</v>
      </c>
      <c r="AG16" s="86">
        <v>357199102</v>
      </c>
      <c r="AH16" s="86">
        <v>357199102</v>
      </c>
      <c r="AI16" s="126">
        <v>87992398</v>
      </c>
      <c r="AJ16" s="127">
        <f t="shared" si="15"/>
        <v>0.24633991940998776</v>
      </c>
      <c r="AK16" s="128">
        <f t="shared" si="16"/>
        <v>-0.7593102282499435</v>
      </c>
    </row>
    <row r="17" spans="1:37" ht="13.5">
      <c r="A17" s="65"/>
      <c r="B17" s="66" t="s">
        <v>566</v>
      </c>
      <c r="C17" s="67"/>
      <c r="D17" s="89">
        <f>SUM(D11:D16)</f>
        <v>3448465307</v>
      </c>
      <c r="E17" s="90">
        <f>SUM(E11:E16)</f>
        <v>629287753</v>
      </c>
      <c r="F17" s="91">
        <f t="shared" si="0"/>
        <v>4077753060</v>
      </c>
      <c r="G17" s="89">
        <f>SUM(G11:G16)</f>
        <v>3508559951</v>
      </c>
      <c r="H17" s="90">
        <f>SUM(H11:H16)</f>
        <v>674430693</v>
      </c>
      <c r="I17" s="91">
        <f t="shared" si="1"/>
        <v>4182990644</v>
      </c>
      <c r="J17" s="89">
        <f>SUM(J11:J16)</f>
        <v>629692773</v>
      </c>
      <c r="K17" s="90">
        <f>SUM(K11:K16)</f>
        <v>50795015</v>
      </c>
      <c r="L17" s="90">
        <f t="shared" si="2"/>
        <v>680487788</v>
      </c>
      <c r="M17" s="106">
        <f t="shared" si="3"/>
        <v>0.1668781257686065</v>
      </c>
      <c r="N17" s="89">
        <f>SUM(N11:N16)</f>
        <v>833656973</v>
      </c>
      <c r="O17" s="90">
        <f>SUM(O11:O16)</f>
        <v>133954911</v>
      </c>
      <c r="P17" s="90">
        <f t="shared" si="4"/>
        <v>967611884</v>
      </c>
      <c r="Q17" s="106">
        <f t="shared" si="5"/>
        <v>0.2372904562298336</v>
      </c>
      <c r="R17" s="89">
        <f>SUM(R11:R16)</f>
        <v>714902189</v>
      </c>
      <c r="S17" s="90">
        <f>SUM(S11:S16)</f>
        <v>100678415</v>
      </c>
      <c r="T17" s="90">
        <f t="shared" si="6"/>
        <v>815580604</v>
      </c>
      <c r="U17" s="106">
        <f t="shared" si="7"/>
        <v>0.19497547888849642</v>
      </c>
      <c r="V17" s="89">
        <f>SUM(V11:V16)</f>
        <v>798346003</v>
      </c>
      <c r="W17" s="90">
        <f>SUM(W11:W16)</f>
        <v>131620507</v>
      </c>
      <c r="X17" s="90">
        <f t="shared" si="8"/>
        <v>929966510</v>
      </c>
      <c r="Y17" s="106">
        <f t="shared" si="9"/>
        <v>0.22232096343173174</v>
      </c>
      <c r="Z17" s="89">
        <f t="shared" si="10"/>
        <v>2976597938</v>
      </c>
      <c r="AA17" s="90">
        <f t="shared" si="11"/>
        <v>417048848</v>
      </c>
      <c r="AB17" s="90">
        <f t="shared" si="12"/>
        <v>3393646786</v>
      </c>
      <c r="AC17" s="106">
        <f t="shared" si="13"/>
        <v>0.8112967670314493</v>
      </c>
      <c r="AD17" s="89">
        <f>SUM(AD11:AD16)</f>
        <v>2681287228</v>
      </c>
      <c r="AE17" s="90">
        <f>SUM(AE11:AE16)</f>
        <v>319108338</v>
      </c>
      <c r="AF17" s="90">
        <f t="shared" si="14"/>
        <v>3000395566</v>
      </c>
      <c r="AG17" s="90">
        <f>SUM(AG11:AG16)</f>
        <v>3688754642</v>
      </c>
      <c r="AH17" s="90">
        <f>SUM(AH11:AH16)</f>
        <v>3688754642</v>
      </c>
      <c r="AI17" s="91">
        <f>SUM(AI11:AI16)</f>
        <v>787379717</v>
      </c>
      <c r="AJ17" s="129">
        <f t="shared" si="15"/>
        <v>0.21345407689493054</v>
      </c>
      <c r="AK17" s="130">
        <f t="shared" si="16"/>
        <v>-0.6900520316260192</v>
      </c>
    </row>
    <row r="18" spans="1:37" ht="13.5">
      <c r="A18" s="62" t="s">
        <v>97</v>
      </c>
      <c r="B18" s="63" t="s">
        <v>567</v>
      </c>
      <c r="C18" s="64" t="s">
        <v>568</v>
      </c>
      <c r="D18" s="85">
        <v>654679827</v>
      </c>
      <c r="E18" s="86">
        <v>71613001</v>
      </c>
      <c r="F18" s="87">
        <f t="shared" si="0"/>
        <v>726292828</v>
      </c>
      <c r="G18" s="85">
        <v>708799184</v>
      </c>
      <c r="H18" s="86">
        <v>76433684</v>
      </c>
      <c r="I18" s="87">
        <f t="shared" si="1"/>
        <v>785232868</v>
      </c>
      <c r="J18" s="85">
        <v>123149283</v>
      </c>
      <c r="K18" s="86">
        <v>5604051</v>
      </c>
      <c r="L18" s="88">
        <f t="shared" si="2"/>
        <v>128753334</v>
      </c>
      <c r="M18" s="105">
        <f t="shared" si="3"/>
        <v>0.17727468733864463</v>
      </c>
      <c r="N18" s="85">
        <v>166448347</v>
      </c>
      <c r="O18" s="86">
        <v>12985059</v>
      </c>
      <c r="P18" s="88">
        <f t="shared" si="4"/>
        <v>179433406</v>
      </c>
      <c r="Q18" s="105">
        <f t="shared" si="5"/>
        <v>0.24705380403398394</v>
      </c>
      <c r="R18" s="85">
        <v>137028396</v>
      </c>
      <c r="S18" s="86">
        <v>6131544</v>
      </c>
      <c r="T18" s="88">
        <f t="shared" si="6"/>
        <v>143159940</v>
      </c>
      <c r="U18" s="105">
        <f t="shared" si="7"/>
        <v>0.1823152670170704</v>
      </c>
      <c r="V18" s="85">
        <v>133628380</v>
      </c>
      <c r="W18" s="86">
        <v>10385954</v>
      </c>
      <c r="X18" s="88">
        <f t="shared" si="8"/>
        <v>144014334</v>
      </c>
      <c r="Y18" s="105">
        <f t="shared" si="9"/>
        <v>0.1834033442420803</v>
      </c>
      <c r="Z18" s="125">
        <f t="shared" si="10"/>
        <v>560254406</v>
      </c>
      <c r="AA18" s="88">
        <f t="shared" si="11"/>
        <v>35106608</v>
      </c>
      <c r="AB18" s="88">
        <f t="shared" si="12"/>
        <v>595361014</v>
      </c>
      <c r="AC18" s="105">
        <f t="shared" si="13"/>
        <v>0.7581967569905644</v>
      </c>
      <c r="AD18" s="85">
        <v>502367544</v>
      </c>
      <c r="AE18" s="86">
        <v>87393305</v>
      </c>
      <c r="AF18" s="88">
        <f t="shared" si="14"/>
        <v>589760849</v>
      </c>
      <c r="AG18" s="86">
        <v>665903366</v>
      </c>
      <c r="AH18" s="86">
        <v>665903366</v>
      </c>
      <c r="AI18" s="126">
        <v>166117008</v>
      </c>
      <c r="AJ18" s="127">
        <f t="shared" si="15"/>
        <v>0.24946113277343007</v>
      </c>
      <c r="AK18" s="128">
        <f t="shared" si="16"/>
        <v>-0.7558089278998579</v>
      </c>
    </row>
    <row r="19" spans="1:37" ht="13.5">
      <c r="A19" s="62" t="s">
        <v>97</v>
      </c>
      <c r="B19" s="63" t="s">
        <v>89</v>
      </c>
      <c r="C19" s="64" t="s">
        <v>90</v>
      </c>
      <c r="D19" s="85">
        <v>2399626158</v>
      </c>
      <c r="E19" s="86">
        <v>378029950</v>
      </c>
      <c r="F19" s="87">
        <f t="shared" si="0"/>
        <v>2777656108</v>
      </c>
      <c r="G19" s="85">
        <v>2404238544</v>
      </c>
      <c r="H19" s="86">
        <v>308394191</v>
      </c>
      <c r="I19" s="87">
        <f t="shared" si="1"/>
        <v>2712632735</v>
      </c>
      <c r="J19" s="85">
        <v>517924618</v>
      </c>
      <c r="K19" s="86">
        <v>26943431</v>
      </c>
      <c r="L19" s="88">
        <f t="shared" si="2"/>
        <v>544868049</v>
      </c>
      <c r="M19" s="105">
        <f t="shared" si="3"/>
        <v>0.19616108971542995</v>
      </c>
      <c r="N19" s="85">
        <v>565179745</v>
      </c>
      <c r="O19" s="86">
        <v>66565708</v>
      </c>
      <c r="P19" s="88">
        <f t="shared" si="4"/>
        <v>631745453</v>
      </c>
      <c r="Q19" s="105">
        <f t="shared" si="5"/>
        <v>0.22743832513337175</v>
      </c>
      <c r="R19" s="85">
        <v>443757307</v>
      </c>
      <c r="S19" s="86">
        <v>63895547</v>
      </c>
      <c r="T19" s="88">
        <f t="shared" si="6"/>
        <v>507652854</v>
      </c>
      <c r="U19" s="105">
        <f t="shared" si="7"/>
        <v>0.1871439680904684</v>
      </c>
      <c r="V19" s="85">
        <v>411676690</v>
      </c>
      <c r="W19" s="86">
        <v>99245123</v>
      </c>
      <c r="X19" s="88">
        <f t="shared" si="8"/>
        <v>510921813</v>
      </c>
      <c r="Y19" s="105">
        <f t="shared" si="9"/>
        <v>0.18834905529516882</v>
      </c>
      <c r="Z19" s="125">
        <f t="shared" si="10"/>
        <v>1938538360</v>
      </c>
      <c r="AA19" s="88">
        <f t="shared" si="11"/>
        <v>256649809</v>
      </c>
      <c r="AB19" s="88">
        <f t="shared" si="12"/>
        <v>2195188169</v>
      </c>
      <c r="AC19" s="105">
        <f t="shared" si="13"/>
        <v>0.8092463608052713</v>
      </c>
      <c r="AD19" s="85">
        <v>1875648285</v>
      </c>
      <c r="AE19" s="86">
        <v>537227557</v>
      </c>
      <c r="AF19" s="88">
        <f t="shared" si="14"/>
        <v>2412875842</v>
      </c>
      <c r="AG19" s="86">
        <v>2789482936</v>
      </c>
      <c r="AH19" s="86">
        <v>2789482936</v>
      </c>
      <c r="AI19" s="126">
        <v>615616485</v>
      </c>
      <c r="AJ19" s="127">
        <f t="shared" si="15"/>
        <v>0.22069197020533415</v>
      </c>
      <c r="AK19" s="128">
        <f t="shared" si="16"/>
        <v>-0.7882519257283856</v>
      </c>
    </row>
    <row r="20" spans="1:37" ht="13.5">
      <c r="A20" s="62" t="s">
        <v>97</v>
      </c>
      <c r="B20" s="63" t="s">
        <v>91</v>
      </c>
      <c r="C20" s="64" t="s">
        <v>92</v>
      </c>
      <c r="D20" s="85">
        <v>1808246723</v>
      </c>
      <c r="E20" s="86">
        <v>558276528</v>
      </c>
      <c r="F20" s="87">
        <f t="shared" si="0"/>
        <v>2366523251</v>
      </c>
      <c r="G20" s="85">
        <v>1778283843</v>
      </c>
      <c r="H20" s="86">
        <v>577905757</v>
      </c>
      <c r="I20" s="87">
        <f t="shared" si="1"/>
        <v>2356189600</v>
      </c>
      <c r="J20" s="85">
        <v>284643991</v>
      </c>
      <c r="K20" s="86">
        <v>94074431</v>
      </c>
      <c r="L20" s="88">
        <f t="shared" si="2"/>
        <v>378718422</v>
      </c>
      <c r="M20" s="105">
        <f t="shared" si="3"/>
        <v>0.16003156607059257</v>
      </c>
      <c r="N20" s="85">
        <v>341154582</v>
      </c>
      <c r="O20" s="86">
        <v>108904171</v>
      </c>
      <c r="P20" s="88">
        <f t="shared" si="4"/>
        <v>450058753</v>
      </c>
      <c r="Q20" s="105">
        <f t="shared" si="5"/>
        <v>0.19017719467147548</v>
      </c>
      <c r="R20" s="85">
        <v>386643653</v>
      </c>
      <c r="S20" s="86">
        <v>70659176</v>
      </c>
      <c r="T20" s="88">
        <f t="shared" si="6"/>
        <v>457302829</v>
      </c>
      <c r="U20" s="105">
        <f t="shared" si="7"/>
        <v>0.19408575141830692</v>
      </c>
      <c r="V20" s="85">
        <v>354341956</v>
      </c>
      <c r="W20" s="86">
        <v>79726381</v>
      </c>
      <c r="X20" s="88">
        <f t="shared" si="8"/>
        <v>434068337</v>
      </c>
      <c r="Y20" s="105">
        <f t="shared" si="9"/>
        <v>0.18422470628000395</v>
      </c>
      <c r="Z20" s="125">
        <f t="shared" si="10"/>
        <v>1366784182</v>
      </c>
      <c r="AA20" s="88">
        <f t="shared" si="11"/>
        <v>353364159</v>
      </c>
      <c r="AB20" s="88">
        <f t="shared" si="12"/>
        <v>1720148341</v>
      </c>
      <c r="AC20" s="105">
        <f t="shared" si="13"/>
        <v>0.7300551453923741</v>
      </c>
      <c r="AD20" s="85">
        <v>1269268389</v>
      </c>
      <c r="AE20" s="86">
        <v>405789754</v>
      </c>
      <c r="AF20" s="88">
        <f t="shared" si="14"/>
        <v>1675058143</v>
      </c>
      <c r="AG20" s="86">
        <v>2191460897</v>
      </c>
      <c r="AH20" s="86">
        <v>2191460897</v>
      </c>
      <c r="AI20" s="126">
        <v>522904474</v>
      </c>
      <c r="AJ20" s="127">
        <f t="shared" si="15"/>
        <v>0.23860999514790796</v>
      </c>
      <c r="AK20" s="128">
        <f t="shared" si="16"/>
        <v>-0.7408637193795606</v>
      </c>
    </row>
    <row r="21" spans="1:37" ht="13.5">
      <c r="A21" s="62" t="s">
        <v>97</v>
      </c>
      <c r="B21" s="63" t="s">
        <v>569</v>
      </c>
      <c r="C21" s="64" t="s">
        <v>570</v>
      </c>
      <c r="D21" s="85">
        <v>1171905103</v>
      </c>
      <c r="E21" s="86">
        <v>191722515</v>
      </c>
      <c r="F21" s="87">
        <f t="shared" si="0"/>
        <v>1363627618</v>
      </c>
      <c r="G21" s="85">
        <v>1158003663</v>
      </c>
      <c r="H21" s="86">
        <v>198266185</v>
      </c>
      <c r="I21" s="87">
        <f t="shared" si="1"/>
        <v>1356269848</v>
      </c>
      <c r="J21" s="85">
        <v>207970285</v>
      </c>
      <c r="K21" s="86">
        <v>11811101</v>
      </c>
      <c r="L21" s="88">
        <f t="shared" si="2"/>
        <v>219781386</v>
      </c>
      <c r="M21" s="105">
        <f t="shared" si="3"/>
        <v>0.16117405008439775</v>
      </c>
      <c r="N21" s="85">
        <v>228411120</v>
      </c>
      <c r="O21" s="86">
        <v>21565198</v>
      </c>
      <c r="P21" s="88">
        <f t="shared" si="4"/>
        <v>249976318</v>
      </c>
      <c r="Q21" s="105">
        <f t="shared" si="5"/>
        <v>0.18331714223171447</v>
      </c>
      <c r="R21" s="85">
        <v>322663223</v>
      </c>
      <c r="S21" s="86">
        <v>92275557</v>
      </c>
      <c r="T21" s="88">
        <f t="shared" si="6"/>
        <v>414938780</v>
      </c>
      <c r="U21" s="105">
        <f t="shared" si="7"/>
        <v>0.3059411669527877</v>
      </c>
      <c r="V21" s="85">
        <v>236511472</v>
      </c>
      <c r="W21" s="86">
        <v>60618719</v>
      </c>
      <c r="X21" s="88">
        <f t="shared" si="8"/>
        <v>297130191</v>
      </c>
      <c r="Y21" s="105">
        <f t="shared" si="9"/>
        <v>0.21907896237475008</v>
      </c>
      <c r="Z21" s="125">
        <f t="shared" si="10"/>
        <v>995556100</v>
      </c>
      <c r="AA21" s="88">
        <f t="shared" si="11"/>
        <v>186270575</v>
      </c>
      <c r="AB21" s="88">
        <f t="shared" si="12"/>
        <v>1181826675</v>
      </c>
      <c r="AC21" s="105">
        <f t="shared" si="13"/>
        <v>0.8713801879049072</v>
      </c>
      <c r="AD21" s="85">
        <v>897987203</v>
      </c>
      <c r="AE21" s="86">
        <v>231643325</v>
      </c>
      <c r="AF21" s="88">
        <f t="shared" si="14"/>
        <v>1129630528</v>
      </c>
      <c r="AG21" s="86">
        <v>1238014695</v>
      </c>
      <c r="AH21" s="86">
        <v>1238014695</v>
      </c>
      <c r="AI21" s="126">
        <v>263975031</v>
      </c>
      <c r="AJ21" s="127">
        <f t="shared" si="15"/>
        <v>0.2132244730746108</v>
      </c>
      <c r="AK21" s="128">
        <f t="shared" si="16"/>
        <v>-0.7369669253485331</v>
      </c>
    </row>
    <row r="22" spans="1:37" ht="13.5">
      <c r="A22" s="62" t="s">
        <v>97</v>
      </c>
      <c r="B22" s="63" t="s">
        <v>571</v>
      </c>
      <c r="C22" s="64" t="s">
        <v>572</v>
      </c>
      <c r="D22" s="85">
        <v>740979928</v>
      </c>
      <c r="E22" s="86">
        <v>95433600</v>
      </c>
      <c r="F22" s="87">
        <f t="shared" si="0"/>
        <v>836413528</v>
      </c>
      <c r="G22" s="85">
        <v>747666806</v>
      </c>
      <c r="H22" s="86">
        <v>83731761</v>
      </c>
      <c r="I22" s="87">
        <f t="shared" si="1"/>
        <v>831398567</v>
      </c>
      <c r="J22" s="85">
        <v>171873468</v>
      </c>
      <c r="K22" s="86">
        <v>5300666</v>
      </c>
      <c r="L22" s="88">
        <f t="shared" si="2"/>
        <v>177174134</v>
      </c>
      <c r="M22" s="105">
        <f t="shared" si="3"/>
        <v>0.21182600241252914</v>
      </c>
      <c r="N22" s="85">
        <v>164681489</v>
      </c>
      <c r="O22" s="86">
        <v>12539821</v>
      </c>
      <c r="P22" s="88">
        <f t="shared" si="4"/>
        <v>177221310</v>
      </c>
      <c r="Q22" s="105">
        <f t="shared" si="5"/>
        <v>0.2118824051348916</v>
      </c>
      <c r="R22" s="85">
        <v>147920247</v>
      </c>
      <c r="S22" s="86">
        <v>16441167</v>
      </c>
      <c r="T22" s="88">
        <f t="shared" si="6"/>
        <v>164361414</v>
      </c>
      <c r="U22" s="105">
        <f t="shared" si="7"/>
        <v>0.19769268377870564</v>
      </c>
      <c r="V22" s="85">
        <v>169552863</v>
      </c>
      <c r="W22" s="86">
        <v>31927976</v>
      </c>
      <c r="X22" s="88">
        <f t="shared" si="8"/>
        <v>201480839</v>
      </c>
      <c r="Y22" s="105">
        <f t="shared" si="9"/>
        <v>0.24233965151878833</v>
      </c>
      <c r="Z22" s="125">
        <f t="shared" si="10"/>
        <v>654028067</v>
      </c>
      <c r="AA22" s="88">
        <f t="shared" si="11"/>
        <v>66209630</v>
      </c>
      <c r="AB22" s="88">
        <f t="shared" si="12"/>
        <v>720237697</v>
      </c>
      <c r="AC22" s="105">
        <f t="shared" si="13"/>
        <v>0.8662965340424985</v>
      </c>
      <c r="AD22" s="85">
        <v>617006188</v>
      </c>
      <c r="AE22" s="86">
        <v>91704497</v>
      </c>
      <c r="AF22" s="88">
        <f t="shared" si="14"/>
        <v>708710685</v>
      </c>
      <c r="AG22" s="86">
        <v>768134350</v>
      </c>
      <c r="AH22" s="86">
        <v>768134350</v>
      </c>
      <c r="AI22" s="126">
        <v>173094575</v>
      </c>
      <c r="AJ22" s="127">
        <f t="shared" si="15"/>
        <v>0.22534414064414643</v>
      </c>
      <c r="AK22" s="128">
        <f t="shared" si="16"/>
        <v>-0.7157079140128951</v>
      </c>
    </row>
    <row r="23" spans="1:37" ht="13.5">
      <c r="A23" s="62" t="s">
        <v>112</v>
      </c>
      <c r="B23" s="63" t="s">
        <v>573</v>
      </c>
      <c r="C23" s="64" t="s">
        <v>574</v>
      </c>
      <c r="D23" s="85">
        <v>443805060</v>
      </c>
      <c r="E23" s="86">
        <v>42650195</v>
      </c>
      <c r="F23" s="87">
        <f t="shared" si="0"/>
        <v>486455255</v>
      </c>
      <c r="G23" s="85">
        <v>436311570</v>
      </c>
      <c r="H23" s="86">
        <v>10948828</v>
      </c>
      <c r="I23" s="87">
        <f t="shared" si="1"/>
        <v>447260398</v>
      </c>
      <c r="J23" s="85">
        <v>70055113</v>
      </c>
      <c r="K23" s="86">
        <v>32007</v>
      </c>
      <c r="L23" s="88">
        <f t="shared" si="2"/>
        <v>70087120</v>
      </c>
      <c r="M23" s="105">
        <f t="shared" si="3"/>
        <v>0.14407721836615786</v>
      </c>
      <c r="N23" s="85">
        <v>99696976</v>
      </c>
      <c r="O23" s="86">
        <v>5577659</v>
      </c>
      <c r="P23" s="88">
        <f t="shared" si="4"/>
        <v>105274635</v>
      </c>
      <c r="Q23" s="105">
        <f t="shared" si="5"/>
        <v>0.21641175404714252</v>
      </c>
      <c r="R23" s="85">
        <v>105651862</v>
      </c>
      <c r="S23" s="86">
        <v>871775</v>
      </c>
      <c r="T23" s="88">
        <f t="shared" si="6"/>
        <v>106523637</v>
      </c>
      <c r="U23" s="105">
        <f t="shared" si="7"/>
        <v>0.23816916828840276</v>
      </c>
      <c r="V23" s="85">
        <v>88447606</v>
      </c>
      <c r="W23" s="86">
        <v>872840</v>
      </c>
      <c r="X23" s="88">
        <f t="shared" si="8"/>
        <v>89320446</v>
      </c>
      <c r="Y23" s="105">
        <f t="shared" si="9"/>
        <v>0.19970568912296144</v>
      </c>
      <c r="Z23" s="125">
        <f t="shared" si="10"/>
        <v>363851557</v>
      </c>
      <c r="AA23" s="88">
        <f t="shared" si="11"/>
        <v>7354281</v>
      </c>
      <c r="AB23" s="88">
        <f t="shared" si="12"/>
        <v>371205838</v>
      </c>
      <c r="AC23" s="105">
        <f t="shared" si="13"/>
        <v>0.8299546296965018</v>
      </c>
      <c r="AD23" s="85">
        <v>188738998</v>
      </c>
      <c r="AE23" s="86">
        <v>14217752</v>
      </c>
      <c r="AF23" s="88">
        <f t="shared" si="14"/>
        <v>202956750</v>
      </c>
      <c r="AG23" s="86">
        <v>436558070</v>
      </c>
      <c r="AH23" s="86">
        <v>436558070</v>
      </c>
      <c r="AI23" s="126">
        <v>66784116</v>
      </c>
      <c r="AJ23" s="127">
        <f t="shared" si="15"/>
        <v>0.1529787686664457</v>
      </c>
      <c r="AK23" s="128">
        <f t="shared" si="16"/>
        <v>-0.5599040386683369</v>
      </c>
    </row>
    <row r="24" spans="1:37" ht="13.5">
      <c r="A24" s="65"/>
      <c r="B24" s="66" t="s">
        <v>575</v>
      </c>
      <c r="C24" s="67"/>
      <c r="D24" s="89">
        <f>SUM(D18:D23)</f>
        <v>7219242799</v>
      </c>
      <c r="E24" s="90">
        <f>SUM(E18:E23)</f>
        <v>1337725789</v>
      </c>
      <c r="F24" s="91">
        <f t="shared" si="0"/>
        <v>8556968588</v>
      </c>
      <c r="G24" s="89">
        <f>SUM(G18:G23)</f>
        <v>7233303610</v>
      </c>
      <c r="H24" s="90">
        <f>SUM(H18:H23)</f>
        <v>1255680406</v>
      </c>
      <c r="I24" s="91">
        <f t="shared" si="1"/>
        <v>8488984016</v>
      </c>
      <c r="J24" s="89">
        <f>SUM(J18:J23)</f>
        <v>1375616758</v>
      </c>
      <c r="K24" s="90">
        <f>SUM(K18:K23)</f>
        <v>143765687</v>
      </c>
      <c r="L24" s="90">
        <f t="shared" si="2"/>
        <v>1519382445</v>
      </c>
      <c r="M24" s="106">
        <f t="shared" si="3"/>
        <v>0.17756083002697123</v>
      </c>
      <c r="N24" s="89">
        <f>SUM(N18:N23)</f>
        <v>1565572259</v>
      </c>
      <c r="O24" s="90">
        <f>SUM(O18:O23)</f>
        <v>228137616</v>
      </c>
      <c r="P24" s="90">
        <f t="shared" si="4"/>
        <v>1793709875</v>
      </c>
      <c r="Q24" s="106">
        <f t="shared" si="5"/>
        <v>0.2096197802473457</v>
      </c>
      <c r="R24" s="89">
        <f>SUM(R18:R23)</f>
        <v>1543664688</v>
      </c>
      <c r="S24" s="90">
        <f>SUM(S18:S23)</f>
        <v>250274766</v>
      </c>
      <c r="T24" s="90">
        <f t="shared" si="6"/>
        <v>1793939454</v>
      </c>
      <c r="U24" s="106">
        <f t="shared" si="7"/>
        <v>0.21132557802191532</v>
      </c>
      <c r="V24" s="89">
        <f>SUM(V18:V23)</f>
        <v>1394158967</v>
      </c>
      <c r="W24" s="90">
        <f>SUM(W18:W23)</f>
        <v>282776993</v>
      </c>
      <c r="X24" s="90">
        <f t="shared" si="8"/>
        <v>1676935960</v>
      </c>
      <c r="Y24" s="106">
        <f t="shared" si="9"/>
        <v>0.19754259836504798</v>
      </c>
      <c r="Z24" s="89">
        <f t="shared" si="10"/>
        <v>5879012672</v>
      </c>
      <c r="AA24" s="90">
        <f t="shared" si="11"/>
        <v>904955062</v>
      </c>
      <c r="AB24" s="90">
        <f t="shared" si="12"/>
        <v>6783967734</v>
      </c>
      <c r="AC24" s="106">
        <f t="shared" si="13"/>
        <v>0.7991495473679309</v>
      </c>
      <c r="AD24" s="89">
        <f>SUM(AD18:AD23)</f>
        <v>5351016607</v>
      </c>
      <c r="AE24" s="90">
        <f>SUM(AE18:AE23)</f>
        <v>1367976190</v>
      </c>
      <c r="AF24" s="90">
        <f t="shared" si="14"/>
        <v>6718992797</v>
      </c>
      <c r="AG24" s="90">
        <f>SUM(AG18:AG23)</f>
        <v>8089554314</v>
      </c>
      <c r="AH24" s="90">
        <f>SUM(AH18:AH23)</f>
        <v>8089554314</v>
      </c>
      <c r="AI24" s="91">
        <f>SUM(AI18:AI23)</f>
        <v>1808491689</v>
      </c>
      <c r="AJ24" s="129">
        <f t="shared" si="15"/>
        <v>0.2235588783760529</v>
      </c>
      <c r="AK24" s="130">
        <f t="shared" si="16"/>
        <v>-0.7504185507165978</v>
      </c>
    </row>
    <row r="25" spans="1:37" ht="13.5">
      <c r="A25" s="62" t="s">
        <v>97</v>
      </c>
      <c r="B25" s="63" t="s">
        <v>576</v>
      </c>
      <c r="C25" s="64" t="s">
        <v>577</v>
      </c>
      <c r="D25" s="85">
        <v>574584625</v>
      </c>
      <c r="E25" s="86">
        <v>300007540</v>
      </c>
      <c r="F25" s="87">
        <f t="shared" si="0"/>
        <v>874592165</v>
      </c>
      <c r="G25" s="85">
        <v>612888532</v>
      </c>
      <c r="H25" s="86">
        <v>274991648</v>
      </c>
      <c r="I25" s="87">
        <f t="shared" si="1"/>
        <v>887880180</v>
      </c>
      <c r="J25" s="85">
        <v>105999949</v>
      </c>
      <c r="K25" s="86">
        <v>7588865</v>
      </c>
      <c r="L25" s="88">
        <f t="shared" si="2"/>
        <v>113588814</v>
      </c>
      <c r="M25" s="105">
        <f t="shared" si="3"/>
        <v>0.12987632241137217</v>
      </c>
      <c r="N25" s="85">
        <v>120594849</v>
      </c>
      <c r="O25" s="86">
        <v>17434765</v>
      </c>
      <c r="P25" s="88">
        <f t="shared" si="4"/>
        <v>138029614</v>
      </c>
      <c r="Q25" s="105">
        <f t="shared" si="5"/>
        <v>0.15782169052474876</v>
      </c>
      <c r="R25" s="85">
        <v>123529961</v>
      </c>
      <c r="S25" s="86">
        <v>9927105</v>
      </c>
      <c r="T25" s="88">
        <f t="shared" si="6"/>
        <v>133457066</v>
      </c>
      <c r="U25" s="105">
        <f t="shared" si="7"/>
        <v>0.1503097704016774</v>
      </c>
      <c r="V25" s="85">
        <v>140278682</v>
      </c>
      <c r="W25" s="86">
        <v>26759103</v>
      </c>
      <c r="X25" s="88">
        <f t="shared" si="8"/>
        <v>167037785</v>
      </c>
      <c r="Y25" s="105">
        <f t="shared" si="9"/>
        <v>0.1881309987120109</v>
      </c>
      <c r="Z25" s="125">
        <f t="shared" si="10"/>
        <v>490403441</v>
      </c>
      <c r="AA25" s="88">
        <f t="shared" si="11"/>
        <v>61709838</v>
      </c>
      <c r="AB25" s="88">
        <f t="shared" si="12"/>
        <v>552113279</v>
      </c>
      <c r="AC25" s="105">
        <f t="shared" si="13"/>
        <v>0.621833093514938</v>
      </c>
      <c r="AD25" s="85">
        <v>488890738</v>
      </c>
      <c r="AE25" s="86">
        <v>58845565</v>
      </c>
      <c r="AF25" s="88">
        <f t="shared" si="14"/>
        <v>547736303</v>
      </c>
      <c r="AG25" s="86">
        <v>686642850</v>
      </c>
      <c r="AH25" s="86">
        <v>686642850</v>
      </c>
      <c r="AI25" s="126">
        <v>192018510</v>
      </c>
      <c r="AJ25" s="127">
        <f t="shared" si="15"/>
        <v>0.27964830624829196</v>
      </c>
      <c r="AK25" s="128">
        <f t="shared" si="16"/>
        <v>-0.6950397771973131</v>
      </c>
    </row>
    <row r="26" spans="1:37" ht="13.5">
      <c r="A26" s="62" t="s">
        <v>97</v>
      </c>
      <c r="B26" s="63" t="s">
        <v>578</v>
      </c>
      <c r="C26" s="64" t="s">
        <v>579</v>
      </c>
      <c r="D26" s="85">
        <v>1249962889</v>
      </c>
      <c r="E26" s="86">
        <v>523353840</v>
      </c>
      <c r="F26" s="87">
        <f t="shared" si="0"/>
        <v>1773316729</v>
      </c>
      <c r="G26" s="85">
        <v>1293006402</v>
      </c>
      <c r="H26" s="86">
        <v>551465226</v>
      </c>
      <c r="I26" s="87">
        <f t="shared" si="1"/>
        <v>1844471628</v>
      </c>
      <c r="J26" s="85">
        <v>252377957</v>
      </c>
      <c r="K26" s="86">
        <v>36263604</v>
      </c>
      <c r="L26" s="88">
        <f t="shared" si="2"/>
        <v>288641561</v>
      </c>
      <c r="M26" s="105">
        <f t="shared" si="3"/>
        <v>0.1627693216218455</v>
      </c>
      <c r="N26" s="85">
        <v>317495929</v>
      </c>
      <c r="O26" s="86">
        <v>74406415</v>
      </c>
      <c r="P26" s="88">
        <f t="shared" si="4"/>
        <v>391902344</v>
      </c>
      <c r="Q26" s="105">
        <f t="shared" si="5"/>
        <v>0.22099963170200262</v>
      </c>
      <c r="R26" s="85">
        <v>282891605</v>
      </c>
      <c r="S26" s="86">
        <v>35148137</v>
      </c>
      <c r="T26" s="88">
        <f t="shared" si="6"/>
        <v>318039742</v>
      </c>
      <c r="U26" s="105">
        <f t="shared" si="7"/>
        <v>0.17242864415586445</v>
      </c>
      <c r="V26" s="85">
        <v>280863408</v>
      </c>
      <c r="W26" s="86">
        <v>48842234</v>
      </c>
      <c r="X26" s="88">
        <f t="shared" si="8"/>
        <v>329705642</v>
      </c>
      <c r="Y26" s="105">
        <f t="shared" si="9"/>
        <v>0.1787534364827866</v>
      </c>
      <c r="Z26" s="125">
        <f t="shared" si="10"/>
        <v>1133628899</v>
      </c>
      <c r="AA26" s="88">
        <f t="shared" si="11"/>
        <v>194660390</v>
      </c>
      <c r="AB26" s="88">
        <f t="shared" si="12"/>
        <v>1328289289</v>
      </c>
      <c r="AC26" s="105">
        <f t="shared" si="13"/>
        <v>0.7201462298665404</v>
      </c>
      <c r="AD26" s="85">
        <v>1051277280</v>
      </c>
      <c r="AE26" s="86">
        <v>145941042</v>
      </c>
      <c r="AF26" s="88">
        <f t="shared" si="14"/>
        <v>1197218322</v>
      </c>
      <c r="AG26" s="86">
        <v>1328481773</v>
      </c>
      <c r="AH26" s="86">
        <v>1328481773</v>
      </c>
      <c r="AI26" s="126">
        <v>421111695</v>
      </c>
      <c r="AJ26" s="127">
        <f t="shared" si="15"/>
        <v>0.3169871830827144</v>
      </c>
      <c r="AK26" s="128">
        <f t="shared" si="16"/>
        <v>-0.7246069192716548</v>
      </c>
    </row>
    <row r="27" spans="1:37" ht="13.5">
      <c r="A27" s="62" t="s">
        <v>97</v>
      </c>
      <c r="B27" s="63" t="s">
        <v>580</v>
      </c>
      <c r="C27" s="64" t="s">
        <v>581</v>
      </c>
      <c r="D27" s="85">
        <v>343804518</v>
      </c>
      <c r="E27" s="86">
        <v>47208739</v>
      </c>
      <c r="F27" s="87">
        <f t="shared" si="0"/>
        <v>391013257</v>
      </c>
      <c r="G27" s="85">
        <v>394367009</v>
      </c>
      <c r="H27" s="86">
        <v>86850677</v>
      </c>
      <c r="I27" s="87">
        <f t="shared" si="1"/>
        <v>481217686</v>
      </c>
      <c r="J27" s="85">
        <v>68560279</v>
      </c>
      <c r="K27" s="86">
        <v>2266272</v>
      </c>
      <c r="L27" s="88">
        <f t="shared" si="2"/>
        <v>70826551</v>
      </c>
      <c r="M27" s="105">
        <f t="shared" si="3"/>
        <v>0.181135932687827</v>
      </c>
      <c r="N27" s="85">
        <v>82463104</v>
      </c>
      <c r="O27" s="86">
        <v>5716291</v>
      </c>
      <c r="P27" s="88">
        <f t="shared" si="4"/>
        <v>88179395</v>
      </c>
      <c r="Q27" s="105">
        <f t="shared" si="5"/>
        <v>0.22551510318740933</v>
      </c>
      <c r="R27" s="85">
        <v>69933028</v>
      </c>
      <c r="S27" s="86">
        <v>11268083</v>
      </c>
      <c r="T27" s="88">
        <f t="shared" si="6"/>
        <v>81201111</v>
      </c>
      <c r="U27" s="105">
        <f t="shared" si="7"/>
        <v>0.16874091157156682</v>
      </c>
      <c r="V27" s="85">
        <v>66396284</v>
      </c>
      <c r="W27" s="86">
        <v>11063873</v>
      </c>
      <c r="X27" s="88">
        <f t="shared" si="8"/>
        <v>77460157</v>
      </c>
      <c r="Y27" s="105">
        <f t="shared" si="9"/>
        <v>0.16096697867417947</v>
      </c>
      <c r="Z27" s="125">
        <f t="shared" si="10"/>
        <v>287352695</v>
      </c>
      <c r="AA27" s="88">
        <f t="shared" si="11"/>
        <v>30314519</v>
      </c>
      <c r="AB27" s="88">
        <f t="shared" si="12"/>
        <v>317667214</v>
      </c>
      <c r="AC27" s="105">
        <f t="shared" si="13"/>
        <v>0.6601320426115843</v>
      </c>
      <c r="AD27" s="85">
        <v>309132836</v>
      </c>
      <c r="AE27" s="86">
        <v>28419112</v>
      </c>
      <c r="AF27" s="88">
        <f t="shared" si="14"/>
        <v>337551948</v>
      </c>
      <c r="AG27" s="86">
        <v>381269767</v>
      </c>
      <c r="AH27" s="86">
        <v>381269767</v>
      </c>
      <c r="AI27" s="126">
        <v>98362419</v>
      </c>
      <c r="AJ27" s="127">
        <f t="shared" si="15"/>
        <v>0.2579864114953547</v>
      </c>
      <c r="AK27" s="128">
        <f t="shared" si="16"/>
        <v>-0.7705237446889212</v>
      </c>
    </row>
    <row r="28" spans="1:37" ht="13.5">
      <c r="A28" s="62" t="s">
        <v>97</v>
      </c>
      <c r="B28" s="63" t="s">
        <v>582</v>
      </c>
      <c r="C28" s="64" t="s">
        <v>583</v>
      </c>
      <c r="D28" s="85">
        <v>299057087</v>
      </c>
      <c r="E28" s="86">
        <v>20558844</v>
      </c>
      <c r="F28" s="87">
        <f t="shared" si="0"/>
        <v>319615931</v>
      </c>
      <c r="G28" s="85">
        <v>297076916</v>
      </c>
      <c r="H28" s="86">
        <v>26274013</v>
      </c>
      <c r="I28" s="87">
        <f t="shared" si="1"/>
        <v>323350929</v>
      </c>
      <c r="J28" s="85">
        <v>57916120</v>
      </c>
      <c r="K28" s="86">
        <v>490018</v>
      </c>
      <c r="L28" s="88">
        <f t="shared" si="2"/>
        <v>58406138</v>
      </c>
      <c r="M28" s="105">
        <f t="shared" si="3"/>
        <v>0.182738506861224</v>
      </c>
      <c r="N28" s="85">
        <v>66716169</v>
      </c>
      <c r="O28" s="86">
        <v>4664165</v>
      </c>
      <c r="P28" s="88">
        <f t="shared" si="4"/>
        <v>71380334</v>
      </c>
      <c r="Q28" s="105">
        <f t="shared" si="5"/>
        <v>0.22333158981365042</v>
      </c>
      <c r="R28" s="85">
        <v>55777065</v>
      </c>
      <c r="S28" s="86">
        <v>3354036</v>
      </c>
      <c r="T28" s="88">
        <f t="shared" si="6"/>
        <v>59131101</v>
      </c>
      <c r="U28" s="105">
        <f t="shared" si="7"/>
        <v>0.18286974211847712</v>
      </c>
      <c r="V28" s="85">
        <v>49654256</v>
      </c>
      <c r="W28" s="86">
        <v>5102317</v>
      </c>
      <c r="X28" s="88">
        <f t="shared" si="8"/>
        <v>54756573</v>
      </c>
      <c r="Y28" s="105">
        <f t="shared" si="9"/>
        <v>0.1693410103052464</v>
      </c>
      <c r="Z28" s="125">
        <f t="shared" si="10"/>
        <v>230063610</v>
      </c>
      <c r="AA28" s="88">
        <f t="shared" si="11"/>
        <v>13610536</v>
      </c>
      <c r="AB28" s="88">
        <f t="shared" si="12"/>
        <v>243674146</v>
      </c>
      <c r="AC28" s="105">
        <f t="shared" si="13"/>
        <v>0.7535903693043047</v>
      </c>
      <c r="AD28" s="85">
        <v>200309611</v>
      </c>
      <c r="AE28" s="86">
        <v>15242192</v>
      </c>
      <c r="AF28" s="88">
        <f t="shared" si="14"/>
        <v>215551803</v>
      </c>
      <c r="AG28" s="86">
        <v>281431314</v>
      </c>
      <c r="AH28" s="86">
        <v>281431314</v>
      </c>
      <c r="AI28" s="126">
        <v>54962622</v>
      </c>
      <c r="AJ28" s="127">
        <f t="shared" si="15"/>
        <v>0.19529675365123014</v>
      </c>
      <c r="AK28" s="128">
        <f t="shared" si="16"/>
        <v>-0.7459702389963307</v>
      </c>
    </row>
    <row r="29" spans="1:37" ht="13.5">
      <c r="A29" s="62" t="s">
        <v>112</v>
      </c>
      <c r="B29" s="63" t="s">
        <v>584</v>
      </c>
      <c r="C29" s="64" t="s">
        <v>585</v>
      </c>
      <c r="D29" s="85">
        <v>222412206</v>
      </c>
      <c r="E29" s="86">
        <v>11353111</v>
      </c>
      <c r="F29" s="87">
        <f t="shared" si="0"/>
        <v>233765317</v>
      </c>
      <c r="G29" s="85">
        <v>237233479</v>
      </c>
      <c r="H29" s="86">
        <v>5652000</v>
      </c>
      <c r="I29" s="87">
        <f t="shared" si="1"/>
        <v>242885479</v>
      </c>
      <c r="J29" s="85">
        <v>46034162</v>
      </c>
      <c r="K29" s="86">
        <v>751667</v>
      </c>
      <c r="L29" s="88">
        <f t="shared" si="2"/>
        <v>46785829</v>
      </c>
      <c r="M29" s="105">
        <f t="shared" si="3"/>
        <v>0.2001401645052418</v>
      </c>
      <c r="N29" s="85">
        <v>47037450</v>
      </c>
      <c r="O29" s="86">
        <v>818830</v>
      </c>
      <c r="P29" s="88">
        <f t="shared" si="4"/>
        <v>47856280</v>
      </c>
      <c r="Q29" s="105">
        <f t="shared" si="5"/>
        <v>0.20471933396347244</v>
      </c>
      <c r="R29" s="85">
        <v>53840951</v>
      </c>
      <c r="S29" s="86">
        <v>194241</v>
      </c>
      <c r="T29" s="88">
        <f t="shared" si="6"/>
        <v>54035192</v>
      </c>
      <c r="U29" s="105">
        <f t="shared" si="7"/>
        <v>0.2224718917840288</v>
      </c>
      <c r="V29" s="85">
        <v>49079299</v>
      </c>
      <c r="W29" s="86">
        <v>896147</v>
      </c>
      <c r="X29" s="88">
        <f t="shared" si="8"/>
        <v>49975446</v>
      </c>
      <c r="Y29" s="105">
        <f t="shared" si="9"/>
        <v>0.2057572408435335</v>
      </c>
      <c r="Z29" s="125">
        <f t="shared" si="10"/>
        <v>195991862</v>
      </c>
      <c r="AA29" s="88">
        <f t="shared" si="11"/>
        <v>2660885</v>
      </c>
      <c r="AB29" s="88">
        <f t="shared" si="12"/>
        <v>198652747</v>
      </c>
      <c r="AC29" s="105">
        <f t="shared" si="13"/>
        <v>0.8178864698617903</v>
      </c>
      <c r="AD29" s="85">
        <v>193211601</v>
      </c>
      <c r="AE29" s="86">
        <v>23764493</v>
      </c>
      <c r="AF29" s="88">
        <f t="shared" si="14"/>
        <v>216976094</v>
      </c>
      <c r="AG29" s="86">
        <v>240093137</v>
      </c>
      <c r="AH29" s="86">
        <v>240093137</v>
      </c>
      <c r="AI29" s="126">
        <v>48395818</v>
      </c>
      <c r="AJ29" s="127">
        <f t="shared" si="15"/>
        <v>0.20157101783380005</v>
      </c>
      <c r="AK29" s="128">
        <f t="shared" si="16"/>
        <v>-0.769673031352477</v>
      </c>
    </row>
    <row r="30" spans="1:37" ht="13.5">
      <c r="A30" s="65"/>
      <c r="B30" s="66" t="s">
        <v>586</v>
      </c>
      <c r="C30" s="67"/>
      <c r="D30" s="89">
        <f>SUM(D25:D29)</f>
        <v>2689821325</v>
      </c>
      <c r="E30" s="90">
        <f>SUM(E25:E29)</f>
        <v>902482074</v>
      </c>
      <c r="F30" s="91">
        <f t="shared" si="0"/>
        <v>3592303399</v>
      </c>
      <c r="G30" s="89">
        <f>SUM(G25:G29)</f>
        <v>2834572338</v>
      </c>
      <c r="H30" s="90">
        <f>SUM(H25:H29)</f>
        <v>945233564</v>
      </c>
      <c r="I30" s="91">
        <f t="shared" si="1"/>
        <v>3779805902</v>
      </c>
      <c r="J30" s="89">
        <f>SUM(J25:J29)</f>
        <v>530888467</v>
      </c>
      <c r="K30" s="90">
        <f>SUM(K25:K29)</f>
        <v>47360426</v>
      </c>
      <c r="L30" s="90">
        <f t="shared" si="2"/>
        <v>578248893</v>
      </c>
      <c r="M30" s="106">
        <f t="shared" si="3"/>
        <v>0.16096883497116887</v>
      </c>
      <c r="N30" s="89">
        <f>SUM(N25:N29)</f>
        <v>634307501</v>
      </c>
      <c r="O30" s="90">
        <f>SUM(O25:O29)</f>
        <v>103040466</v>
      </c>
      <c r="P30" s="90">
        <f t="shared" si="4"/>
        <v>737347967</v>
      </c>
      <c r="Q30" s="106">
        <f t="shared" si="5"/>
        <v>0.20525770935864096</v>
      </c>
      <c r="R30" s="89">
        <f>SUM(R25:R29)</f>
        <v>585972610</v>
      </c>
      <c r="S30" s="90">
        <f>SUM(S25:S29)</f>
        <v>59891602</v>
      </c>
      <c r="T30" s="90">
        <f t="shared" si="6"/>
        <v>645864212</v>
      </c>
      <c r="U30" s="106">
        <f t="shared" si="7"/>
        <v>0.17087232221587234</v>
      </c>
      <c r="V30" s="89">
        <f>SUM(V25:V29)</f>
        <v>586271929</v>
      </c>
      <c r="W30" s="90">
        <f>SUM(W25:W29)</f>
        <v>92663674</v>
      </c>
      <c r="X30" s="90">
        <f t="shared" si="8"/>
        <v>678935603</v>
      </c>
      <c r="Y30" s="106">
        <f t="shared" si="9"/>
        <v>0.17962181672893743</v>
      </c>
      <c r="Z30" s="89">
        <f t="shared" si="10"/>
        <v>2337440507</v>
      </c>
      <c r="AA30" s="90">
        <f t="shared" si="11"/>
        <v>302956168</v>
      </c>
      <c r="AB30" s="90">
        <f t="shared" si="12"/>
        <v>2640396675</v>
      </c>
      <c r="AC30" s="106">
        <f t="shared" si="13"/>
        <v>0.6985535086875474</v>
      </c>
      <c r="AD30" s="89">
        <f>SUM(AD25:AD29)</f>
        <v>2242822066</v>
      </c>
      <c r="AE30" s="90">
        <f>SUM(AE25:AE29)</f>
        <v>272212404</v>
      </c>
      <c r="AF30" s="90">
        <f t="shared" si="14"/>
        <v>2515034470</v>
      </c>
      <c r="AG30" s="90">
        <f>SUM(AG25:AG29)</f>
        <v>2917918841</v>
      </c>
      <c r="AH30" s="90">
        <f>SUM(AH25:AH29)</f>
        <v>2917918841</v>
      </c>
      <c r="AI30" s="91">
        <f>SUM(AI25:AI29)</f>
        <v>814851064</v>
      </c>
      <c r="AJ30" s="129">
        <f t="shared" si="15"/>
        <v>0.27925761763844753</v>
      </c>
      <c r="AK30" s="130">
        <f t="shared" si="16"/>
        <v>-0.7300491857672233</v>
      </c>
    </row>
    <row r="31" spans="1:37" ht="13.5">
      <c r="A31" s="62" t="s">
        <v>97</v>
      </c>
      <c r="B31" s="63" t="s">
        <v>587</v>
      </c>
      <c r="C31" s="64" t="s">
        <v>588</v>
      </c>
      <c r="D31" s="85">
        <v>162954198</v>
      </c>
      <c r="E31" s="86">
        <v>52626450</v>
      </c>
      <c r="F31" s="87">
        <f t="shared" si="0"/>
        <v>215580648</v>
      </c>
      <c r="G31" s="85">
        <v>164037495</v>
      </c>
      <c r="H31" s="86">
        <v>35242356</v>
      </c>
      <c r="I31" s="87">
        <f t="shared" si="1"/>
        <v>199279851</v>
      </c>
      <c r="J31" s="85">
        <v>14469891</v>
      </c>
      <c r="K31" s="86">
        <v>3551982</v>
      </c>
      <c r="L31" s="88">
        <f t="shared" si="2"/>
        <v>18021873</v>
      </c>
      <c r="M31" s="105">
        <f t="shared" si="3"/>
        <v>0.08359689595143995</v>
      </c>
      <c r="N31" s="85">
        <v>37910940</v>
      </c>
      <c r="O31" s="86">
        <v>3527897</v>
      </c>
      <c r="P31" s="88">
        <f t="shared" si="4"/>
        <v>41438837</v>
      </c>
      <c r="Q31" s="105">
        <f t="shared" si="5"/>
        <v>0.19221965136685182</v>
      </c>
      <c r="R31" s="85">
        <v>22770006</v>
      </c>
      <c r="S31" s="86">
        <v>1336581</v>
      </c>
      <c r="T31" s="88">
        <f t="shared" si="6"/>
        <v>24106587</v>
      </c>
      <c r="U31" s="105">
        <f t="shared" si="7"/>
        <v>0.12096851176389127</v>
      </c>
      <c r="V31" s="85">
        <v>23138648</v>
      </c>
      <c r="W31" s="86">
        <v>6424637</v>
      </c>
      <c r="X31" s="88">
        <f t="shared" si="8"/>
        <v>29563285</v>
      </c>
      <c r="Y31" s="105">
        <f t="shared" si="9"/>
        <v>0.1483505976728174</v>
      </c>
      <c r="Z31" s="125">
        <f t="shared" si="10"/>
        <v>98289485</v>
      </c>
      <c r="AA31" s="88">
        <f t="shared" si="11"/>
        <v>14841097</v>
      </c>
      <c r="AB31" s="88">
        <f t="shared" si="12"/>
        <v>113130582</v>
      </c>
      <c r="AC31" s="105">
        <f t="shared" si="13"/>
        <v>0.567697042286528</v>
      </c>
      <c r="AD31" s="85">
        <v>112874743</v>
      </c>
      <c r="AE31" s="86">
        <v>17110647</v>
      </c>
      <c r="AF31" s="88">
        <f t="shared" si="14"/>
        <v>129985390</v>
      </c>
      <c r="AG31" s="86">
        <v>188625443</v>
      </c>
      <c r="AH31" s="86">
        <v>188625443</v>
      </c>
      <c r="AI31" s="126">
        <v>65701599</v>
      </c>
      <c r="AJ31" s="127">
        <f t="shared" si="15"/>
        <v>0.34831779825163883</v>
      </c>
      <c r="AK31" s="128">
        <f t="shared" si="16"/>
        <v>-0.7725645551396199</v>
      </c>
    </row>
    <row r="32" spans="1:37" ht="13.5">
      <c r="A32" s="62" t="s">
        <v>97</v>
      </c>
      <c r="B32" s="63" t="s">
        <v>589</v>
      </c>
      <c r="C32" s="64" t="s">
        <v>590</v>
      </c>
      <c r="D32" s="85">
        <v>497391211</v>
      </c>
      <c r="E32" s="86">
        <v>110408968</v>
      </c>
      <c r="F32" s="87">
        <f t="shared" si="0"/>
        <v>607800179</v>
      </c>
      <c r="G32" s="85">
        <v>515851826</v>
      </c>
      <c r="H32" s="86">
        <v>72427168</v>
      </c>
      <c r="I32" s="87">
        <f t="shared" si="1"/>
        <v>588278994</v>
      </c>
      <c r="J32" s="85">
        <v>78209393</v>
      </c>
      <c r="K32" s="86">
        <v>1300329</v>
      </c>
      <c r="L32" s="88">
        <f t="shared" si="2"/>
        <v>79509722</v>
      </c>
      <c r="M32" s="105">
        <f t="shared" si="3"/>
        <v>0.1308155620006818</v>
      </c>
      <c r="N32" s="85">
        <v>131539769</v>
      </c>
      <c r="O32" s="86">
        <v>14046420</v>
      </c>
      <c r="P32" s="88">
        <f t="shared" si="4"/>
        <v>145586189</v>
      </c>
      <c r="Q32" s="105">
        <f t="shared" si="5"/>
        <v>0.23952969089204562</v>
      </c>
      <c r="R32" s="85">
        <v>112866828</v>
      </c>
      <c r="S32" s="86">
        <v>9772708</v>
      </c>
      <c r="T32" s="88">
        <f t="shared" si="6"/>
        <v>122639536</v>
      </c>
      <c r="U32" s="105">
        <f t="shared" si="7"/>
        <v>0.20847172387732749</v>
      </c>
      <c r="V32" s="85">
        <v>109166183</v>
      </c>
      <c r="W32" s="86">
        <v>30485816</v>
      </c>
      <c r="X32" s="88">
        <f t="shared" si="8"/>
        <v>139651999</v>
      </c>
      <c r="Y32" s="105">
        <f t="shared" si="9"/>
        <v>0.2373907625877255</v>
      </c>
      <c r="Z32" s="125">
        <f t="shared" si="10"/>
        <v>431782173</v>
      </c>
      <c r="AA32" s="88">
        <f t="shared" si="11"/>
        <v>55605273</v>
      </c>
      <c r="AB32" s="88">
        <f t="shared" si="12"/>
        <v>487387446</v>
      </c>
      <c r="AC32" s="105">
        <f t="shared" si="13"/>
        <v>0.8284971093154484</v>
      </c>
      <c r="AD32" s="85">
        <v>396611014</v>
      </c>
      <c r="AE32" s="86">
        <v>58876787</v>
      </c>
      <c r="AF32" s="88">
        <f t="shared" si="14"/>
        <v>455487801</v>
      </c>
      <c r="AG32" s="86">
        <v>573557398</v>
      </c>
      <c r="AH32" s="86">
        <v>573557398</v>
      </c>
      <c r="AI32" s="126">
        <v>116046505</v>
      </c>
      <c r="AJ32" s="127">
        <f t="shared" si="15"/>
        <v>0.2023276230149855</v>
      </c>
      <c r="AK32" s="128">
        <f t="shared" si="16"/>
        <v>-0.6934012311780882</v>
      </c>
    </row>
    <row r="33" spans="1:37" ht="13.5">
      <c r="A33" s="62" t="s">
        <v>97</v>
      </c>
      <c r="B33" s="63" t="s">
        <v>591</v>
      </c>
      <c r="C33" s="64" t="s">
        <v>592</v>
      </c>
      <c r="D33" s="85">
        <v>1172939318</v>
      </c>
      <c r="E33" s="86">
        <v>309391630</v>
      </c>
      <c r="F33" s="87">
        <f t="shared" si="0"/>
        <v>1482330948</v>
      </c>
      <c r="G33" s="85">
        <v>1208082386</v>
      </c>
      <c r="H33" s="86">
        <v>252322472</v>
      </c>
      <c r="I33" s="87">
        <f t="shared" si="1"/>
        <v>1460404858</v>
      </c>
      <c r="J33" s="85">
        <v>200480358</v>
      </c>
      <c r="K33" s="86">
        <v>37790848</v>
      </c>
      <c r="L33" s="88">
        <f t="shared" si="2"/>
        <v>238271206</v>
      </c>
      <c r="M33" s="105">
        <f t="shared" si="3"/>
        <v>0.16074089684323314</v>
      </c>
      <c r="N33" s="85">
        <v>218606434</v>
      </c>
      <c r="O33" s="86">
        <v>55093716</v>
      </c>
      <c r="P33" s="88">
        <f t="shared" si="4"/>
        <v>273700150</v>
      </c>
      <c r="Q33" s="105">
        <f t="shared" si="5"/>
        <v>0.18464172954715913</v>
      </c>
      <c r="R33" s="85">
        <v>270426535</v>
      </c>
      <c r="S33" s="86">
        <v>45192107</v>
      </c>
      <c r="T33" s="88">
        <f t="shared" si="6"/>
        <v>315618642</v>
      </c>
      <c r="U33" s="105">
        <f t="shared" si="7"/>
        <v>0.21611722274892625</v>
      </c>
      <c r="V33" s="85">
        <v>220120189</v>
      </c>
      <c r="W33" s="86">
        <v>56027026</v>
      </c>
      <c r="X33" s="88">
        <f t="shared" si="8"/>
        <v>276147215</v>
      </c>
      <c r="Y33" s="105">
        <f t="shared" si="9"/>
        <v>0.18908949356562604</v>
      </c>
      <c r="Z33" s="125">
        <f t="shared" si="10"/>
        <v>909633516</v>
      </c>
      <c r="AA33" s="88">
        <f t="shared" si="11"/>
        <v>194103697</v>
      </c>
      <c r="AB33" s="88">
        <f t="shared" si="12"/>
        <v>1103737213</v>
      </c>
      <c r="AC33" s="105">
        <f t="shared" si="13"/>
        <v>0.7557748161092464</v>
      </c>
      <c r="AD33" s="85">
        <v>818803737</v>
      </c>
      <c r="AE33" s="86">
        <v>142367420</v>
      </c>
      <c r="AF33" s="88">
        <f t="shared" si="14"/>
        <v>961171157</v>
      </c>
      <c r="AG33" s="86">
        <v>1165062193</v>
      </c>
      <c r="AH33" s="86">
        <v>1165062193</v>
      </c>
      <c r="AI33" s="126">
        <v>346444177</v>
      </c>
      <c r="AJ33" s="127">
        <f t="shared" si="15"/>
        <v>0.2973611014772668</v>
      </c>
      <c r="AK33" s="128">
        <f t="shared" si="16"/>
        <v>-0.7126971476527567</v>
      </c>
    </row>
    <row r="34" spans="1:37" ht="13.5">
      <c r="A34" s="62" t="s">
        <v>97</v>
      </c>
      <c r="B34" s="63" t="s">
        <v>93</v>
      </c>
      <c r="C34" s="64" t="s">
        <v>94</v>
      </c>
      <c r="D34" s="85">
        <v>2270007094</v>
      </c>
      <c r="E34" s="86">
        <v>344772281</v>
      </c>
      <c r="F34" s="87">
        <f t="shared" si="0"/>
        <v>2614779375</v>
      </c>
      <c r="G34" s="85">
        <v>2426706368</v>
      </c>
      <c r="H34" s="86">
        <v>292050565</v>
      </c>
      <c r="I34" s="87">
        <f t="shared" si="1"/>
        <v>2718756933</v>
      </c>
      <c r="J34" s="85">
        <v>399017998</v>
      </c>
      <c r="K34" s="86">
        <v>34554921</v>
      </c>
      <c r="L34" s="88">
        <f t="shared" si="2"/>
        <v>433572919</v>
      </c>
      <c r="M34" s="105">
        <f t="shared" si="3"/>
        <v>0.16581625323551438</v>
      </c>
      <c r="N34" s="85">
        <v>487743581</v>
      </c>
      <c r="O34" s="86">
        <v>39494375</v>
      </c>
      <c r="P34" s="88">
        <f t="shared" si="4"/>
        <v>527237956</v>
      </c>
      <c r="Q34" s="105">
        <f t="shared" si="5"/>
        <v>0.20163764524110184</v>
      </c>
      <c r="R34" s="85">
        <v>454606885</v>
      </c>
      <c r="S34" s="86">
        <v>17466697</v>
      </c>
      <c r="T34" s="88">
        <f t="shared" si="6"/>
        <v>472073582</v>
      </c>
      <c r="U34" s="105">
        <f t="shared" si="7"/>
        <v>0.1736358172626681</v>
      </c>
      <c r="V34" s="85">
        <v>445203331</v>
      </c>
      <c r="W34" s="86">
        <v>55083130</v>
      </c>
      <c r="X34" s="88">
        <f t="shared" si="8"/>
        <v>500286461</v>
      </c>
      <c r="Y34" s="105">
        <f t="shared" si="9"/>
        <v>0.18401294169683685</v>
      </c>
      <c r="Z34" s="125">
        <f t="shared" si="10"/>
        <v>1786571795</v>
      </c>
      <c r="AA34" s="88">
        <f t="shared" si="11"/>
        <v>146599123</v>
      </c>
      <c r="AB34" s="88">
        <f t="shared" si="12"/>
        <v>1933170918</v>
      </c>
      <c r="AC34" s="105">
        <f t="shared" si="13"/>
        <v>0.7110495589125179</v>
      </c>
      <c r="AD34" s="85">
        <v>1657451580</v>
      </c>
      <c r="AE34" s="86">
        <v>234035145</v>
      </c>
      <c r="AF34" s="88">
        <f t="shared" si="14"/>
        <v>1891486725</v>
      </c>
      <c r="AG34" s="86">
        <v>2385303033</v>
      </c>
      <c r="AH34" s="86">
        <v>2385303033</v>
      </c>
      <c r="AI34" s="126">
        <v>581778156</v>
      </c>
      <c r="AJ34" s="127">
        <f t="shared" si="15"/>
        <v>0.24390115132176585</v>
      </c>
      <c r="AK34" s="128">
        <f t="shared" si="16"/>
        <v>-0.7355062267222626</v>
      </c>
    </row>
    <row r="35" spans="1:37" ht="13.5">
      <c r="A35" s="62" t="s">
        <v>97</v>
      </c>
      <c r="B35" s="63" t="s">
        <v>593</v>
      </c>
      <c r="C35" s="64" t="s">
        <v>594</v>
      </c>
      <c r="D35" s="85">
        <v>688652090</v>
      </c>
      <c r="E35" s="86">
        <v>89479696</v>
      </c>
      <c r="F35" s="87">
        <f t="shared" si="0"/>
        <v>778131786</v>
      </c>
      <c r="G35" s="85">
        <v>688819201</v>
      </c>
      <c r="H35" s="86">
        <v>131796629</v>
      </c>
      <c r="I35" s="87">
        <f t="shared" si="1"/>
        <v>820615830</v>
      </c>
      <c r="J35" s="85">
        <v>137960372</v>
      </c>
      <c r="K35" s="86">
        <v>1430996</v>
      </c>
      <c r="L35" s="88">
        <f t="shared" si="2"/>
        <v>139391368</v>
      </c>
      <c r="M35" s="105">
        <f t="shared" si="3"/>
        <v>0.17913593880612916</v>
      </c>
      <c r="N35" s="85">
        <v>157329245</v>
      </c>
      <c r="O35" s="86">
        <v>10961791</v>
      </c>
      <c r="P35" s="88">
        <f t="shared" si="4"/>
        <v>168291036</v>
      </c>
      <c r="Q35" s="105">
        <f t="shared" si="5"/>
        <v>0.21627575049350317</v>
      </c>
      <c r="R35" s="85">
        <v>127844010</v>
      </c>
      <c r="S35" s="86">
        <v>17062751</v>
      </c>
      <c r="T35" s="88">
        <f t="shared" si="6"/>
        <v>144906761</v>
      </c>
      <c r="U35" s="105">
        <f t="shared" si="7"/>
        <v>0.17658294624903836</v>
      </c>
      <c r="V35" s="85">
        <v>147917567</v>
      </c>
      <c r="W35" s="86">
        <v>40515929</v>
      </c>
      <c r="X35" s="88">
        <f t="shared" si="8"/>
        <v>188433496</v>
      </c>
      <c r="Y35" s="105">
        <f t="shared" si="9"/>
        <v>0.22962449554501038</v>
      </c>
      <c r="Z35" s="125">
        <f t="shared" si="10"/>
        <v>571051194</v>
      </c>
      <c r="AA35" s="88">
        <f t="shared" si="11"/>
        <v>69971467</v>
      </c>
      <c r="AB35" s="88">
        <f t="shared" si="12"/>
        <v>641022661</v>
      </c>
      <c r="AC35" s="105">
        <f t="shared" si="13"/>
        <v>0.7811483005391208</v>
      </c>
      <c r="AD35" s="85">
        <v>606258564</v>
      </c>
      <c r="AE35" s="86">
        <v>51799253</v>
      </c>
      <c r="AF35" s="88">
        <f t="shared" si="14"/>
        <v>658057817</v>
      </c>
      <c r="AG35" s="86">
        <v>718648246</v>
      </c>
      <c r="AH35" s="86">
        <v>718648246</v>
      </c>
      <c r="AI35" s="126">
        <v>198448513</v>
      </c>
      <c r="AJ35" s="127">
        <f t="shared" si="15"/>
        <v>0.27614137250673815</v>
      </c>
      <c r="AK35" s="128">
        <f t="shared" si="16"/>
        <v>-0.713652066532628</v>
      </c>
    </row>
    <row r="36" spans="1:37" ht="13.5">
      <c r="A36" s="62" t="s">
        <v>97</v>
      </c>
      <c r="B36" s="63" t="s">
        <v>595</v>
      </c>
      <c r="C36" s="64" t="s">
        <v>596</v>
      </c>
      <c r="D36" s="85">
        <v>716117124</v>
      </c>
      <c r="E36" s="86">
        <v>84765848</v>
      </c>
      <c r="F36" s="87">
        <f t="shared" si="0"/>
        <v>800882972</v>
      </c>
      <c r="G36" s="85">
        <v>664725831</v>
      </c>
      <c r="H36" s="86">
        <v>79046972</v>
      </c>
      <c r="I36" s="87">
        <f t="shared" si="1"/>
        <v>743772803</v>
      </c>
      <c r="J36" s="85">
        <v>151836272</v>
      </c>
      <c r="K36" s="86">
        <v>7077766</v>
      </c>
      <c r="L36" s="88">
        <f t="shared" si="2"/>
        <v>158914038</v>
      </c>
      <c r="M36" s="105">
        <f t="shared" si="3"/>
        <v>0.19842354445762894</v>
      </c>
      <c r="N36" s="85">
        <v>164876153</v>
      </c>
      <c r="O36" s="86">
        <v>14460604</v>
      </c>
      <c r="P36" s="88">
        <f t="shared" si="4"/>
        <v>179336757</v>
      </c>
      <c r="Q36" s="105">
        <f t="shared" si="5"/>
        <v>0.22392379819507513</v>
      </c>
      <c r="R36" s="85">
        <v>140426535</v>
      </c>
      <c r="S36" s="86">
        <v>7880572</v>
      </c>
      <c r="T36" s="88">
        <f t="shared" si="6"/>
        <v>148307107</v>
      </c>
      <c r="U36" s="105">
        <f t="shared" si="7"/>
        <v>0.1993984001590335</v>
      </c>
      <c r="V36" s="85">
        <v>153663106</v>
      </c>
      <c r="W36" s="86">
        <v>17329276</v>
      </c>
      <c r="X36" s="88">
        <f t="shared" si="8"/>
        <v>170992382</v>
      </c>
      <c r="Y36" s="105">
        <f t="shared" si="9"/>
        <v>0.2298986751200151</v>
      </c>
      <c r="Z36" s="125">
        <f t="shared" si="10"/>
        <v>610802066</v>
      </c>
      <c r="AA36" s="88">
        <f t="shared" si="11"/>
        <v>46748218</v>
      </c>
      <c r="AB36" s="88">
        <f t="shared" si="12"/>
        <v>657550284</v>
      </c>
      <c r="AC36" s="105">
        <f t="shared" si="13"/>
        <v>0.8840741169182009</v>
      </c>
      <c r="AD36" s="85">
        <v>575120635</v>
      </c>
      <c r="AE36" s="86">
        <v>113824609</v>
      </c>
      <c r="AF36" s="88">
        <f t="shared" si="14"/>
        <v>688945244</v>
      </c>
      <c r="AG36" s="86">
        <v>700593744</v>
      </c>
      <c r="AH36" s="86">
        <v>700593744</v>
      </c>
      <c r="AI36" s="126">
        <v>221085342</v>
      </c>
      <c r="AJ36" s="127">
        <f t="shared" si="15"/>
        <v>0.31556853582181005</v>
      </c>
      <c r="AK36" s="128">
        <f t="shared" si="16"/>
        <v>-0.7518055556821581</v>
      </c>
    </row>
    <row r="37" spans="1:37" ht="13.5">
      <c r="A37" s="62" t="s">
        <v>97</v>
      </c>
      <c r="B37" s="63" t="s">
        <v>597</v>
      </c>
      <c r="C37" s="64" t="s">
        <v>598</v>
      </c>
      <c r="D37" s="85">
        <v>964909952</v>
      </c>
      <c r="E37" s="86">
        <v>217575258</v>
      </c>
      <c r="F37" s="87">
        <f t="shared" si="0"/>
        <v>1182485210</v>
      </c>
      <c r="G37" s="85">
        <v>955764638</v>
      </c>
      <c r="H37" s="86">
        <v>186917086</v>
      </c>
      <c r="I37" s="87">
        <f t="shared" si="1"/>
        <v>1142681724</v>
      </c>
      <c r="J37" s="85">
        <v>236603284</v>
      </c>
      <c r="K37" s="86">
        <v>34130518</v>
      </c>
      <c r="L37" s="88">
        <f t="shared" si="2"/>
        <v>270733802</v>
      </c>
      <c r="M37" s="105">
        <f t="shared" si="3"/>
        <v>0.22895322470883167</v>
      </c>
      <c r="N37" s="85">
        <v>211082989</v>
      </c>
      <c r="O37" s="86">
        <v>46350814</v>
      </c>
      <c r="P37" s="88">
        <f t="shared" si="4"/>
        <v>257433803</v>
      </c>
      <c r="Q37" s="105">
        <f t="shared" si="5"/>
        <v>0.21770572758368792</v>
      </c>
      <c r="R37" s="85">
        <v>173216159</v>
      </c>
      <c r="S37" s="86">
        <v>16982945</v>
      </c>
      <c r="T37" s="88">
        <f t="shared" si="6"/>
        <v>190199104</v>
      </c>
      <c r="U37" s="105">
        <f t="shared" si="7"/>
        <v>0.1664497646240468</v>
      </c>
      <c r="V37" s="85">
        <v>301112157</v>
      </c>
      <c r="W37" s="86">
        <v>37892621</v>
      </c>
      <c r="X37" s="88">
        <f t="shared" si="8"/>
        <v>339004778</v>
      </c>
      <c r="Y37" s="105">
        <f t="shared" si="9"/>
        <v>0.2966747177974468</v>
      </c>
      <c r="Z37" s="125">
        <f t="shared" si="10"/>
        <v>922014589</v>
      </c>
      <c r="AA37" s="88">
        <f t="shared" si="11"/>
        <v>135356898</v>
      </c>
      <c r="AB37" s="88">
        <f t="shared" si="12"/>
        <v>1057371487</v>
      </c>
      <c r="AC37" s="105">
        <f t="shared" si="13"/>
        <v>0.9253420832693742</v>
      </c>
      <c r="AD37" s="85">
        <v>717679278</v>
      </c>
      <c r="AE37" s="86">
        <v>151112639</v>
      </c>
      <c r="AF37" s="88">
        <f t="shared" si="14"/>
        <v>868791917</v>
      </c>
      <c r="AG37" s="86">
        <v>1029002116</v>
      </c>
      <c r="AH37" s="86">
        <v>1029002116</v>
      </c>
      <c r="AI37" s="126">
        <v>274845566</v>
      </c>
      <c r="AJ37" s="127">
        <f t="shared" si="15"/>
        <v>0.26709912615962006</v>
      </c>
      <c r="AK37" s="128">
        <f t="shared" si="16"/>
        <v>-0.6097974999921645</v>
      </c>
    </row>
    <row r="38" spans="1:37" ht="13.5">
      <c r="A38" s="62" t="s">
        <v>112</v>
      </c>
      <c r="B38" s="63" t="s">
        <v>599</v>
      </c>
      <c r="C38" s="64" t="s">
        <v>600</v>
      </c>
      <c r="D38" s="85">
        <v>418657661</v>
      </c>
      <c r="E38" s="86">
        <v>3572668</v>
      </c>
      <c r="F38" s="87">
        <f t="shared" si="0"/>
        <v>422230329</v>
      </c>
      <c r="G38" s="85">
        <v>405125635</v>
      </c>
      <c r="H38" s="86">
        <v>7551867</v>
      </c>
      <c r="I38" s="87">
        <f t="shared" si="1"/>
        <v>412677502</v>
      </c>
      <c r="J38" s="85">
        <v>86996779</v>
      </c>
      <c r="K38" s="86">
        <v>305300</v>
      </c>
      <c r="L38" s="88">
        <f t="shared" si="2"/>
        <v>87302079</v>
      </c>
      <c r="M38" s="105">
        <f t="shared" si="3"/>
        <v>0.20676411191674485</v>
      </c>
      <c r="N38" s="85">
        <v>90953528</v>
      </c>
      <c r="O38" s="86">
        <v>5057612</v>
      </c>
      <c r="P38" s="88">
        <f t="shared" si="4"/>
        <v>96011140</v>
      </c>
      <c r="Q38" s="105">
        <f t="shared" si="5"/>
        <v>0.2273904393068836</v>
      </c>
      <c r="R38" s="85">
        <v>91758692</v>
      </c>
      <c r="S38" s="86">
        <v>846024</v>
      </c>
      <c r="T38" s="88">
        <f t="shared" si="6"/>
        <v>92604716</v>
      </c>
      <c r="U38" s="105">
        <f t="shared" si="7"/>
        <v>0.2243997202445022</v>
      </c>
      <c r="V38" s="85">
        <v>86348568</v>
      </c>
      <c r="W38" s="86">
        <v>1075953</v>
      </c>
      <c r="X38" s="88">
        <f t="shared" si="8"/>
        <v>87424521</v>
      </c>
      <c r="Y38" s="105">
        <f t="shared" si="9"/>
        <v>0.2118470732625497</v>
      </c>
      <c r="Z38" s="125">
        <f t="shared" si="10"/>
        <v>356057567</v>
      </c>
      <c r="AA38" s="88">
        <f t="shared" si="11"/>
        <v>7284889</v>
      </c>
      <c r="AB38" s="88">
        <f t="shared" si="12"/>
        <v>363342456</v>
      </c>
      <c r="AC38" s="105">
        <f t="shared" si="13"/>
        <v>0.8804513312189236</v>
      </c>
      <c r="AD38" s="85">
        <v>222830950</v>
      </c>
      <c r="AE38" s="86">
        <v>8182141</v>
      </c>
      <c r="AF38" s="88">
        <f t="shared" si="14"/>
        <v>231013091</v>
      </c>
      <c r="AG38" s="86">
        <v>399163328</v>
      </c>
      <c r="AH38" s="86">
        <v>399163328</v>
      </c>
      <c r="AI38" s="126">
        <v>71442043</v>
      </c>
      <c r="AJ38" s="127">
        <f t="shared" si="15"/>
        <v>0.17897947528887223</v>
      </c>
      <c r="AK38" s="128">
        <f t="shared" si="16"/>
        <v>-0.6215603166835251</v>
      </c>
    </row>
    <row r="39" spans="1:37" ht="13.5">
      <c r="A39" s="65"/>
      <c r="B39" s="66" t="s">
        <v>601</v>
      </c>
      <c r="C39" s="67"/>
      <c r="D39" s="89">
        <f>SUM(D31:D38)</f>
        <v>6891628648</v>
      </c>
      <c r="E39" s="90">
        <f>SUM(E31:E38)</f>
        <v>1212592799</v>
      </c>
      <c r="F39" s="91">
        <f t="shared" si="0"/>
        <v>8104221447</v>
      </c>
      <c r="G39" s="89">
        <f>SUM(G31:G38)</f>
        <v>7029113380</v>
      </c>
      <c r="H39" s="90">
        <f>SUM(H31:H38)</f>
        <v>1057355115</v>
      </c>
      <c r="I39" s="91">
        <f t="shared" si="1"/>
        <v>8086468495</v>
      </c>
      <c r="J39" s="89">
        <f>SUM(J31:J38)</f>
        <v>1305574347</v>
      </c>
      <c r="K39" s="90">
        <f>SUM(K31:K38)</f>
        <v>120142660</v>
      </c>
      <c r="L39" s="90">
        <f t="shared" si="2"/>
        <v>1425717007</v>
      </c>
      <c r="M39" s="106">
        <f t="shared" si="3"/>
        <v>0.1759227602952247</v>
      </c>
      <c r="N39" s="89">
        <f>SUM(N31:N38)</f>
        <v>1500042639</v>
      </c>
      <c r="O39" s="90">
        <f>SUM(O31:O38)</f>
        <v>188993229</v>
      </c>
      <c r="P39" s="90">
        <f t="shared" si="4"/>
        <v>1689035868</v>
      </c>
      <c r="Q39" s="106">
        <f t="shared" si="5"/>
        <v>0.2084143281431732</v>
      </c>
      <c r="R39" s="89">
        <f>SUM(R31:R38)</f>
        <v>1393915650</v>
      </c>
      <c r="S39" s="90">
        <f>SUM(S31:S38)</f>
        <v>116540385</v>
      </c>
      <c r="T39" s="90">
        <f t="shared" si="6"/>
        <v>1510456035</v>
      </c>
      <c r="U39" s="106">
        <f t="shared" si="7"/>
        <v>0.18678809370665828</v>
      </c>
      <c r="V39" s="89">
        <f>SUM(V31:V38)</f>
        <v>1486669749</v>
      </c>
      <c r="W39" s="90">
        <f>SUM(W31:W38)</f>
        <v>244834388</v>
      </c>
      <c r="X39" s="90">
        <f t="shared" si="8"/>
        <v>1731504137</v>
      </c>
      <c r="Y39" s="106">
        <f t="shared" si="9"/>
        <v>0.21412364842212867</v>
      </c>
      <c r="Z39" s="89">
        <f t="shared" si="10"/>
        <v>5686202385</v>
      </c>
      <c r="AA39" s="90">
        <f t="shared" si="11"/>
        <v>670510662</v>
      </c>
      <c r="AB39" s="90">
        <f t="shared" si="12"/>
        <v>6356713047</v>
      </c>
      <c r="AC39" s="106">
        <f t="shared" si="13"/>
        <v>0.7860926003644808</v>
      </c>
      <c r="AD39" s="89">
        <f>SUM(AD31:AD38)</f>
        <v>5107630501</v>
      </c>
      <c r="AE39" s="90">
        <f>SUM(AE31:AE38)</f>
        <v>777308641</v>
      </c>
      <c r="AF39" s="90">
        <f t="shared" si="14"/>
        <v>5884939142</v>
      </c>
      <c r="AG39" s="90">
        <f>SUM(AG31:AG38)</f>
        <v>7159955501</v>
      </c>
      <c r="AH39" s="90">
        <f>SUM(AH31:AH38)</f>
        <v>7159955501</v>
      </c>
      <c r="AI39" s="91">
        <f>SUM(AI31:AI38)</f>
        <v>1875791901</v>
      </c>
      <c r="AJ39" s="129">
        <f t="shared" si="15"/>
        <v>0.2619837372925036</v>
      </c>
      <c r="AK39" s="130">
        <f t="shared" si="16"/>
        <v>-0.7057736545408781</v>
      </c>
    </row>
    <row r="40" spans="1:37" ht="13.5">
      <c r="A40" s="62" t="s">
        <v>97</v>
      </c>
      <c r="B40" s="63" t="s">
        <v>602</v>
      </c>
      <c r="C40" s="64" t="s">
        <v>603</v>
      </c>
      <c r="D40" s="85">
        <v>94052375</v>
      </c>
      <c r="E40" s="86">
        <v>12232950</v>
      </c>
      <c r="F40" s="87">
        <f t="shared" si="0"/>
        <v>106285325</v>
      </c>
      <c r="G40" s="85">
        <v>97399123</v>
      </c>
      <c r="H40" s="86">
        <v>14321254</v>
      </c>
      <c r="I40" s="87">
        <f t="shared" si="1"/>
        <v>111720377</v>
      </c>
      <c r="J40" s="85">
        <v>12728711</v>
      </c>
      <c r="K40" s="86">
        <v>1424851</v>
      </c>
      <c r="L40" s="88">
        <f t="shared" si="2"/>
        <v>14153562</v>
      </c>
      <c r="M40" s="105">
        <f t="shared" si="3"/>
        <v>0.13316572160832174</v>
      </c>
      <c r="N40" s="85">
        <v>41670122</v>
      </c>
      <c r="O40" s="86">
        <v>3068401</v>
      </c>
      <c r="P40" s="88">
        <f t="shared" si="4"/>
        <v>44738523</v>
      </c>
      <c r="Q40" s="105">
        <f t="shared" si="5"/>
        <v>0.4209285054169049</v>
      </c>
      <c r="R40" s="85">
        <v>21725411</v>
      </c>
      <c r="S40" s="86">
        <v>1459796</v>
      </c>
      <c r="T40" s="88">
        <f t="shared" si="6"/>
        <v>23185207</v>
      </c>
      <c r="U40" s="105">
        <f t="shared" si="7"/>
        <v>0.20752890047981132</v>
      </c>
      <c r="V40" s="85">
        <v>23718175</v>
      </c>
      <c r="W40" s="86">
        <v>1070350</v>
      </c>
      <c r="X40" s="88">
        <f t="shared" si="8"/>
        <v>24788525</v>
      </c>
      <c r="Y40" s="105">
        <f t="shared" si="9"/>
        <v>0.22188006938071825</v>
      </c>
      <c r="Z40" s="125">
        <f t="shared" si="10"/>
        <v>99842419</v>
      </c>
      <c r="AA40" s="88">
        <f t="shared" si="11"/>
        <v>7023398</v>
      </c>
      <c r="AB40" s="88">
        <f t="shared" si="12"/>
        <v>106865817</v>
      </c>
      <c r="AC40" s="105">
        <f t="shared" si="13"/>
        <v>0.9565472286224025</v>
      </c>
      <c r="AD40" s="85">
        <v>87475221</v>
      </c>
      <c r="AE40" s="86">
        <v>13439184</v>
      </c>
      <c r="AF40" s="88">
        <f t="shared" si="14"/>
        <v>100914405</v>
      </c>
      <c r="AG40" s="86">
        <v>91087400</v>
      </c>
      <c r="AH40" s="86">
        <v>91087400</v>
      </c>
      <c r="AI40" s="126">
        <v>30123815</v>
      </c>
      <c r="AJ40" s="127">
        <f t="shared" si="15"/>
        <v>0.33071330392568016</v>
      </c>
      <c r="AK40" s="128">
        <f t="shared" si="16"/>
        <v>-0.7543608863372875</v>
      </c>
    </row>
    <row r="41" spans="1:37" ht="13.5">
      <c r="A41" s="62" t="s">
        <v>97</v>
      </c>
      <c r="B41" s="63" t="s">
        <v>604</v>
      </c>
      <c r="C41" s="64" t="s">
        <v>605</v>
      </c>
      <c r="D41" s="85">
        <v>70892440</v>
      </c>
      <c r="E41" s="86">
        <v>34644653</v>
      </c>
      <c r="F41" s="87">
        <f t="shared" si="0"/>
        <v>105537093</v>
      </c>
      <c r="G41" s="85">
        <v>73490368</v>
      </c>
      <c r="H41" s="86">
        <v>40719278</v>
      </c>
      <c r="I41" s="87">
        <f t="shared" si="1"/>
        <v>114209646</v>
      </c>
      <c r="J41" s="85">
        <v>15753301</v>
      </c>
      <c r="K41" s="86">
        <v>536689</v>
      </c>
      <c r="L41" s="88">
        <f t="shared" si="2"/>
        <v>16289990</v>
      </c>
      <c r="M41" s="105">
        <f t="shared" si="3"/>
        <v>0.1543532187304041</v>
      </c>
      <c r="N41" s="85">
        <v>15004121</v>
      </c>
      <c r="O41" s="86">
        <v>375501</v>
      </c>
      <c r="P41" s="88">
        <f t="shared" si="4"/>
        <v>15379622</v>
      </c>
      <c r="Q41" s="105">
        <f t="shared" si="5"/>
        <v>0.1457271710146498</v>
      </c>
      <c r="R41" s="85">
        <v>12715127</v>
      </c>
      <c r="S41" s="86">
        <v>4882064</v>
      </c>
      <c r="T41" s="88">
        <f t="shared" si="6"/>
        <v>17597191</v>
      </c>
      <c r="U41" s="105">
        <f t="shared" si="7"/>
        <v>0.15407797516507493</v>
      </c>
      <c r="V41" s="85">
        <v>13883641</v>
      </c>
      <c r="W41" s="86">
        <v>5547565</v>
      </c>
      <c r="X41" s="88">
        <f t="shared" si="8"/>
        <v>19431206</v>
      </c>
      <c r="Y41" s="105">
        <f t="shared" si="9"/>
        <v>0.17013629479247314</v>
      </c>
      <c r="Z41" s="125">
        <f t="shared" si="10"/>
        <v>57356190</v>
      </c>
      <c r="AA41" s="88">
        <f t="shared" si="11"/>
        <v>11341819</v>
      </c>
      <c r="AB41" s="88">
        <f t="shared" si="12"/>
        <v>68698009</v>
      </c>
      <c r="AC41" s="105">
        <f t="shared" si="13"/>
        <v>0.6015079409317143</v>
      </c>
      <c r="AD41" s="85">
        <v>52569087</v>
      </c>
      <c r="AE41" s="86">
        <v>631716</v>
      </c>
      <c r="AF41" s="88">
        <f t="shared" si="14"/>
        <v>53200803</v>
      </c>
      <c r="AG41" s="86">
        <v>89051758</v>
      </c>
      <c r="AH41" s="86">
        <v>89051758</v>
      </c>
      <c r="AI41" s="126">
        <v>13355076</v>
      </c>
      <c r="AJ41" s="127">
        <f t="shared" si="15"/>
        <v>0.1499698186755617</v>
      </c>
      <c r="AK41" s="128">
        <f t="shared" si="16"/>
        <v>-0.6347572798854182</v>
      </c>
    </row>
    <row r="42" spans="1:37" ht="13.5">
      <c r="A42" s="62" t="s">
        <v>97</v>
      </c>
      <c r="B42" s="63" t="s">
        <v>606</v>
      </c>
      <c r="C42" s="64" t="s">
        <v>607</v>
      </c>
      <c r="D42" s="85">
        <v>341396140</v>
      </c>
      <c r="E42" s="86">
        <v>31958400</v>
      </c>
      <c r="F42" s="87">
        <f t="shared" si="0"/>
        <v>373354540</v>
      </c>
      <c r="G42" s="85">
        <v>378532608</v>
      </c>
      <c r="H42" s="86">
        <v>39982639</v>
      </c>
      <c r="I42" s="87">
        <f t="shared" si="1"/>
        <v>418515247</v>
      </c>
      <c r="J42" s="85">
        <v>51700926</v>
      </c>
      <c r="K42" s="86">
        <v>-1205165</v>
      </c>
      <c r="L42" s="88">
        <f t="shared" si="2"/>
        <v>50495761</v>
      </c>
      <c r="M42" s="105">
        <f t="shared" si="3"/>
        <v>0.13524882006256037</v>
      </c>
      <c r="N42" s="85">
        <v>99312167</v>
      </c>
      <c r="O42" s="86">
        <v>4929820</v>
      </c>
      <c r="P42" s="88">
        <f t="shared" si="4"/>
        <v>104241987</v>
      </c>
      <c r="Q42" s="105">
        <f t="shared" si="5"/>
        <v>0.2792037482656565</v>
      </c>
      <c r="R42" s="85">
        <v>64145485</v>
      </c>
      <c r="S42" s="86">
        <v>8618776</v>
      </c>
      <c r="T42" s="88">
        <f t="shared" si="6"/>
        <v>72764261</v>
      </c>
      <c r="U42" s="105">
        <f t="shared" si="7"/>
        <v>0.17386286765318254</v>
      </c>
      <c r="V42" s="85">
        <v>69538724</v>
      </c>
      <c r="W42" s="86">
        <v>10648078</v>
      </c>
      <c r="X42" s="88">
        <f t="shared" si="8"/>
        <v>80186802</v>
      </c>
      <c r="Y42" s="105">
        <f t="shared" si="9"/>
        <v>0.19159828124493633</v>
      </c>
      <c r="Z42" s="125">
        <f t="shared" si="10"/>
        <v>284697302</v>
      </c>
      <c r="AA42" s="88">
        <f t="shared" si="11"/>
        <v>22991509</v>
      </c>
      <c r="AB42" s="88">
        <f t="shared" si="12"/>
        <v>307688811</v>
      </c>
      <c r="AC42" s="105">
        <f t="shared" si="13"/>
        <v>0.7351914015213883</v>
      </c>
      <c r="AD42" s="85">
        <v>329470475</v>
      </c>
      <c r="AE42" s="86">
        <v>13958216</v>
      </c>
      <c r="AF42" s="88">
        <f t="shared" si="14"/>
        <v>343428691</v>
      </c>
      <c r="AG42" s="86">
        <v>344030910</v>
      </c>
      <c r="AH42" s="86">
        <v>344030910</v>
      </c>
      <c r="AI42" s="126">
        <v>92614142</v>
      </c>
      <c r="AJ42" s="127">
        <f t="shared" si="15"/>
        <v>0.2692029678379771</v>
      </c>
      <c r="AK42" s="128">
        <f t="shared" si="16"/>
        <v>-0.7665110571673233</v>
      </c>
    </row>
    <row r="43" spans="1:37" ht="13.5">
      <c r="A43" s="62" t="s">
        <v>112</v>
      </c>
      <c r="B43" s="63" t="s">
        <v>608</v>
      </c>
      <c r="C43" s="64" t="s">
        <v>609</v>
      </c>
      <c r="D43" s="85">
        <v>96254797</v>
      </c>
      <c r="E43" s="86">
        <v>743800</v>
      </c>
      <c r="F43" s="87">
        <f t="shared" si="0"/>
        <v>96998597</v>
      </c>
      <c r="G43" s="85">
        <v>102965028</v>
      </c>
      <c r="H43" s="86">
        <v>1247800</v>
      </c>
      <c r="I43" s="87">
        <f t="shared" si="1"/>
        <v>104212828</v>
      </c>
      <c r="J43" s="85">
        <v>11286669</v>
      </c>
      <c r="K43" s="86">
        <v>2360</v>
      </c>
      <c r="L43" s="88">
        <f t="shared" si="2"/>
        <v>11289029</v>
      </c>
      <c r="M43" s="105">
        <f t="shared" si="3"/>
        <v>0.11638342562831089</v>
      </c>
      <c r="N43" s="85">
        <v>22081675</v>
      </c>
      <c r="O43" s="86">
        <v>10894</v>
      </c>
      <c r="P43" s="88">
        <f t="shared" si="4"/>
        <v>22092569</v>
      </c>
      <c r="Q43" s="105">
        <f t="shared" si="5"/>
        <v>0.2277617376259576</v>
      </c>
      <c r="R43" s="85">
        <v>19760039</v>
      </c>
      <c r="S43" s="86">
        <v>83513</v>
      </c>
      <c r="T43" s="88">
        <f t="shared" si="6"/>
        <v>19843552</v>
      </c>
      <c r="U43" s="105">
        <f t="shared" si="7"/>
        <v>0.19041371758954664</v>
      </c>
      <c r="V43" s="85">
        <v>20623997</v>
      </c>
      <c r="W43" s="86">
        <v>28760</v>
      </c>
      <c r="X43" s="88">
        <f t="shared" si="8"/>
        <v>20652757</v>
      </c>
      <c r="Y43" s="105">
        <f t="shared" si="9"/>
        <v>0.19817864457147252</v>
      </c>
      <c r="Z43" s="125">
        <f t="shared" si="10"/>
        <v>73752380</v>
      </c>
      <c r="AA43" s="88">
        <f t="shared" si="11"/>
        <v>125527</v>
      </c>
      <c r="AB43" s="88">
        <f t="shared" si="12"/>
        <v>73877907</v>
      </c>
      <c r="AC43" s="105">
        <f t="shared" si="13"/>
        <v>0.7089137529210895</v>
      </c>
      <c r="AD43" s="85">
        <v>92131403</v>
      </c>
      <c r="AE43" s="86">
        <v>699915</v>
      </c>
      <c r="AF43" s="88">
        <f t="shared" si="14"/>
        <v>92831318</v>
      </c>
      <c r="AG43" s="86">
        <v>81498534</v>
      </c>
      <c r="AH43" s="86">
        <v>81498534</v>
      </c>
      <c r="AI43" s="126">
        <v>31029472</v>
      </c>
      <c r="AJ43" s="127">
        <f t="shared" si="15"/>
        <v>0.3807365663779915</v>
      </c>
      <c r="AK43" s="128">
        <f t="shared" si="16"/>
        <v>-0.7775238201400954</v>
      </c>
    </row>
    <row r="44" spans="1:37" ht="13.5">
      <c r="A44" s="65"/>
      <c r="B44" s="66" t="s">
        <v>610</v>
      </c>
      <c r="C44" s="67"/>
      <c r="D44" s="89">
        <f>SUM(D40:D43)</f>
        <v>602595752</v>
      </c>
      <c r="E44" s="90">
        <f>SUM(E40:E43)</f>
        <v>79579803</v>
      </c>
      <c r="F44" s="91">
        <f t="shared" si="0"/>
        <v>682175555</v>
      </c>
      <c r="G44" s="89">
        <f>SUM(G40:G43)</f>
        <v>652387127</v>
      </c>
      <c r="H44" s="90">
        <f>SUM(H40:H43)</f>
        <v>96270971</v>
      </c>
      <c r="I44" s="91">
        <f t="shared" si="1"/>
        <v>748658098</v>
      </c>
      <c r="J44" s="89">
        <f>SUM(J40:J43)</f>
        <v>91469607</v>
      </c>
      <c r="K44" s="90">
        <f>SUM(K40:K43)</f>
        <v>758735</v>
      </c>
      <c r="L44" s="90">
        <f t="shared" si="2"/>
        <v>92228342</v>
      </c>
      <c r="M44" s="106">
        <f t="shared" si="3"/>
        <v>0.13519737159153994</v>
      </c>
      <c r="N44" s="89">
        <f>SUM(N40:N43)</f>
        <v>178068085</v>
      </c>
      <c r="O44" s="90">
        <f>SUM(O40:O43)</f>
        <v>8384616</v>
      </c>
      <c r="P44" s="90">
        <f t="shared" si="4"/>
        <v>186452701</v>
      </c>
      <c r="Q44" s="106">
        <f t="shared" si="5"/>
        <v>0.2733207011500141</v>
      </c>
      <c r="R44" s="89">
        <f>SUM(R40:R43)</f>
        <v>118346062</v>
      </c>
      <c r="S44" s="90">
        <f>SUM(S40:S43)</f>
        <v>15044149</v>
      </c>
      <c r="T44" s="90">
        <f t="shared" si="6"/>
        <v>133390211</v>
      </c>
      <c r="U44" s="106">
        <f t="shared" si="7"/>
        <v>0.17817240120202374</v>
      </c>
      <c r="V44" s="89">
        <f>SUM(V40:V43)</f>
        <v>127764537</v>
      </c>
      <c r="W44" s="90">
        <f>SUM(W40:W43)</f>
        <v>17294753</v>
      </c>
      <c r="X44" s="90">
        <f t="shared" si="8"/>
        <v>145059290</v>
      </c>
      <c r="Y44" s="106">
        <f t="shared" si="9"/>
        <v>0.19375906089511102</v>
      </c>
      <c r="Z44" s="89">
        <f t="shared" si="10"/>
        <v>515648291</v>
      </c>
      <c r="AA44" s="90">
        <f t="shared" si="11"/>
        <v>41482253</v>
      </c>
      <c r="AB44" s="90">
        <f t="shared" si="12"/>
        <v>557130544</v>
      </c>
      <c r="AC44" s="106">
        <f t="shared" si="13"/>
        <v>0.7441722002184233</v>
      </c>
      <c r="AD44" s="89">
        <f>SUM(AD40:AD43)</f>
        <v>561646186</v>
      </c>
      <c r="AE44" s="90">
        <f>SUM(AE40:AE43)</f>
        <v>28729031</v>
      </c>
      <c r="AF44" s="90">
        <f t="shared" si="14"/>
        <v>590375217</v>
      </c>
      <c r="AG44" s="90">
        <f>SUM(AG40:AG43)</f>
        <v>605668602</v>
      </c>
      <c r="AH44" s="90">
        <f>SUM(AH40:AH43)</f>
        <v>605668602</v>
      </c>
      <c r="AI44" s="91">
        <f>SUM(AI40:AI43)</f>
        <v>167122505</v>
      </c>
      <c r="AJ44" s="129">
        <f t="shared" si="15"/>
        <v>0.2759306070153526</v>
      </c>
      <c r="AK44" s="130">
        <f t="shared" si="16"/>
        <v>-0.7542930566477353</v>
      </c>
    </row>
    <row r="45" spans="1:37" ht="13.5">
      <c r="A45" s="68"/>
      <c r="B45" s="69" t="s">
        <v>611</v>
      </c>
      <c r="C45" s="70"/>
      <c r="D45" s="92">
        <f>SUM(D9,D11:D16,D18:D23,D25:D29,D31:D38,D40:D43)</f>
        <v>62950997391</v>
      </c>
      <c r="E45" s="93">
        <f>SUM(E9,E11:E16,E18:E23,E25:E29,E31:E38,E40:E43)</f>
        <v>12592579461</v>
      </c>
      <c r="F45" s="94">
        <f t="shared" si="0"/>
        <v>75543576852</v>
      </c>
      <c r="G45" s="92">
        <f>SUM(G9,G11:G16,G18:G23,G25:G29,G31:G38,G40:G43)</f>
        <v>63048207831</v>
      </c>
      <c r="H45" s="93">
        <f>SUM(H9,H11:H16,H18:H23,H25:H29,H31:H38,H40:H43)</f>
        <v>10797376244</v>
      </c>
      <c r="I45" s="94">
        <f t="shared" si="1"/>
        <v>73845584075</v>
      </c>
      <c r="J45" s="92">
        <f>SUM(J9,J11:J16,J18:J23,J25:J29,J31:J38,J40:J43)</f>
        <v>12767945780</v>
      </c>
      <c r="K45" s="93">
        <f>SUM(K9,K11:K16,K18:K23,K25:K29,K31:K38,K40:K43)</f>
        <v>364341100</v>
      </c>
      <c r="L45" s="93">
        <f t="shared" si="2"/>
        <v>13132286880</v>
      </c>
      <c r="M45" s="107">
        <f t="shared" si="3"/>
        <v>0.17383723973949383</v>
      </c>
      <c r="N45" s="92">
        <f>SUM(N9,N11:N16,N18:N23,N25:N29,N31:N38,N40:N43)</f>
        <v>14780518935</v>
      </c>
      <c r="O45" s="93">
        <f>SUM(O9,O11:O16,O18:O23,O25:O29,O31:O38,O40:O43)</f>
        <v>819241770</v>
      </c>
      <c r="P45" s="93">
        <f t="shared" si="4"/>
        <v>15599760705</v>
      </c>
      <c r="Q45" s="107">
        <f t="shared" si="5"/>
        <v>0.20650015997471266</v>
      </c>
      <c r="R45" s="92">
        <f>SUM(R9,R11:R16,R18:R23,R25:R29,R31:R38,R40:R43)</f>
        <v>13707182523</v>
      </c>
      <c r="S45" s="93">
        <f>SUM(S9,S11:S16,S18:S23,S25:S29,S31:S38,S40:S43)</f>
        <v>902418782</v>
      </c>
      <c r="T45" s="93">
        <f t="shared" si="6"/>
        <v>14609601305</v>
      </c>
      <c r="U45" s="107">
        <f t="shared" si="7"/>
        <v>0.19783987746866502</v>
      </c>
      <c r="V45" s="92">
        <f>SUM(V9,V11:V16,V18:V23,V25:V29,V31:V38,V40:V43)</f>
        <v>15406441104</v>
      </c>
      <c r="W45" s="93">
        <f>SUM(W9,W11:W16,W18:W23,W25:W29,W31:W38,W40:W43)</f>
        <v>1549930266</v>
      </c>
      <c r="X45" s="93">
        <f t="shared" si="8"/>
        <v>16956371370</v>
      </c>
      <c r="Y45" s="107">
        <f t="shared" si="9"/>
        <v>0.2296193006311461</v>
      </c>
      <c r="Z45" s="92">
        <f t="shared" si="10"/>
        <v>56662088342</v>
      </c>
      <c r="AA45" s="93">
        <f t="shared" si="11"/>
        <v>3635931918</v>
      </c>
      <c r="AB45" s="93">
        <f t="shared" si="12"/>
        <v>60298020260</v>
      </c>
      <c r="AC45" s="107">
        <f t="shared" si="13"/>
        <v>0.8165419911738981</v>
      </c>
      <c r="AD45" s="92">
        <f>SUM(AD9,AD11:AD16,AD18:AD23,AD25:AD29,AD31:AD38,AD40:AD43)</f>
        <v>50382183382</v>
      </c>
      <c r="AE45" s="93">
        <f>SUM(AE9,AE11:AE16,AE18:AE23,AE25:AE29,AE31:AE38,AE40:AE43)</f>
        <v>3477683926</v>
      </c>
      <c r="AF45" s="93">
        <f t="shared" si="14"/>
        <v>53859867308</v>
      </c>
      <c r="AG45" s="93">
        <f>SUM(AG9,AG11:AG16,AG18:AG23,AG25:AG29,AG31:AG38,AG40:AG43)</f>
        <v>70523109455</v>
      </c>
      <c r="AH45" s="93">
        <f>SUM(AH9,AH11:AH16,AH18:AH23,AH25:AH29,AH31:AH38,AH40:AH43)</f>
        <v>70523109455</v>
      </c>
      <c r="AI45" s="94">
        <f>SUM(AI9,AI11:AI16,AI18:AI23,AI25:AI29,AI31:AI38,AI40:AI43)</f>
        <v>14702139310</v>
      </c>
      <c r="AJ45" s="131">
        <f t="shared" si="15"/>
        <v>0.20847264710273827</v>
      </c>
      <c r="AK45" s="132">
        <f t="shared" si="16"/>
        <v>-0.6851761391643568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J1" sqref="J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5" width="10.7109375" style="3" hidden="1" customWidth="1"/>
    <col min="36" max="36" width="11.7109375" style="3" hidden="1" customWidth="1"/>
    <col min="37" max="37" width="10.7109375" style="3" hidden="1" customWidth="1"/>
    <col min="38" max="16384" width="9.140625" style="3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2"/>
      <c r="AM2" s="2"/>
      <c r="AN2" s="2"/>
      <c r="AO2" s="2"/>
    </row>
    <row r="3" spans="1:37" ht="16.5" customHeight="1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s="13" customFormat="1" ht="16.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3.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3.5">
      <c r="A9" s="29"/>
      <c r="B9" s="38" t="s">
        <v>40</v>
      </c>
      <c r="C9" s="39" t="s">
        <v>41</v>
      </c>
      <c r="D9" s="72">
        <f>'EC'!D9</f>
        <v>7142097834</v>
      </c>
      <c r="E9" s="73">
        <f>'EC'!E9</f>
        <v>1737412866</v>
      </c>
      <c r="F9" s="74">
        <f>$D9+$E9</f>
        <v>8879510700</v>
      </c>
      <c r="G9" s="72">
        <f>'EC'!G9</f>
        <v>7139981986</v>
      </c>
      <c r="H9" s="73">
        <f>'EC'!H9</f>
        <v>2233410248</v>
      </c>
      <c r="I9" s="75">
        <f>$G9+$H9</f>
        <v>9373392234</v>
      </c>
      <c r="J9" s="72">
        <f>'EC'!J9</f>
        <v>1958212954</v>
      </c>
      <c r="K9" s="73">
        <f>'EC'!K9</f>
        <v>135350551</v>
      </c>
      <c r="L9" s="73">
        <f>$J9+$K9</f>
        <v>2093563505</v>
      </c>
      <c r="M9" s="100">
        <f>IF($F9=0,0,$L9/$F9)</f>
        <v>0.23577464747015847</v>
      </c>
      <c r="N9" s="72">
        <f>'EC'!N9</f>
        <v>1930810831</v>
      </c>
      <c r="O9" s="73">
        <f>'EC'!O9</f>
        <v>415102757</v>
      </c>
      <c r="P9" s="113">
        <f>$N9+$O9</f>
        <v>2345913588</v>
      </c>
      <c r="Q9" s="100">
        <f>IF($F9=0,0,$P9/$F9)</f>
        <v>0.26419401555538413</v>
      </c>
      <c r="R9" s="72">
        <f>'EC'!R9</f>
        <v>1823463792</v>
      </c>
      <c r="S9" s="73">
        <f>'EC'!S9</f>
        <v>279027652</v>
      </c>
      <c r="T9" s="113">
        <f>$R9+$S9</f>
        <v>2102491444</v>
      </c>
      <c r="U9" s="100">
        <f>IF($I9=0,0,$T9/$I9)</f>
        <v>0.22430422108803433</v>
      </c>
      <c r="V9" s="72">
        <f>'EC'!V9</f>
        <v>1444062201</v>
      </c>
      <c r="W9" s="73">
        <f>'EC'!W9</f>
        <v>383298101</v>
      </c>
      <c r="X9" s="113">
        <f>$V9+$W9</f>
        <v>1827360302</v>
      </c>
      <c r="Y9" s="100">
        <f>IF($I9=0,0,$X9/$I9)</f>
        <v>0.19495186549130383</v>
      </c>
      <c r="Z9" s="72">
        <f>$J9+$N9+$R9+$V9</f>
        <v>7156549778</v>
      </c>
      <c r="AA9" s="73">
        <f>$K9+$O9+$S9+$W9</f>
        <v>1212779061</v>
      </c>
      <c r="AB9" s="73">
        <f>$Z9+$AA9</f>
        <v>8369328839</v>
      </c>
      <c r="AC9" s="100">
        <f>IF($I9=0,0,$AB9/$I9)</f>
        <v>0.8928815342477644</v>
      </c>
      <c r="AD9" s="72">
        <v>6824412692</v>
      </c>
      <c r="AE9" s="73">
        <v>1711977387</v>
      </c>
      <c r="AF9" s="73">
        <f>$AD9+$AE9</f>
        <v>8536390079</v>
      </c>
      <c r="AG9" s="73">
        <v>8324144989</v>
      </c>
      <c r="AH9" s="73">
        <v>8324144989</v>
      </c>
      <c r="AI9" s="73">
        <v>2676454388</v>
      </c>
      <c r="AJ9" s="100">
        <f>IF($AH9=0,0,$AI9/$AH9)</f>
        <v>0.32152904490933537</v>
      </c>
      <c r="AK9" s="100">
        <f>IF($AF9=0,0,(($X9/$AF9)-1))</f>
        <v>-0.785932896096746</v>
      </c>
    </row>
    <row r="10" spans="1:37" s="13" customFormat="1" ht="13.5">
      <c r="A10" s="29"/>
      <c r="B10" s="38" t="s">
        <v>42</v>
      </c>
      <c r="C10" s="39" t="s">
        <v>43</v>
      </c>
      <c r="D10" s="72">
        <f>WC!D9</f>
        <v>42099243560</v>
      </c>
      <c r="E10" s="73">
        <f>WC!E9</f>
        <v>8430911243</v>
      </c>
      <c r="F10" s="75">
        <f aca="true" t="shared" si="0" ref="F10:F17">$D10+$E10</f>
        <v>50530154803</v>
      </c>
      <c r="G10" s="72">
        <f>WC!G9</f>
        <v>41790271425</v>
      </c>
      <c r="H10" s="73">
        <f>WC!H9</f>
        <v>6768405495</v>
      </c>
      <c r="I10" s="75">
        <f aca="true" t="shared" si="1" ref="I10:I17">$G10+$H10</f>
        <v>48558676920</v>
      </c>
      <c r="J10" s="72">
        <f>WC!J9</f>
        <v>8834703828</v>
      </c>
      <c r="K10" s="73">
        <f>WC!K9</f>
        <v>1518577</v>
      </c>
      <c r="L10" s="73">
        <f aca="true" t="shared" si="2" ref="L10:L17">$J10+$K10</f>
        <v>8836222405</v>
      </c>
      <c r="M10" s="100">
        <f aca="true" t="shared" si="3" ref="M10:M17">IF($F10=0,0,$L10/$F10)</f>
        <v>0.17487028170504218</v>
      </c>
      <c r="N10" s="72">
        <f>WC!N9</f>
        <v>10068871478</v>
      </c>
      <c r="O10" s="73">
        <f>WC!O9</f>
        <v>156730932</v>
      </c>
      <c r="P10" s="113">
        <f aca="true" t="shared" si="4" ref="P10:P17">$N10+$O10</f>
        <v>10225602410</v>
      </c>
      <c r="Q10" s="100">
        <f aca="true" t="shared" si="5" ref="Q10:Q17">IF($F10=0,0,$P10/$F10)</f>
        <v>0.20236633847385127</v>
      </c>
      <c r="R10" s="72">
        <f>WC!R9</f>
        <v>9350381324</v>
      </c>
      <c r="S10" s="73">
        <f>WC!S9</f>
        <v>359989465</v>
      </c>
      <c r="T10" s="113">
        <f aca="true" t="shared" si="6" ref="T10:T17">$R10+$S10</f>
        <v>9710370789</v>
      </c>
      <c r="U10" s="100">
        <f aca="true" t="shared" si="7" ref="U10:U17">IF($I10=0,0,$T10/$I10)</f>
        <v>0.19997189801933343</v>
      </c>
      <c r="V10" s="72">
        <f>WC!V9</f>
        <v>11013229919</v>
      </c>
      <c r="W10" s="73">
        <f>WC!W9</f>
        <v>780739951</v>
      </c>
      <c r="X10" s="113">
        <f aca="true" t="shared" si="8" ref="X10:X17">$V10+$W10</f>
        <v>11793969870</v>
      </c>
      <c r="Y10" s="100">
        <f aca="true" t="shared" si="9" ref="Y10:Y17">IF($I10=0,0,$X10/$I10)</f>
        <v>0.24288079120093126</v>
      </c>
      <c r="Z10" s="72">
        <f aca="true" t="shared" si="10" ref="Z10:Z17">$J10+$N10+$R10+$V10</f>
        <v>39267186549</v>
      </c>
      <c r="AA10" s="73">
        <f aca="true" t="shared" si="11" ref="AA10:AA17">$K10+$O10+$S10+$W10</f>
        <v>1298978925</v>
      </c>
      <c r="AB10" s="73">
        <f aca="true" t="shared" si="12" ref="AB10:AB17">$Z10+$AA10</f>
        <v>40566165474</v>
      </c>
      <c r="AC10" s="100">
        <f aca="true" t="shared" si="13" ref="AC10:AC17">IF($I10=0,0,$AB10/$I10)</f>
        <v>0.8354050819966204</v>
      </c>
      <c r="AD10" s="72">
        <v>34437780794</v>
      </c>
      <c r="AE10" s="73">
        <v>712349322</v>
      </c>
      <c r="AF10" s="73">
        <f aca="true" t="shared" si="14" ref="AF10:AF17">$AD10+$AE10</f>
        <v>35150130116</v>
      </c>
      <c r="AG10" s="73">
        <v>48061257555</v>
      </c>
      <c r="AH10" s="73">
        <v>48061257555</v>
      </c>
      <c r="AI10" s="73">
        <v>9248502434</v>
      </c>
      <c r="AJ10" s="100">
        <f aca="true" t="shared" si="15" ref="AJ10:AJ17">IF($AH10=0,0,$AI10/$AH10)</f>
        <v>0.19243155307403817</v>
      </c>
      <c r="AK10" s="100">
        <f aca="true" t="shared" si="16" ref="AK10:AK17">IF($AF10=0,0,(($X10/$AF10)-1))</f>
        <v>-0.6644686710666969</v>
      </c>
    </row>
    <row r="11" spans="1:37" s="13" customFormat="1" ht="13.5">
      <c r="A11" s="29"/>
      <c r="B11" s="38" t="s">
        <v>44</v>
      </c>
      <c r="C11" s="39" t="s">
        <v>45</v>
      </c>
      <c r="D11" s="72">
        <f>'GT'!D9</f>
        <v>38806031211</v>
      </c>
      <c r="E11" s="73">
        <f>'GT'!E9</f>
        <v>7417206981</v>
      </c>
      <c r="F11" s="75">
        <f t="shared" si="0"/>
        <v>46223238192</v>
      </c>
      <c r="G11" s="72">
        <f>'GT'!G9</f>
        <v>39282982295</v>
      </c>
      <c r="H11" s="73">
        <f>'GT'!H9</f>
        <v>5000624398</v>
      </c>
      <c r="I11" s="75">
        <f t="shared" si="1"/>
        <v>44283606693</v>
      </c>
      <c r="J11" s="72">
        <f>'GT'!J9</f>
        <v>9550224951</v>
      </c>
      <c r="K11" s="73">
        <f>'GT'!K9</f>
        <v>306093040</v>
      </c>
      <c r="L11" s="73">
        <f t="shared" si="2"/>
        <v>9856317991</v>
      </c>
      <c r="M11" s="100">
        <f t="shared" si="3"/>
        <v>0.21323296195864236</v>
      </c>
      <c r="N11" s="72">
        <f>'GT'!N9</f>
        <v>9145279238</v>
      </c>
      <c r="O11" s="73">
        <f>'GT'!O9</f>
        <v>1454723436</v>
      </c>
      <c r="P11" s="113">
        <f t="shared" si="4"/>
        <v>10600002674</v>
      </c>
      <c r="Q11" s="100">
        <f t="shared" si="5"/>
        <v>0.22932194040517428</v>
      </c>
      <c r="R11" s="72">
        <f>'GT'!R9</f>
        <v>7368951987</v>
      </c>
      <c r="S11" s="73">
        <f>'GT'!S9</f>
        <v>967583033</v>
      </c>
      <c r="T11" s="113">
        <f t="shared" si="6"/>
        <v>8336535020</v>
      </c>
      <c r="U11" s="100">
        <f t="shared" si="7"/>
        <v>0.18825329828696571</v>
      </c>
      <c r="V11" s="72">
        <f>'GT'!V9</f>
        <v>11113889493</v>
      </c>
      <c r="W11" s="73">
        <f>'GT'!W9</f>
        <v>1240176733</v>
      </c>
      <c r="X11" s="113">
        <f t="shared" si="8"/>
        <v>12354066226</v>
      </c>
      <c r="Y11" s="100">
        <f t="shared" si="9"/>
        <v>0.27897606244327955</v>
      </c>
      <c r="Z11" s="72">
        <f t="shared" si="10"/>
        <v>37178345669</v>
      </c>
      <c r="AA11" s="73">
        <f t="shared" si="11"/>
        <v>3968576242</v>
      </c>
      <c r="AB11" s="73">
        <f t="shared" si="12"/>
        <v>41146921911</v>
      </c>
      <c r="AC11" s="100">
        <f t="shared" si="13"/>
        <v>0.9291682630155818</v>
      </c>
      <c r="AD11" s="72">
        <v>34217951192</v>
      </c>
      <c r="AE11" s="73">
        <v>5478720367</v>
      </c>
      <c r="AF11" s="73">
        <f t="shared" si="14"/>
        <v>39696671559</v>
      </c>
      <c r="AG11" s="73">
        <v>42220708906</v>
      </c>
      <c r="AH11" s="73">
        <v>42220708906</v>
      </c>
      <c r="AI11" s="73">
        <v>13322931409</v>
      </c>
      <c r="AJ11" s="100">
        <f t="shared" si="15"/>
        <v>0.3155544223253597</v>
      </c>
      <c r="AK11" s="100">
        <f t="shared" si="16"/>
        <v>-0.6887883608166364</v>
      </c>
    </row>
    <row r="12" spans="1:37" s="13" customFormat="1" ht="13.5">
      <c r="A12" s="29"/>
      <c r="B12" s="38" t="s">
        <v>46</v>
      </c>
      <c r="C12" s="39" t="s">
        <v>47</v>
      </c>
      <c r="D12" s="72">
        <f>KZ!D9</f>
        <v>38728893890</v>
      </c>
      <c r="E12" s="73">
        <f>KZ!E9</f>
        <v>7854605000</v>
      </c>
      <c r="F12" s="75">
        <f t="shared" si="0"/>
        <v>46583498890</v>
      </c>
      <c r="G12" s="72">
        <f>KZ!G9</f>
        <v>39353270056</v>
      </c>
      <c r="H12" s="73">
        <f>KZ!H9</f>
        <v>5551521081</v>
      </c>
      <c r="I12" s="75">
        <f t="shared" si="1"/>
        <v>44904791137</v>
      </c>
      <c r="J12" s="72">
        <f>KZ!J9</f>
        <v>9162573712</v>
      </c>
      <c r="K12" s="73">
        <f>KZ!K9</f>
        <v>602135564</v>
      </c>
      <c r="L12" s="73">
        <f t="shared" si="2"/>
        <v>9764709276</v>
      </c>
      <c r="M12" s="100">
        <f t="shared" si="3"/>
        <v>0.2096173432368811</v>
      </c>
      <c r="N12" s="72">
        <f>KZ!N9</f>
        <v>6300356791</v>
      </c>
      <c r="O12" s="73">
        <f>KZ!O9</f>
        <v>622918021</v>
      </c>
      <c r="P12" s="113">
        <f t="shared" si="4"/>
        <v>6923274812</v>
      </c>
      <c r="Q12" s="100">
        <f t="shared" si="5"/>
        <v>0.14862075578196227</v>
      </c>
      <c r="R12" s="72">
        <f>KZ!R9</f>
        <v>8147269678</v>
      </c>
      <c r="S12" s="73">
        <f>KZ!S9</f>
        <v>730697846</v>
      </c>
      <c r="T12" s="113">
        <f t="shared" si="6"/>
        <v>8877967524</v>
      </c>
      <c r="U12" s="100">
        <f t="shared" si="7"/>
        <v>0.19770646515010423</v>
      </c>
      <c r="V12" s="72">
        <f>KZ!V9</f>
        <v>8415421378</v>
      </c>
      <c r="W12" s="73">
        <f>KZ!W9</f>
        <v>1335156856</v>
      </c>
      <c r="X12" s="113">
        <f t="shared" si="8"/>
        <v>9750578234</v>
      </c>
      <c r="Y12" s="100">
        <f t="shared" si="9"/>
        <v>0.21713892854443897</v>
      </c>
      <c r="Z12" s="72">
        <f t="shared" si="10"/>
        <v>32025621559</v>
      </c>
      <c r="AA12" s="73">
        <f t="shared" si="11"/>
        <v>3290908287</v>
      </c>
      <c r="AB12" s="73">
        <f t="shared" si="12"/>
        <v>35316529846</v>
      </c>
      <c r="AC12" s="100">
        <f t="shared" si="13"/>
        <v>0.786475762424834</v>
      </c>
      <c r="AD12" s="72">
        <v>21100462690</v>
      </c>
      <c r="AE12" s="73">
        <v>2368024392</v>
      </c>
      <c r="AF12" s="73">
        <f t="shared" si="14"/>
        <v>23468487082</v>
      </c>
      <c r="AG12" s="73">
        <v>42337268554</v>
      </c>
      <c r="AH12" s="73">
        <v>42337268554</v>
      </c>
      <c r="AI12" s="73">
        <v>0</v>
      </c>
      <c r="AJ12" s="100">
        <f t="shared" si="15"/>
        <v>0</v>
      </c>
      <c r="AK12" s="100">
        <f t="shared" si="16"/>
        <v>-0.5845246351019127</v>
      </c>
    </row>
    <row r="13" spans="1:37" s="13" customFormat="1" ht="13.5">
      <c r="A13" s="29"/>
      <c r="B13" s="38" t="s">
        <v>48</v>
      </c>
      <c r="C13" s="39" t="s">
        <v>49</v>
      </c>
      <c r="D13" s="72">
        <f>'GT'!D10</f>
        <v>56775409764</v>
      </c>
      <c r="E13" s="73">
        <f>'GT'!E10</f>
        <v>7754429658</v>
      </c>
      <c r="F13" s="75">
        <f t="shared" si="0"/>
        <v>64529839422</v>
      </c>
      <c r="G13" s="72">
        <f>'GT'!G10</f>
        <v>64967296033</v>
      </c>
      <c r="H13" s="73">
        <f>'GT'!H10</f>
        <v>5207565354</v>
      </c>
      <c r="I13" s="75">
        <f t="shared" si="1"/>
        <v>70174861387</v>
      </c>
      <c r="J13" s="72">
        <f>'GT'!J10</f>
        <v>15721165361</v>
      </c>
      <c r="K13" s="73">
        <f>'GT'!K10</f>
        <v>1213179140</v>
      </c>
      <c r="L13" s="73">
        <f t="shared" si="2"/>
        <v>16934344501</v>
      </c>
      <c r="M13" s="100">
        <f t="shared" si="3"/>
        <v>0.26242657122166363</v>
      </c>
      <c r="N13" s="72">
        <f>'GT'!N10</f>
        <v>15034305507</v>
      </c>
      <c r="O13" s="73">
        <f>'GT'!O10</f>
        <v>1521460971</v>
      </c>
      <c r="P13" s="113">
        <f t="shared" si="4"/>
        <v>16555766478</v>
      </c>
      <c r="Q13" s="100">
        <f t="shared" si="5"/>
        <v>0.25655985860636876</v>
      </c>
      <c r="R13" s="72">
        <f>'GT'!R10</f>
        <v>14572106321</v>
      </c>
      <c r="S13" s="73">
        <f>'GT'!S10</f>
        <v>1026892626</v>
      </c>
      <c r="T13" s="113">
        <f t="shared" si="6"/>
        <v>15598998947</v>
      </c>
      <c r="U13" s="100">
        <f t="shared" si="7"/>
        <v>0.2222875633622518</v>
      </c>
      <c r="V13" s="72">
        <f>'GT'!V10</f>
        <v>14684605794</v>
      </c>
      <c r="W13" s="73">
        <f>'GT'!W10</f>
        <v>909381621</v>
      </c>
      <c r="X13" s="113">
        <f t="shared" si="8"/>
        <v>15593987415</v>
      </c>
      <c r="Y13" s="100">
        <f t="shared" si="9"/>
        <v>0.2222161484438473</v>
      </c>
      <c r="Z13" s="72">
        <f t="shared" si="10"/>
        <v>60012182983</v>
      </c>
      <c r="AA13" s="73">
        <f t="shared" si="11"/>
        <v>4670914358</v>
      </c>
      <c r="AB13" s="73">
        <f t="shared" si="12"/>
        <v>64683097341</v>
      </c>
      <c r="AC13" s="100">
        <f t="shared" si="13"/>
        <v>0.9217417186517256</v>
      </c>
      <c r="AD13" s="72">
        <v>52695992769</v>
      </c>
      <c r="AE13" s="73">
        <v>5838205349</v>
      </c>
      <c r="AF13" s="73">
        <f t="shared" si="14"/>
        <v>58534198118</v>
      </c>
      <c r="AG13" s="73">
        <v>58855187868</v>
      </c>
      <c r="AH13" s="73">
        <v>58855187868</v>
      </c>
      <c r="AI13" s="73">
        <v>19027125918</v>
      </c>
      <c r="AJ13" s="100">
        <f t="shared" si="15"/>
        <v>0.32328714948075443</v>
      </c>
      <c r="AK13" s="100">
        <f t="shared" si="16"/>
        <v>-0.7335918502964056</v>
      </c>
    </row>
    <row r="14" spans="1:37" s="13" customFormat="1" ht="13.5">
      <c r="A14" s="29"/>
      <c r="B14" s="38" t="s">
        <v>50</v>
      </c>
      <c r="C14" s="39" t="s">
        <v>51</v>
      </c>
      <c r="D14" s="72">
        <f>'FS'!D9</f>
        <v>6819794764</v>
      </c>
      <c r="E14" s="73">
        <f>'FS'!E9</f>
        <v>1266260876</v>
      </c>
      <c r="F14" s="75">
        <f t="shared" si="0"/>
        <v>8086055640</v>
      </c>
      <c r="G14" s="72">
        <f>'FS'!G9</f>
        <v>6538484169</v>
      </c>
      <c r="H14" s="73">
        <f>'FS'!H9</f>
        <v>725661968</v>
      </c>
      <c r="I14" s="75">
        <f t="shared" si="1"/>
        <v>7264146137</v>
      </c>
      <c r="J14" s="72">
        <f>'FS'!J9</f>
        <v>2387382195</v>
      </c>
      <c r="K14" s="73">
        <f>'FS'!K9</f>
        <v>48283747</v>
      </c>
      <c r="L14" s="73">
        <f t="shared" si="2"/>
        <v>2435665942</v>
      </c>
      <c r="M14" s="100">
        <f t="shared" si="3"/>
        <v>0.3012180537011492</v>
      </c>
      <c r="N14" s="72">
        <f>'FS'!N9</f>
        <v>1457354311</v>
      </c>
      <c r="O14" s="73">
        <f>'FS'!O9</f>
        <v>130577318</v>
      </c>
      <c r="P14" s="113">
        <f t="shared" si="4"/>
        <v>1587931629</v>
      </c>
      <c r="Q14" s="100">
        <f t="shared" si="5"/>
        <v>0.1963790134147531</v>
      </c>
      <c r="R14" s="72">
        <f>'FS'!R9</f>
        <v>1530456396</v>
      </c>
      <c r="S14" s="73">
        <f>'FS'!S9</f>
        <v>102776868</v>
      </c>
      <c r="T14" s="113">
        <f t="shared" si="6"/>
        <v>1633233264</v>
      </c>
      <c r="U14" s="100">
        <f t="shared" si="7"/>
        <v>0.22483485783430351</v>
      </c>
      <c r="V14" s="72">
        <f>'FS'!V9</f>
        <v>1799763407</v>
      </c>
      <c r="W14" s="73">
        <f>'FS'!W9</f>
        <v>147912011</v>
      </c>
      <c r="X14" s="113">
        <f t="shared" si="8"/>
        <v>1947675418</v>
      </c>
      <c r="Y14" s="100">
        <f t="shared" si="9"/>
        <v>0.26812172845470383</v>
      </c>
      <c r="Z14" s="72">
        <f t="shared" si="10"/>
        <v>7174956309</v>
      </c>
      <c r="AA14" s="73">
        <f t="shared" si="11"/>
        <v>429549944</v>
      </c>
      <c r="AB14" s="73">
        <f t="shared" si="12"/>
        <v>7604506253</v>
      </c>
      <c r="AC14" s="100">
        <f t="shared" si="13"/>
        <v>1.0468548002175193</v>
      </c>
      <c r="AD14" s="72">
        <v>6359356094</v>
      </c>
      <c r="AE14" s="73">
        <v>826167282</v>
      </c>
      <c r="AF14" s="73">
        <f t="shared" si="14"/>
        <v>7185523376</v>
      </c>
      <c r="AG14" s="73">
        <v>7434296998</v>
      </c>
      <c r="AH14" s="73">
        <v>7434296998</v>
      </c>
      <c r="AI14" s="73">
        <v>2369257169</v>
      </c>
      <c r="AJ14" s="100">
        <f t="shared" si="15"/>
        <v>0.31869283264273485</v>
      </c>
      <c r="AK14" s="100">
        <f t="shared" si="16"/>
        <v>-0.7289445297046376</v>
      </c>
    </row>
    <row r="15" spans="1:37" s="13" customFormat="1" ht="13.5">
      <c r="A15" s="29"/>
      <c r="B15" s="38" t="s">
        <v>52</v>
      </c>
      <c r="C15" s="39" t="s">
        <v>53</v>
      </c>
      <c r="D15" s="72">
        <f>'EC'!D10</f>
        <v>11518639483</v>
      </c>
      <c r="E15" s="73">
        <f>'EC'!E10</f>
        <v>1832627984</v>
      </c>
      <c r="F15" s="75">
        <f t="shared" si="0"/>
        <v>13351267467</v>
      </c>
      <c r="G15" s="72">
        <f>'EC'!G10</f>
        <v>11518639483</v>
      </c>
      <c r="H15" s="73">
        <f>'EC'!H10</f>
        <v>1832627984</v>
      </c>
      <c r="I15" s="75">
        <f t="shared" si="1"/>
        <v>13351267467</v>
      </c>
      <c r="J15" s="72">
        <f>'EC'!J10</f>
        <v>217081714</v>
      </c>
      <c r="K15" s="73">
        <f>'EC'!K10</f>
        <v>0</v>
      </c>
      <c r="L15" s="73">
        <f t="shared" si="2"/>
        <v>217081714</v>
      </c>
      <c r="M15" s="100">
        <f t="shared" si="3"/>
        <v>0.016259258870856684</v>
      </c>
      <c r="N15" s="72">
        <f>'EC'!N10</f>
        <v>0</v>
      </c>
      <c r="O15" s="73">
        <f>'EC'!O10</f>
        <v>0</v>
      </c>
      <c r="P15" s="113">
        <f t="shared" si="4"/>
        <v>0</v>
      </c>
      <c r="Q15" s="100">
        <f t="shared" si="5"/>
        <v>0</v>
      </c>
      <c r="R15" s="72">
        <f>'EC'!R10</f>
        <v>1694459409</v>
      </c>
      <c r="S15" s="73">
        <f>'EC'!S10</f>
        <v>114529436</v>
      </c>
      <c r="T15" s="113">
        <f t="shared" si="6"/>
        <v>1808988845</v>
      </c>
      <c r="U15" s="100">
        <f t="shared" si="7"/>
        <v>0.13549191861156504</v>
      </c>
      <c r="V15" s="72">
        <f>'EC'!V10</f>
        <v>1407524058</v>
      </c>
      <c r="W15" s="73">
        <f>'EC'!W10</f>
        <v>84054420</v>
      </c>
      <c r="X15" s="113">
        <f t="shared" si="8"/>
        <v>1491578478</v>
      </c>
      <c r="Y15" s="100">
        <f t="shared" si="9"/>
        <v>0.11171811827504002</v>
      </c>
      <c r="Z15" s="72">
        <f t="shared" si="10"/>
        <v>3319065181</v>
      </c>
      <c r="AA15" s="73">
        <f t="shared" si="11"/>
        <v>198583856</v>
      </c>
      <c r="AB15" s="73">
        <f t="shared" si="12"/>
        <v>3517649037</v>
      </c>
      <c r="AC15" s="100">
        <f t="shared" si="13"/>
        <v>0.26346929575746175</v>
      </c>
      <c r="AD15" s="72">
        <v>8085326907</v>
      </c>
      <c r="AE15" s="73">
        <v>2945586842</v>
      </c>
      <c r="AF15" s="73">
        <f t="shared" si="14"/>
        <v>11030913749</v>
      </c>
      <c r="AG15" s="73">
        <v>4725833471</v>
      </c>
      <c r="AH15" s="73">
        <v>4725833471</v>
      </c>
      <c r="AI15" s="73">
        <v>1921705192</v>
      </c>
      <c r="AJ15" s="100">
        <f t="shared" si="15"/>
        <v>0.40663836417269306</v>
      </c>
      <c r="AK15" s="100">
        <f t="shared" si="16"/>
        <v>-0.8647819653077047</v>
      </c>
    </row>
    <row r="16" spans="1:37" s="13" customFormat="1" ht="13.5">
      <c r="A16" s="29"/>
      <c r="B16" s="38" t="s">
        <v>54</v>
      </c>
      <c r="C16" s="39" t="s">
        <v>55</v>
      </c>
      <c r="D16" s="72">
        <f>'GT'!D11</f>
        <v>35446704093</v>
      </c>
      <c r="E16" s="73">
        <f>'GT'!E11</f>
        <v>4246464401</v>
      </c>
      <c r="F16" s="75">
        <f t="shared" si="0"/>
        <v>39693168494</v>
      </c>
      <c r="G16" s="72">
        <f>'GT'!G11</f>
        <v>35643784798</v>
      </c>
      <c r="H16" s="73">
        <f>'GT'!H11</f>
        <v>3695117615</v>
      </c>
      <c r="I16" s="75">
        <f t="shared" si="1"/>
        <v>39338902413</v>
      </c>
      <c r="J16" s="72">
        <f>'GT'!J11</f>
        <v>8836105977</v>
      </c>
      <c r="K16" s="73">
        <f>'GT'!K11</f>
        <v>107255588</v>
      </c>
      <c r="L16" s="73">
        <f t="shared" si="2"/>
        <v>8943361565</v>
      </c>
      <c r="M16" s="100">
        <f t="shared" si="3"/>
        <v>0.22531236241198216</v>
      </c>
      <c r="N16" s="72">
        <f>'GT'!N11</f>
        <v>7727174337</v>
      </c>
      <c r="O16" s="73">
        <f>'GT'!O11</f>
        <v>-1069898674</v>
      </c>
      <c r="P16" s="113">
        <f t="shared" si="4"/>
        <v>6657275663</v>
      </c>
      <c r="Q16" s="100">
        <f t="shared" si="5"/>
        <v>0.1677184239904232</v>
      </c>
      <c r="R16" s="72">
        <f>'GT'!R11</f>
        <v>8842557312</v>
      </c>
      <c r="S16" s="73">
        <f>'GT'!S11</f>
        <v>-112300835</v>
      </c>
      <c r="T16" s="113">
        <f t="shared" si="6"/>
        <v>8730256477</v>
      </c>
      <c r="U16" s="100">
        <f t="shared" si="7"/>
        <v>0.22192425160583495</v>
      </c>
      <c r="V16" s="72">
        <f>'GT'!V11</f>
        <v>8420168740</v>
      </c>
      <c r="W16" s="73">
        <f>'GT'!W11</f>
        <v>0</v>
      </c>
      <c r="X16" s="113">
        <f t="shared" si="8"/>
        <v>8420168740</v>
      </c>
      <c r="Y16" s="100">
        <f t="shared" si="9"/>
        <v>0.21404178112548095</v>
      </c>
      <c r="Z16" s="72">
        <f t="shared" si="10"/>
        <v>33826006366</v>
      </c>
      <c r="AA16" s="73">
        <f t="shared" si="11"/>
        <v>-1074943921</v>
      </c>
      <c r="AB16" s="73">
        <f t="shared" si="12"/>
        <v>32751062445</v>
      </c>
      <c r="AC16" s="100">
        <f t="shared" si="13"/>
        <v>0.8325362538375506</v>
      </c>
      <c r="AD16" s="72">
        <v>28467386705</v>
      </c>
      <c r="AE16" s="73">
        <v>0</v>
      </c>
      <c r="AF16" s="73">
        <f t="shared" si="14"/>
        <v>28467386705</v>
      </c>
      <c r="AG16" s="73">
        <v>36491266509</v>
      </c>
      <c r="AH16" s="73">
        <v>36491266509</v>
      </c>
      <c r="AI16" s="73">
        <v>6527400690</v>
      </c>
      <c r="AJ16" s="100">
        <f t="shared" si="15"/>
        <v>0.17887569587068508</v>
      </c>
      <c r="AK16" s="100">
        <f t="shared" si="16"/>
        <v>-0.7042170106003764</v>
      </c>
    </row>
    <row r="17" spans="1:37" s="13" customFormat="1" ht="13.5">
      <c r="A17" s="29"/>
      <c r="B17" s="47" t="s">
        <v>96</v>
      </c>
      <c r="C17" s="39"/>
      <c r="D17" s="76">
        <f>SUM(D9:D16)</f>
        <v>237336814599</v>
      </c>
      <c r="E17" s="77">
        <f>SUM(E9:E16)</f>
        <v>40539919009</v>
      </c>
      <c r="F17" s="78">
        <f t="shared" si="0"/>
        <v>277876733608</v>
      </c>
      <c r="G17" s="76">
        <f>SUM(G9:G16)</f>
        <v>246234710245</v>
      </c>
      <c r="H17" s="77">
        <f>SUM(H9:H16)</f>
        <v>31014934143</v>
      </c>
      <c r="I17" s="78">
        <f t="shared" si="1"/>
        <v>277249644388</v>
      </c>
      <c r="J17" s="76">
        <f>SUM(J9:J16)</f>
        <v>56667450692</v>
      </c>
      <c r="K17" s="77">
        <f>SUM(K9:K16)</f>
        <v>2413816207</v>
      </c>
      <c r="L17" s="77">
        <f t="shared" si="2"/>
        <v>59081266899</v>
      </c>
      <c r="M17" s="101">
        <f t="shared" si="3"/>
        <v>0.21261681801091628</v>
      </c>
      <c r="N17" s="117">
        <f>SUM(N9:N16)</f>
        <v>51664152493</v>
      </c>
      <c r="O17" s="118">
        <f>SUM(O9:O16)</f>
        <v>3231614761</v>
      </c>
      <c r="P17" s="119">
        <f t="shared" si="4"/>
        <v>54895767254</v>
      </c>
      <c r="Q17" s="101">
        <f t="shared" si="5"/>
        <v>0.1975543851448942</v>
      </c>
      <c r="R17" s="117">
        <f>SUM(R9:R16)</f>
        <v>53329646219</v>
      </c>
      <c r="S17" s="119">
        <f>SUM(S9:S16)</f>
        <v>3469196091</v>
      </c>
      <c r="T17" s="119">
        <f t="shared" si="6"/>
        <v>56798842310</v>
      </c>
      <c r="U17" s="101">
        <f t="shared" si="7"/>
        <v>0.20486533872884702</v>
      </c>
      <c r="V17" s="117">
        <f>SUM(V9:V16)</f>
        <v>58298664990</v>
      </c>
      <c r="W17" s="119">
        <f>SUM(W9:W16)</f>
        <v>4880719693</v>
      </c>
      <c r="X17" s="119">
        <f t="shared" si="8"/>
        <v>63179384683</v>
      </c>
      <c r="Y17" s="101">
        <f t="shared" si="9"/>
        <v>0.22787904677916532</v>
      </c>
      <c r="Z17" s="76">
        <f t="shared" si="10"/>
        <v>219959914394</v>
      </c>
      <c r="AA17" s="77">
        <f t="shared" si="11"/>
        <v>13995346752</v>
      </c>
      <c r="AB17" s="77">
        <f t="shared" si="12"/>
        <v>233955261146</v>
      </c>
      <c r="AC17" s="101">
        <f t="shared" si="13"/>
        <v>0.8438433227297085</v>
      </c>
      <c r="AD17" s="76">
        <f>SUM(AD9:AD16)</f>
        <v>192188669843</v>
      </c>
      <c r="AE17" s="77">
        <f>SUM(AE9:AE16)</f>
        <v>19881030941</v>
      </c>
      <c r="AF17" s="77">
        <f t="shared" si="14"/>
        <v>212069700784</v>
      </c>
      <c r="AG17" s="77">
        <f>SUM(AG9:AG16)</f>
        <v>248449964850</v>
      </c>
      <c r="AH17" s="77">
        <f>SUM(AH9:AH16)</f>
        <v>248449964850</v>
      </c>
      <c r="AI17" s="77">
        <f>SUM(AI9:AI16)</f>
        <v>55093377200</v>
      </c>
      <c r="AJ17" s="101">
        <f t="shared" si="15"/>
        <v>0.22174837993340935</v>
      </c>
      <c r="AK17" s="101">
        <f t="shared" si="16"/>
        <v>-0.70208198319028</v>
      </c>
    </row>
    <row r="18" spans="1:37" s="13" customFormat="1" ht="13.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3.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134"/>
      <c r="I23" s="13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5" width="10.7109375" style="3" hidden="1" customWidth="1"/>
    <col min="36" max="36" width="11.7109375" style="3" hidden="1" customWidth="1"/>
    <col min="37" max="37" width="10.7109375" style="3" hidden="1" customWidth="1"/>
    <col min="38" max="16384" width="9.140625" style="3" customWidth="1"/>
  </cols>
  <sheetData>
    <row r="1" spans="1:4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2"/>
      <c r="AM2" s="2"/>
      <c r="AN2" s="2"/>
      <c r="AO2" s="2"/>
    </row>
    <row r="3" spans="1:41" s="7" customFormat="1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  <c r="AL5" s="12"/>
      <c r="AM5" s="12"/>
      <c r="AN5" s="12"/>
      <c r="AO5" s="12"/>
    </row>
    <row r="6" spans="1:41" s="13" customFormat="1" ht="13.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3.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3.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3.5">
      <c r="A9" s="29"/>
      <c r="B9" s="38" t="s">
        <v>57</v>
      </c>
      <c r="C9" s="39" t="s">
        <v>58</v>
      </c>
      <c r="D9" s="72">
        <v>3246216513</v>
      </c>
      <c r="E9" s="73">
        <v>220615001</v>
      </c>
      <c r="F9" s="74">
        <f>$D9+$E9</f>
        <v>3466831514</v>
      </c>
      <c r="G9" s="72">
        <v>3153793449</v>
      </c>
      <c r="H9" s="73">
        <v>220615001</v>
      </c>
      <c r="I9" s="75">
        <f>$G9+$H9</f>
        <v>3374408450</v>
      </c>
      <c r="J9" s="72">
        <v>304657527</v>
      </c>
      <c r="K9" s="73">
        <v>20350697</v>
      </c>
      <c r="L9" s="73">
        <f>$J9+$K9</f>
        <v>325008224</v>
      </c>
      <c r="M9" s="100">
        <f>IF($F9=0,0,$L9/$F9)</f>
        <v>0.09374791439604988</v>
      </c>
      <c r="N9" s="111">
        <v>440001266</v>
      </c>
      <c r="O9" s="112">
        <v>37025316</v>
      </c>
      <c r="P9" s="113">
        <f>$N9+$O9</f>
        <v>477026582</v>
      </c>
      <c r="Q9" s="100">
        <f>IF($F9=0,0,$P9/$F9)</f>
        <v>0.1375972786890964</v>
      </c>
      <c r="R9" s="111">
        <v>460118135</v>
      </c>
      <c r="S9" s="113">
        <v>36379269</v>
      </c>
      <c r="T9" s="113">
        <f>$R9+$S9</f>
        <v>496497404</v>
      </c>
      <c r="U9" s="100">
        <f>IF($I9=0,0,$T9/$I9)</f>
        <v>0.14713613107506296</v>
      </c>
      <c r="V9" s="111">
        <v>677301066</v>
      </c>
      <c r="W9" s="113">
        <v>17045444</v>
      </c>
      <c r="X9" s="113">
        <f>$V9+$W9</f>
        <v>694346510</v>
      </c>
      <c r="Y9" s="100">
        <f>IF($I9=0,0,$X9/$I9)</f>
        <v>0.2057683651189292</v>
      </c>
      <c r="Z9" s="72">
        <f>$J9+$N9+$R9+$V9</f>
        <v>1882077994</v>
      </c>
      <c r="AA9" s="73">
        <f>$K9+$O9+$S9+$W9</f>
        <v>110800726</v>
      </c>
      <c r="AB9" s="73">
        <f>$Z9+$AA9</f>
        <v>1992878720</v>
      </c>
      <c r="AC9" s="100">
        <f>IF($I9=0,0,$AB9/$I9)</f>
        <v>0.5905860981352153</v>
      </c>
      <c r="AD9" s="72">
        <v>1639798596</v>
      </c>
      <c r="AE9" s="73">
        <v>109167580</v>
      </c>
      <c r="AF9" s="73">
        <f>$AD9+$AE9</f>
        <v>1748966176</v>
      </c>
      <c r="AG9" s="73">
        <v>2578842294</v>
      </c>
      <c r="AH9" s="73">
        <v>2578842294</v>
      </c>
      <c r="AI9" s="73">
        <v>537058794</v>
      </c>
      <c r="AJ9" s="100">
        <f>IF($AH9=0,0,$AI9/$AH9)</f>
        <v>0.2082557724640761</v>
      </c>
      <c r="AK9" s="100">
        <f>IF($AF9=0,0,(($X9/$AF9)-1))</f>
        <v>-0.6029960330119043</v>
      </c>
      <c r="AL9" s="12"/>
      <c r="AM9" s="12"/>
      <c r="AN9" s="12"/>
      <c r="AO9" s="12"/>
    </row>
    <row r="10" spans="1:41" s="13" customFormat="1" ht="13.5">
      <c r="A10" s="29"/>
      <c r="B10" s="38" t="s">
        <v>59</v>
      </c>
      <c r="C10" s="39" t="s">
        <v>60</v>
      </c>
      <c r="D10" s="72">
        <v>5717909834</v>
      </c>
      <c r="E10" s="73">
        <v>471566000</v>
      </c>
      <c r="F10" s="75">
        <f aca="true" t="shared" si="0" ref="F10:F28">$D10+$E10</f>
        <v>6189475834</v>
      </c>
      <c r="G10" s="72">
        <v>5819214552</v>
      </c>
      <c r="H10" s="73">
        <v>335448181</v>
      </c>
      <c r="I10" s="75">
        <f aca="true" t="shared" si="1" ref="I10:I28">$G10+$H10</f>
        <v>6154662733</v>
      </c>
      <c r="J10" s="72">
        <v>1108254956</v>
      </c>
      <c r="K10" s="73">
        <v>-19702</v>
      </c>
      <c r="L10" s="73">
        <f aca="true" t="shared" si="2" ref="L10:L28">$J10+$K10</f>
        <v>1108235254</v>
      </c>
      <c r="M10" s="100">
        <f aca="true" t="shared" si="3" ref="M10:M28">IF($F10=0,0,$L10/$F10)</f>
        <v>0.1790515519767033</v>
      </c>
      <c r="N10" s="111">
        <v>1305610426</v>
      </c>
      <c r="O10" s="112">
        <v>22822087</v>
      </c>
      <c r="P10" s="113">
        <f aca="true" t="shared" si="4" ref="P10:P28">$N10+$O10</f>
        <v>1328432513</v>
      </c>
      <c r="Q10" s="100">
        <f aca="true" t="shared" si="5" ref="Q10:Q28">IF($F10=0,0,$P10/$F10)</f>
        <v>0.2146276273836729</v>
      </c>
      <c r="R10" s="111">
        <v>1106325483</v>
      </c>
      <c r="S10" s="113">
        <v>3082043</v>
      </c>
      <c r="T10" s="113">
        <f aca="true" t="shared" si="6" ref="T10:T28">$R10+$S10</f>
        <v>1109407526</v>
      </c>
      <c r="U10" s="100">
        <f aca="true" t="shared" si="7" ref="U10:U28">IF($I10=0,0,$T10/$I10)</f>
        <v>0.18025480422372966</v>
      </c>
      <c r="V10" s="111">
        <v>1052377713</v>
      </c>
      <c r="W10" s="113">
        <v>74371416</v>
      </c>
      <c r="X10" s="113">
        <f aca="true" t="shared" si="8" ref="X10:X28">$V10+$W10</f>
        <v>1126749129</v>
      </c>
      <c r="Y10" s="100">
        <f aca="true" t="shared" si="9" ref="Y10:Y28">IF($I10=0,0,$X10/$I10)</f>
        <v>0.1830724408274412</v>
      </c>
      <c r="Z10" s="72">
        <f aca="true" t="shared" si="10" ref="Z10:Z28">$J10+$N10+$R10+$V10</f>
        <v>4572568578</v>
      </c>
      <c r="AA10" s="73">
        <f aca="true" t="shared" si="11" ref="AA10:AA28">$K10+$O10+$S10+$W10</f>
        <v>100255844</v>
      </c>
      <c r="AB10" s="73">
        <f aca="true" t="shared" si="12" ref="AB10:AB28">$Z10+$AA10</f>
        <v>4672824422</v>
      </c>
      <c r="AC10" s="100">
        <f aca="true" t="shared" si="13" ref="AC10:AC28">IF($I10=0,0,$AB10/$I10)</f>
        <v>0.7592332227963206</v>
      </c>
      <c r="AD10" s="72">
        <v>4281320013</v>
      </c>
      <c r="AE10" s="73">
        <v>147293398</v>
      </c>
      <c r="AF10" s="73">
        <f aca="true" t="shared" si="14" ref="AF10:AF28">$AD10+$AE10</f>
        <v>4428613411</v>
      </c>
      <c r="AG10" s="73">
        <v>5745459596</v>
      </c>
      <c r="AH10" s="73">
        <v>5745459596</v>
      </c>
      <c r="AI10" s="73">
        <v>-17946154</v>
      </c>
      <c r="AJ10" s="100">
        <f aca="true" t="shared" si="15" ref="AJ10:AJ28">IF($AH10=0,0,$AI10/$AH10)</f>
        <v>-0.003123536716278389</v>
      </c>
      <c r="AK10" s="100">
        <f aca="true" t="shared" si="16" ref="AK10:AK28">IF($AF10=0,0,(($X10/$AF10)-1))</f>
        <v>-0.7455751892451649</v>
      </c>
      <c r="AL10" s="12"/>
      <c r="AM10" s="12"/>
      <c r="AN10" s="12"/>
      <c r="AO10" s="12"/>
    </row>
    <row r="11" spans="1:41" s="13" customFormat="1" ht="13.5">
      <c r="A11" s="29"/>
      <c r="B11" s="38" t="s">
        <v>61</v>
      </c>
      <c r="C11" s="39" t="s">
        <v>62</v>
      </c>
      <c r="D11" s="72">
        <v>2975965076</v>
      </c>
      <c r="E11" s="73">
        <v>342392347</v>
      </c>
      <c r="F11" s="75">
        <f t="shared" si="0"/>
        <v>3318357423</v>
      </c>
      <c r="G11" s="72">
        <v>3115658366</v>
      </c>
      <c r="H11" s="73">
        <v>220527386</v>
      </c>
      <c r="I11" s="75">
        <f t="shared" si="1"/>
        <v>3336185752</v>
      </c>
      <c r="J11" s="72">
        <v>-1379791224</v>
      </c>
      <c r="K11" s="73">
        <v>-45788</v>
      </c>
      <c r="L11" s="73">
        <f t="shared" si="2"/>
        <v>-1379837012</v>
      </c>
      <c r="M11" s="100">
        <f t="shared" si="3"/>
        <v>-0.4158192852994546</v>
      </c>
      <c r="N11" s="111">
        <v>806180865</v>
      </c>
      <c r="O11" s="112">
        <v>-11437776</v>
      </c>
      <c r="P11" s="113">
        <f t="shared" si="4"/>
        <v>794743089</v>
      </c>
      <c r="Q11" s="100">
        <f t="shared" si="5"/>
        <v>0.2394989411000528</v>
      </c>
      <c r="R11" s="111">
        <v>700412206</v>
      </c>
      <c r="S11" s="113">
        <v>78552522</v>
      </c>
      <c r="T11" s="113">
        <f t="shared" si="6"/>
        <v>778964728</v>
      </c>
      <c r="U11" s="100">
        <f t="shared" si="7"/>
        <v>0.23348961535880333</v>
      </c>
      <c r="V11" s="111">
        <v>719277235</v>
      </c>
      <c r="W11" s="113">
        <v>71218937</v>
      </c>
      <c r="X11" s="113">
        <f t="shared" si="8"/>
        <v>790496172</v>
      </c>
      <c r="Y11" s="100">
        <f t="shared" si="9"/>
        <v>0.23694609076431306</v>
      </c>
      <c r="Z11" s="72">
        <f t="shared" si="10"/>
        <v>846079082</v>
      </c>
      <c r="AA11" s="73">
        <f t="shared" si="11"/>
        <v>138287895</v>
      </c>
      <c r="AB11" s="73">
        <f t="shared" si="12"/>
        <v>984366977</v>
      </c>
      <c r="AC11" s="100">
        <f t="shared" si="13"/>
        <v>0.2950576047541372</v>
      </c>
      <c r="AD11" s="72">
        <v>1982491828</v>
      </c>
      <c r="AE11" s="73">
        <v>-116</v>
      </c>
      <c r="AF11" s="73">
        <f t="shared" si="14"/>
        <v>1982491712</v>
      </c>
      <c r="AG11" s="73">
        <v>3085902740</v>
      </c>
      <c r="AH11" s="73">
        <v>3085902740</v>
      </c>
      <c r="AI11" s="73">
        <v>632226574</v>
      </c>
      <c r="AJ11" s="100">
        <f t="shared" si="15"/>
        <v>0.20487572916831462</v>
      </c>
      <c r="AK11" s="100">
        <f t="shared" si="16"/>
        <v>-0.6012612979841805</v>
      </c>
      <c r="AL11" s="12"/>
      <c r="AM11" s="12"/>
      <c r="AN11" s="12"/>
      <c r="AO11" s="12"/>
    </row>
    <row r="12" spans="1:41" s="13" customFormat="1" ht="13.5">
      <c r="A12" s="29"/>
      <c r="B12" s="38" t="s">
        <v>63</v>
      </c>
      <c r="C12" s="39" t="s">
        <v>64</v>
      </c>
      <c r="D12" s="72">
        <v>5328506978</v>
      </c>
      <c r="E12" s="73">
        <v>555371301</v>
      </c>
      <c r="F12" s="75">
        <f t="shared" si="0"/>
        <v>5883878279</v>
      </c>
      <c r="G12" s="72">
        <v>5328506978</v>
      </c>
      <c r="H12" s="73">
        <v>555371301</v>
      </c>
      <c r="I12" s="75">
        <f t="shared" si="1"/>
        <v>5883878279</v>
      </c>
      <c r="J12" s="72">
        <v>1408254738</v>
      </c>
      <c r="K12" s="73">
        <v>905336230</v>
      </c>
      <c r="L12" s="73">
        <f t="shared" si="2"/>
        <v>2313590968</v>
      </c>
      <c r="M12" s="100">
        <f t="shared" si="3"/>
        <v>0.39320850267371754</v>
      </c>
      <c r="N12" s="111">
        <v>156782489</v>
      </c>
      <c r="O12" s="112">
        <v>29580376</v>
      </c>
      <c r="P12" s="113">
        <f t="shared" si="4"/>
        <v>186362865</v>
      </c>
      <c r="Q12" s="100">
        <f t="shared" si="5"/>
        <v>0.031673473882888256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1206240995</v>
      </c>
      <c r="W12" s="113">
        <v>125722185</v>
      </c>
      <c r="X12" s="113">
        <f t="shared" si="8"/>
        <v>1331963180</v>
      </c>
      <c r="Y12" s="100">
        <f t="shared" si="9"/>
        <v>0.2263750398701951</v>
      </c>
      <c r="Z12" s="72">
        <f t="shared" si="10"/>
        <v>2771278222</v>
      </c>
      <c r="AA12" s="73">
        <f t="shared" si="11"/>
        <v>1060638791</v>
      </c>
      <c r="AB12" s="73">
        <f t="shared" si="12"/>
        <v>3831917013</v>
      </c>
      <c r="AC12" s="100">
        <f t="shared" si="13"/>
        <v>0.6512570164268009</v>
      </c>
      <c r="AD12" s="72">
        <v>6414234064</v>
      </c>
      <c r="AE12" s="73">
        <v>512254107</v>
      </c>
      <c r="AF12" s="73">
        <f t="shared" si="14"/>
        <v>6926488171</v>
      </c>
      <c r="AG12" s="73">
        <v>5499349650</v>
      </c>
      <c r="AH12" s="73">
        <v>5499349650</v>
      </c>
      <c r="AI12" s="73">
        <v>2524673917</v>
      </c>
      <c r="AJ12" s="100">
        <f t="shared" si="15"/>
        <v>0.45908590609436883</v>
      </c>
      <c r="AK12" s="100">
        <f t="shared" si="16"/>
        <v>-0.8077000715056877</v>
      </c>
      <c r="AL12" s="12"/>
      <c r="AM12" s="12"/>
      <c r="AN12" s="12"/>
      <c r="AO12" s="12"/>
    </row>
    <row r="13" spans="1:41" s="13" customFormat="1" ht="13.5">
      <c r="A13" s="29"/>
      <c r="B13" s="38" t="s">
        <v>65</v>
      </c>
      <c r="C13" s="39" t="s">
        <v>66</v>
      </c>
      <c r="D13" s="72">
        <v>2432636361</v>
      </c>
      <c r="E13" s="73">
        <v>200618720</v>
      </c>
      <c r="F13" s="75">
        <f t="shared" si="0"/>
        <v>2633255081</v>
      </c>
      <c r="G13" s="72">
        <v>2428920676</v>
      </c>
      <c r="H13" s="73">
        <v>1099750870</v>
      </c>
      <c r="I13" s="75">
        <f t="shared" si="1"/>
        <v>3528671546</v>
      </c>
      <c r="J13" s="72">
        <v>374523962</v>
      </c>
      <c r="K13" s="73">
        <v>22652032</v>
      </c>
      <c r="L13" s="73">
        <f t="shared" si="2"/>
        <v>397175994</v>
      </c>
      <c r="M13" s="100">
        <f t="shared" si="3"/>
        <v>0.15083080893521686</v>
      </c>
      <c r="N13" s="111">
        <v>636461149</v>
      </c>
      <c r="O13" s="112">
        <v>-15097964</v>
      </c>
      <c r="P13" s="113">
        <f t="shared" si="4"/>
        <v>621363185</v>
      </c>
      <c r="Q13" s="100">
        <f t="shared" si="5"/>
        <v>0.23596771519910342</v>
      </c>
      <c r="R13" s="111">
        <v>600635242</v>
      </c>
      <c r="S13" s="113">
        <v>-14324294</v>
      </c>
      <c r="T13" s="113">
        <f t="shared" si="6"/>
        <v>586310948</v>
      </c>
      <c r="U13" s="100">
        <f t="shared" si="7"/>
        <v>0.16615628299681934</v>
      </c>
      <c r="V13" s="111">
        <v>521585955</v>
      </c>
      <c r="W13" s="113">
        <v>31092015</v>
      </c>
      <c r="X13" s="113">
        <f t="shared" si="8"/>
        <v>552677970</v>
      </c>
      <c r="Y13" s="100">
        <f t="shared" si="9"/>
        <v>0.15662494023466134</v>
      </c>
      <c r="Z13" s="72">
        <f t="shared" si="10"/>
        <v>2133206308</v>
      </c>
      <c r="AA13" s="73">
        <f t="shared" si="11"/>
        <v>24321789</v>
      </c>
      <c r="AB13" s="73">
        <f t="shared" si="12"/>
        <v>2157528097</v>
      </c>
      <c r="AC13" s="100">
        <f t="shared" si="13"/>
        <v>0.6114278614130895</v>
      </c>
      <c r="AD13" s="72">
        <v>2154908182</v>
      </c>
      <c r="AE13" s="73">
        <v>44550045</v>
      </c>
      <c r="AF13" s="73">
        <f t="shared" si="14"/>
        <v>2199458227</v>
      </c>
      <c r="AG13" s="73">
        <v>2266837031</v>
      </c>
      <c r="AH13" s="73">
        <v>2266837031</v>
      </c>
      <c r="AI13" s="73">
        <v>788052472</v>
      </c>
      <c r="AJ13" s="100">
        <f t="shared" si="15"/>
        <v>0.347644079050692</v>
      </c>
      <c r="AK13" s="100">
        <f t="shared" si="16"/>
        <v>-0.7487208607940523</v>
      </c>
      <c r="AL13" s="12"/>
      <c r="AM13" s="12"/>
      <c r="AN13" s="12"/>
      <c r="AO13" s="12"/>
    </row>
    <row r="14" spans="1:41" s="13" customFormat="1" ht="13.5">
      <c r="A14" s="29"/>
      <c r="B14" s="38" t="s">
        <v>67</v>
      </c>
      <c r="C14" s="39" t="s">
        <v>68</v>
      </c>
      <c r="D14" s="72">
        <v>3234246900</v>
      </c>
      <c r="E14" s="73">
        <v>597533000</v>
      </c>
      <c r="F14" s="75">
        <f t="shared" si="0"/>
        <v>3831779900</v>
      </c>
      <c r="G14" s="72">
        <v>3326626700</v>
      </c>
      <c r="H14" s="73">
        <v>618146800</v>
      </c>
      <c r="I14" s="75">
        <f t="shared" si="1"/>
        <v>3944773500</v>
      </c>
      <c r="J14" s="72">
        <v>780492362</v>
      </c>
      <c r="K14" s="73">
        <v>57574296</v>
      </c>
      <c r="L14" s="73">
        <f t="shared" si="2"/>
        <v>838066658</v>
      </c>
      <c r="M14" s="100">
        <f t="shared" si="3"/>
        <v>0.21871471740848164</v>
      </c>
      <c r="N14" s="111">
        <v>794884942</v>
      </c>
      <c r="O14" s="112">
        <v>30529333</v>
      </c>
      <c r="P14" s="113">
        <f t="shared" si="4"/>
        <v>825414275</v>
      </c>
      <c r="Q14" s="100">
        <f t="shared" si="5"/>
        <v>0.21541275765865361</v>
      </c>
      <c r="R14" s="111">
        <v>686610545</v>
      </c>
      <c r="S14" s="113">
        <v>177165080</v>
      </c>
      <c r="T14" s="113">
        <f t="shared" si="6"/>
        <v>863775625</v>
      </c>
      <c r="U14" s="100">
        <f t="shared" si="7"/>
        <v>0.21896710292745578</v>
      </c>
      <c r="V14" s="111">
        <v>770653141</v>
      </c>
      <c r="W14" s="113">
        <v>34919783</v>
      </c>
      <c r="X14" s="113">
        <f t="shared" si="8"/>
        <v>805572924</v>
      </c>
      <c r="Y14" s="100">
        <f t="shared" si="9"/>
        <v>0.20421271943750383</v>
      </c>
      <c r="Z14" s="72">
        <f t="shared" si="10"/>
        <v>3032640990</v>
      </c>
      <c r="AA14" s="73">
        <f t="shared" si="11"/>
        <v>300188492</v>
      </c>
      <c r="AB14" s="73">
        <f t="shared" si="12"/>
        <v>3332829482</v>
      </c>
      <c r="AC14" s="100">
        <f t="shared" si="13"/>
        <v>0.8448722041962612</v>
      </c>
      <c r="AD14" s="72">
        <v>2908478822</v>
      </c>
      <c r="AE14" s="73">
        <v>-17132146</v>
      </c>
      <c r="AF14" s="73">
        <f t="shared" si="14"/>
        <v>2891346676</v>
      </c>
      <c r="AG14" s="73">
        <v>3541657300</v>
      </c>
      <c r="AH14" s="73">
        <v>3541657300</v>
      </c>
      <c r="AI14" s="73">
        <v>412177676</v>
      </c>
      <c r="AJ14" s="100">
        <f t="shared" si="15"/>
        <v>0.11637988689645382</v>
      </c>
      <c r="AK14" s="100">
        <f t="shared" si="16"/>
        <v>-0.7213848720782039</v>
      </c>
      <c r="AL14" s="12"/>
      <c r="AM14" s="12"/>
      <c r="AN14" s="12"/>
      <c r="AO14" s="12"/>
    </row>
    <row r="15" spans="1:41" s="13" customFormat="1" ht="13.5">
      <c r="A15" s="29"/>
      <c r="B15" s="38" t="s">
        <v>69</v>
      </c>
      <c r="C15" s="39" t="s">
        <v>70</v>
      </c>
      <c r="D15" s="72">
        <v>3549930516</v>
      </c>
      <c r="E15" s="73">
        <v>1889186104</v>
      </c>
      <c r="F15" s="75">
        <f t="shared" si="0"/>
        <v>5439116620</v>
      </c>
      <c r="G15" s="72">
        <v>3797117188</v>
      </c>
      <c r="H15" s="73">
        <v>1556201099</v>
      </c>
      <c r="I15" s="75">
        <f t="shared" si="1"/>
        <v>5353318287</v>
      </c>
      <c r="J15" s="72">
        <v>729734077</v>
      </c>
      <c r="K15" s="73">
        <v>170032755</v>
      </c>
      <c r="L15" s="73">
        <f t="shared" si="2"/>
        <v>899766832</v>
      </c>
      <c r="M15" s="100">
        <f t="shared" si="3"/>
        <v>0.16542517744361215</v>
      </c>
      <c r="N15" s="111">
        <v>734248466</v>
      </c>
      <c r="O15" s="112">
        <v>297036399</v>
      </c>
      <c r="P15" s="113">
        <f t="shared" si="4"/>
        <v>1031284865</v>
      </c>
      <c r="Q15" s="100">
        <f t="shared" si="5"/>
        <v>0.18960521295092217</v>
      </c>
      <c r="R15" s="111">
        <v>671331435</v>
      </c>
      <c r="S15" s="113">
        <v>176820773</v>
      </c>
      <c r="T15" s="113">
        <f t="shared" si="6"/>
        <v>848152208</v>
      </c>
      <c r="U15" s="100">
        <f t="shared" si="7"/>
        <v>0.15843485526718132</v>
      </c>
      <c r="V15" s="111">
        <v>884792959</v>
      </c>
      <c r="W15" s="113">
        <v>348870585</v>
      </c>
      <c r="X15" s="113">
        <f t="shared" si="8"/>
        <v>1233663544</v>
      </c>
      <c r="Y15" s="100">
        <f t="shared" si="9"/>
        <v>0.23044838320109398</v>
      </c>
      <c r="Z15" s="72">
        <f t="shared" si="10"/>
        <v>3020106937</v>
      </c>
      <c r="AA15" s="73">
        <f t="shared" si="11"/>
        <v>992760512</v>
      </c>
      <c r="AB15" s="73">
        <f t="shared" si="12"/>
        <v>4012867449</v>
      </c>
      <c r="AC15" s="100">
        <f t="shared" si="13"/>
        <v>0.7496037474074442</v>
      </c>
      <c r="AD15" s="72">
        <v>3033518513</v>
      </c>
      <c r="AE15" s="73">
        <v>1492086617</v>
      </c>
      <c r="AF15" s="73">
        <f t="shared" si="14"/>
        <v>4525605130</v>
      </c>
      <c r="AG15" s="73">
        <v>5261236000</v>
      </c>
      <c r="AH15" s="73">
        <v>5261236000</v>
      </c>
      <c r="AI15" s="73">
        <v>675481352</v>
      </c>
      <c r="AJ15" s="100">
        <f t="shared" si="15"/>
        <v>0.12838833916592984</v>
      </c>
      <c r="AK15" s="100">
        <f t="shared" si="16"/>
        <v>-0.7274036270150683</v>
      </c>
      <c r="AL15" s="12"/>
      <c r="AM15" s="12"/>
      <c r="AN15" s="12"/>
      <c r="AO15" s="12"/>
    </row>
    <row r="16" spans="1:41" s="13" customFormat="1" ht="13.5">
      <c r="A16" s="29"/>
      <c r="B16" s="38" t="s">
        <v>71</v>
      </c>
      <c r="C16" s="39" t="s">
        <v>72</v>
      </c>
      <c r="D16" s="72">
        <v>2415650298</v>
      </c>
      <c r="E16" s="73">
        <v>142187850</v>
      </c>
      <c r="F16" s="75">
        <f t="shared" si="0"/>
        <v>2557838148</v>
      </c>
      <c r="G16" s="72">
        <v>2261495658</v>
      </c>
      <c r="H16" s="73">
        <v>142187850</v>
      </c>
      <c r="I16" s="75">
        <f t="shared" si="1"/>
        <v>2403683508</v>
      </c>
      <c r="J16" s="72">
        <v>372734642</v>
      </c>
      <c r="K16" s="73">
        <v>-7476809</v>
      </c>
      <c r="L16" s="73">
        <f t="shared" si="2"/>
        <v>365257833</v>
      </c>
      <c r="M16" s="100">
        <f t="shared" si="3"/>
        <v>0.14279943134228365</v>
      </c>
      <c r="N16" s="111">
        <v>422707724</v>
      </c>
      <c r="O16" s="112">
        <v>21043910</v>
      </c>
      <c r="P16" s="113">
        <f t="shared" si="4"/>
        <v>443751634</v>
      </c>
      <c r="Q16" s="100">
        <f t="shared" si="5"/>
        <v>0.17348698718367853</v>
      </c>
      <c r="R16" s="111">
        <v>329599986</v>
      </c>
      <c r="S16" s="113">
        <v>15823145</v>
      </c>
      <c r="T16" s="113">
        <f t="shared" si="6"/>
        <v>345423131</v>
      </c>
      <c r="U16" s="100">
        <f t="shared" si="7"/>
        <v>0.1437057457233259</v>
      </c>
      <c r="V16" s="111">
        <v>932441455</v>
      </c>
      <c r="W16" s="113">
        <v>43961096</v>
      </c>
      <c r="X16" s="113">
        <f t="shared" si="8"/>
        <v>976402551</v>
      </c>
      <c r="Y16" s="100">
        <f t="shared" si="9"/>
        <v>0.4062109457215613</v>
      </c>
      <c r="Z16" s="72">
        <f t="shared" si="10"/>
        <v>2057483807</v>
      </c>
      <c r="AA16" s="73">
        <f t="shared" si="11"/>
        <v>73351342</v>
      </c>
      <c r="AB16" s="73">
        <f t="shared" si="12"/>
        <v>2130835149</v>
      </c>
      <c r="AC16" s="100">
        <f t="shared" si="13"/>
        <v>0.8864874023173603</v>
      </c>
      <c r="AD16" s="72">
        <v>1878686421</v>
      </c>
      <c r="AE16" s="73">
        <v>119367012</v>
      </c>
      <c r="AF16" s="73">
        <f t="shared" si="14"/>
        <v>1998053433</v>
      </c>
      <c r="AG16" s="73">
        <v>1833618708</v>
      </c>
      <c r="AH16" s="73">
        <v>1833618708</v>
      </c>
      <c r="AI16" s="73">
        <v>658628714</v>
      </c>
      <c r="AJ16" s="100">
        <f t="shared" si="15"/>
        <v>0.3591961137429669</v>
      </c>
      <c r="AK16" s="100">
        <f t="shared" si="16"/>
        <v>-0.5113231033396493</v>
      </c>
      <c r="AL16" s="12"/>
      <c r="AM16" s="12"/>
      <c r="AN16" s="12"/>
      <c r="AO16" s="12"/>
    </row>
    <row r="17" spans="1:41" s="13" customFormat="1" ht="13.5">
      <c r="A17" s="29"/>
      <c r="B17" s="38" t="s">
        <v>73</v>
      </c>
      <c r="C17" s="39" t="s">
        <v>74</v>
      </c>
      <c r="D17" s="72">
        <v>3888875772</v>
      </c>
      <c r="E17" s="73">
        <v>251087639</v>
      </c>
      <c r="F17" s="75">
        <f t="shared" si="0"/>
        <v>4139963411</v>
      </c>
      <c r="G17" s="72">
        <v>4235147600</v>
      </c>
      <c r="H17" s="73">
        <v>554087926</v>
      </c>
      <c r="I17" s="75">
        <f t="shared" si="1"/>
        <v>4789235526</v>
      </c>
      <c r="J17" s="72">
        <v>714344826</v>
      </c>
      <c r="K17" s="73">
        <v>29202463</v>
      </c>
      <c r="L17" s="73">
        <f t="shared" si="2"/>
        <v>743547289</v>
      </c>
      <c r="M17" s="100">
        <f t="shared" si="3"/>
        <v>0.1796023817564121</v>
      </c>
      <c r="N17" s="111">
        <v>808336228</v>
      </c>
      <c r="O17" s="112">
        <v>35061857</v>
      </c>
      <c r="P17" s="113">
        <f t="shared" si="4"/>
        <v>843398085</v>
      </c>
      <c r="Q17" s="100">
        <f t="shared" si="5"/>
        <v>0.20372114467462862</v>
      </c>
      <c r="R17" s="111">
        <v>707628059</v>
      </c>
      <c r="S17" s="113">
        <v>25362804</v>
      </c>
      <c r="T17" s="113">
        <f t="shared" si="6"/>
        <v>732990863</v>
      </c>
      <c r="U17" s="100">
        <f t="shared" si="7"/>
        <v>0.1530496587651012</v>
      </c>
      <c r="V17" s="111">
        <v>410384240</v>
      </c>
      <c r="W17" s="113">
        <v>17691253</v>
      </c>
      <c r="X17" s="113">
        <f t="shared" si="8"/>
        <v>428075493</v>
      </c>
      <c r="Y17" s="100">
        <f t="shared" si="9"/>
        <v>0.08938284422974106</v>
      </c>
      <c r="Z17" s="72">
        <f t="shared" si="10"/>
        <v>2640693353</v>
      </c>
      <c r="AA17" s="73">
        <f t="shared" si="11"/>
        <v>107318377</v>
      </c>
      <c r="AB17" s="73">
        <f t="shared" si="12"/>
        <v>2748011730</v>
      </c>
      <c r="AC17" s="100">
        <f t="shared" si="13"/>
        <v>0.5737892227436885</v>
      </c>
      <c r="AD17" s="72">
        <v>2714655046</v>
      </c>
      <c r="AE17" s="73">
        <v>275371647</v>
      </c>
      <c r="AF17" s="73">
        <f t="shared" si="14"/>
        <v>2990026693</v>
      </c>
      <c r="AG17" s="73">
        <v>3454751206</v>
      </c>
      <c r="AH17" s="73">
        <v>3454751206</v>
      </c>
      <c r="AI17" s="73">
        <v>1028590352</v>
      </c>
      <c r="AJ17" s="100">
        <f t="shared" si="15"/>
        <v>0.29773210592230415</v>
      </c>
      <c r="AK17" s="100">
        <f t="shared" si="16"/>
        <v>-0.8568322169155966</v>
      </c>
      <c r="AL17" s="12"/>
      <c r="AM17" s="12"/>
      <c r="AN17" s="12"/>
      <c r="AO17" s="12"/>
    </row>
    <row r="18" spans="1:41" s="13" customFormat="1" ht="13.5">
      <c r="A18" s="29"/>
      <c r="B18" s="38" t="s">
        <v>75</v>
      </c>
      <c r="C18" s="39" t="s">
        <v>76</v>
      </c>
      <c r="D18" s="72">
        <v>1721631778</v>
      </c>
      <c r="E18" s="73">
        <v>462136912</v>
      </c>
      <c r="F18" s="75">
        <f t="shared" si="0"/>
        <v>2183768690</v>
      </c>
      <c r="G18" s="72">
        <v>1795266206</v>
      </c>
      <c r="H18" s="73">
        <v>472255016</v>
      </c>
      <c r="I18" s="75">
        <f t="shared" si="1"/>
        <v>2267521222</v>
      </c>
      <c r="J18" s="72">
        <v>373148080</v>
      </c>
      <c r="K18" s="73">
        <v>60227577</v>
      </c>
      <c r="L18" s="73">
        <f t="shared" si="2"/>
        <v>433375657</v>
      </c>
      <c r="M18" s="100">
        <f t="shared" si="3"/>
        <v>0.19845309578094555</v>
      </c>
      <c r="N18" s="111">
        <v>383357811</v>
      </c>
      <c r="O18" s="112">
        <v>106609328</v>
      </c>
      <c r="P18" s="113">
        <f t="shared" si="4"/>
        <v>489967139</v>
      </c>
      <c r="Q18" s="100">
        <f t="shared" si="5"/>
        <v>0.22436769115871882</v>
      </c>
      <c r="R18" s="111">
        <v>408537080</v>
      </c>
      <c r="S18" s="113">
        <v>130433108</v>
      </c>
      <c r="T18" s="113">
        <f t="shared" si="6"/>
        <v>538970188</v>
      </c>
      <c r="U18" s="100">
        <f t="shared" si="7"/>
        <v>0.23769135334690156</v>
      </c>
      <c r="V18" s="111">
        <v>390185263</v>
      </c>
      <c r="W18" s="113">
        <v>155738348</v>
      </c>
      <c r="X18" s="113">
        <f t="shared" si="8"/>
        <v>545923611</v>
      </c>
      <c r="Y18" s="100">
        <f t="shared" si="9"/>
        <v>0.24075788385278452</v>
      </c>
      <c r="Z18" s="72">
        <f t="shared" si="10"/>
        <v>1555228234</v>
      </c>
      <c r="AA18" s="73">
        <f t="shared" si="11"/>
        <v>453008361</v>
      </c>
      <c r="AB18" s="73">
        <f t="shared" si="12"/>
        <v>2008236595</v>
      </c>
      <c r="AC18" s="100">
        <f t="shared" si="13"/>
        <v>0.8856528333740111</v>
      </c>
      <c r="AD18" s="72">
        <v>1093223630</v>
      </c>
      <c r="AE18" s="73">
        <v>306339605</v>
      </c>
      <c r="AF18" s="73">
        <f t="shared" si="14"/>
        <v>1399563235</v>
      </c>
      <c r="AG18" s="73">
        <v>1931126877</v>
      </c>
      <c r="AH18" s="73">
        <v>1931126877</v>
      </c>
      <c r="AI18" s="73">
        <v>557197132</v>
      </c>
      <c r="AJ18" s="100">
        <f t="shared" si="15"/>
        <v>0.2885347092603279</v>
      </c>
      <c r="AK18" s="100">
        <f t="shared" si="16"/>
        <v>-0.6099328723792892</v>
      </c>
      <c r="AL18" s="12"/>
      <c r="AM18" s="12"/>
      <c r="AN18" s="12"/>
      <c r="AO18" s="12"/>
    </row>
    <row r="19" spans="1:41" s="13" customFormat="1" ht="13.5">
      <c r="A19" s="29"/>
      <c r="B19" s="38" t="s">
        <v>77</v>
      </c>
      <c r="C19" s="39" t="s">
        <v>78</v>
      </c>
      <c r="D19" s="72">
        <v>3249926438</v>
      </c>
      <c r="E19" s="73">
        <v>682362001</v>
      </c>
      <c r="F19" s="75">
        <f t="shared" si="0"/>
        <v>3932288439</v>
      </c>
      <c r="G19" s="72">
        <v>3225109147</v>
      </c>
      <c r="H19" s="73">
        <v>798743174</v>
      </c>
      <c r="I19" s="75">
        <f t="shared" si="1"/>
        <v>4023852321</v>
      </c>
      <c r="J19" s="72">
        <v>789333906</v>
      </c>
      <c r="K19" s="73">
        <v>99905941</v>
      </c>
      <c r="L19" s="73">
        <f t="shared" si="2"/>
        <v>889239847</v>
      </c>
      <c r="M19" s="100">
        <f t="shared" si="3"/>
        <v>0.22613800101249387</v>
      </c>
      <c r="N19" s="111">
        <v>800915803</v>
      </c>
      <c r="O19" s="112">
        <v>197916972</v>
      </c>
      <c r="P19" s="113">
        <f t="shared" si="4"/>
        <v>998832775</v>
      </c>
      <c r="Q19" s="100">
        <f t="shared" si="5"/>
        <v>0.25400801352558156</v>
      </c>
      <c r="R19" s="111">
        <v>850055378</v>
      </c>
      <c r="S19" s="113">
        <v>86325859</v>
      </c>
      <c r="T19" s="113">
        <f t="shared" si="6"/>
        <v>936381237</v>
      </c>
      <c r="U19" s="100">
        <f t="shared" si="7"/>
        <v>0.23270765482946262</v>
      </c>
      <c r="V19" s="111">
        <v>991664551</v>
      </c>
      <c r="W19" s="113">
        <v>120247307</v>
      </c>
      <c r="X19" s="113">
        <f t="shared" si="8"/>
        <v>1111911858</v>
      </c>
      <c r="Y19" s="100">
        <f t="shared" si="9"/>
        <v>0.27633018542879073</v>
      </c>
      <c r="Z19" s="72">
        <f t="shared" si="10"/>
        <v>3431969638</v>
      </c>
      <c r="AA19" s="73">
        <f t="shared" si="11"/>
        <v>504396079</v>
      </c>
      <c r="AB19" s="73">
        <f t="shared" si="12"/>
        <v>3936365717</v>
      </c>
      <c r="AC19" s="100">
        <f t="shared" si="13"/>
        <v>0.9782579983009272</v>
      </c>
      <c r="AD19" s="72">
        <v>2366065050</v>
      </c>
      <c r="AE19" s="73">
        <v>488111871</v>
      </c>
      <c r="AF19" s="73">
        <f t="shared" si="14"/>
        <v>2854176921</v>
      </c>
      <c r="AG19" s="73">
        <v>3840871791</v>
      </c>
      <c r="AH19" s="73">
        <v>3840871791</v>
      </c>
      <c r="AI19" s="73">
        <v>628462660</v>
      </c>
      <c r="AJ19" s="100">
        <f t="shared" si="15"/>
        <v>0.16362500343610142</v>
      </c>
      <c r="AK19" s="100">
        <f t="shared" si="16"/>
        <v>-0.6104264420965094</v>
      </c>
      <c r="AL19" s="12"/>
      <c r="AM19" s="12"/>
      <c r="AN19" s="12"/>
      <c r="AO19" s="12"/>
    </row>
    <row r="20" spans="1:41" s="13" customFormat="1" ht="13.5">
      <c r="A20" s="29"/>
      <c r="B20" s="38" t="s">
        <v>79</v>
      </c>
      <c r="C20" s="39" t="s">
        <v>80</v>
      </c>
      <c r="D20" s="72">
        <v>2194209813</v>
      </c>
      <c r="E20" s="73">
        <v>184285000</v>
      </c>
      <c r="F20" s="75">
        <f t="shared" si="0"/>
        <v>2378494813</v>
      </c>
      <c r="G20" s="72">
        <v>2094683148</v>
      </c>
      <c r="H20" s="73">
        <v>189636147</v>
      </c>
      <c r="I20" s="75">
        <f t="shared" si="1"/>
        <v>2284319295</v>
      </c>
      <c r="J20" s="72">
        <v>331152547</v>
      </c>
      <c r="K20" s="73">
        <v>25967281</v>
      </c>
      <c r="L20" s="73">
        <f t="shared" si="2"/>
        <v>357119828</v>
      </c>
      <c r="M20" s="100">
        <f t="shared" si="3"/>
        <v>0.15014530452120856</v>
      </c>
      <c r="N20" s="111">
        <v>498894086</v>
      </c>
      <c r="O20" s="112">
        <v>42420816</v>
      </c>
      <c r="P20" s="113">
        <f t="shared" si="4"/>
        <v>541314902</v>
      </c>
      <c r="Q20" s="100">
        <f t="shared" si="5"/>
        <v>0.22758716943226734</v>
      </c>
      <c r="R20" s="111">
        <v>473042793</v>
      </c>
      <c r="S20" s="113">
        <v>17860553</v>
      </c>
      <c r="T20" s="113">
        <f t="shared" si="6"/>
        <v>490903346</v>
      </c>
      <c r="U20" s="100">
        <f t="shared" si="7"/>
        <v>0.21490136999433784</v>
      </c>
      <c r="V20" s="111">
        <v>491692318</v>
      </c>
      <c r="W20" s="113">
        <v>41116408</v>
      </c>
      <c r="X20" s="113">
        <f t="shared" si="8"/>
        <v>532808726</v>
      </c>
      <c r="Y20" s="100">
        <f t="shared" si="9"/>
        <v>0.23324616973040102</v>
      </c>
      <c r="Z20" s="72">
        <f t="shared" si="10"/>
        <v>1794781744</v>
      </c>
      <c r="AA20" s="73">
        <f t="shared" si="11"/>
        <v>127365058</v>
      </c>
      <c r="AB20" s="73">
        <f t="shared" si="12"/>
        <v>1922146802</v>
      </c>
      <c r="AC20" s="100">
        <f t="shared" si="13"/>
        <v>0.841452771601266</v>
      </c>
      <c r="AD20" s="72">
        <v>1780385609</v>
      </c>
      <c r="AE20" s="73">
        <v>181151643</v>
      </c>
      <c r="AF20" s="73">
        <f t="shared" si="14"/>
        <v>1961537252</v>
      </c>
      <c r="AG20" s="73">
        <v>2380097445</v>
      </c>
      <c r="AH20" s="73">
        <v>2380097445</v>
      </c>
      <c r="AI20" s="73">
        <v>470817661</v>
      </c>
      <c r="AJ20" s="100">
        <f t="shared" si="15"/>
        <v>0.1978144474668767</v>
      </c>
      <c r="AK20" s="100">
        <f t="shared" si="16"/>
        <v>-0.7283718545458447</v>
      </c>
      <c r="AL20" s="12"/>
      <c r="AM20" s="12"/>
      <c r="AN20" s="12"/>
      <c r="AO20" s="12"/>
    </row>
    <row r="21" spans="1:41" s="13" customFormat="1" ht="13.5">
      <c r="A21" s="29"/>
      <c r="B21" s="38" t="s">
        <v>81</v>
      </c>
      <c r="C21" s="39" t="s">
        <v>82</v>
      </c>
      <c r="D21" s="72">
        <v>2423737981</v>
      </c>
      <c r="E21" s="73">
        <v>281797000</v>
      </c>
      <c r="F21" s="75">
        <f t="shared" si="0"/>
        <v>2705534981</v>
      </c>
      <c r="G21" s="72">
        <v>2397437906</v>
      </c>
      <c r="H21" s="73">
        <v>304431143</v>
      </c>
      <c r="I21" s="75">
        <f t="shared" si="1"/>
        <v>2701869049</v>
      </c>
      <c r="J21" s="72">
        <v>235896710</v>
      </c>
      <c r="K21" s="73">
        <v>4843934</v>
      </c>
      <c r="L21" s="73">
        <f t="shared" si="2"/>
        <v>240740644</v>
      </c>
      <c r="M21" s="100">
        <f t="shared" si="3"/>
        <v>0.08898079148509816</v>
      </c>
      <c r="N21" s="111">
        <v>400068940</v>
      </c>
      <c r="O21" s="112">
        <v>27333165</v>
      </c>
      <c r="P21" s="113">
        <f t="shared" si="4"/>
        <v>427402105</v>
      </c>
      <c r="Q21" s="100">
        <f t="shared" si="5"/>
        <v>0.15797323191216947</v>
      </c>
      <c r="R21" s="111">
        <v>353399510</v>
      </c>
      <c r="S21" s="113">
        <v>63463716</v>
      </c>
      <c r="T21" s="113">
        <f t="shared" si="6"/>
        <v>416863226</v>
      </c>
      <c r="U21" s="100">
        <f t="shared" si="7"/>
        <v>0.15428698372864777</v>
      </c>
      <c r="V21" s="111">
        <v>479312258</v>
      </c>
      <c r="W21" s="113">
        <v>41230148</v>
      </c>
      <c r="X21" s="113">
        <f t="shared" si="8"/>
        <v>520542406</v>
      </c>
      <c r="Y21" s="100">
        <f t="shared" si="9"/>
        <v>0.1926601165932376</v>
      </c>
      <c r="Z21" s="72">
        <f t="shared" si="10"/>
        <v>1468677418</v>
      </c>
      <c r="AA21" s="73">
        <f t="shared" si="11"/>
        <v>136870963</v>
      </c>
      <c r="AB21" s="73">
        <f t="shared" si="12"/>
        <v>1605548381</v>
      </c>
      <c r="AC21" s="100">
        <f t="shared" si="13"/>
        <v>0.5942361942353336</v>
      </c>
      <c r="AD21" s="72">
        <v>1548751761</v>
      </c>
      <c r="AE21" s="73">
        <v>211746444</v>
      </c>
      <c r="AF21" s="73">
        <f t="shared" si="14"/>
        <v>1760498205</v>
      </c>
      <c r="AG21" s="73">
        <v>2670622402</v>
      </c>
      <c r="AH21" s="73">
        <v>2670622402</v>
      </c>
      <c r="AI21" s="73">
        <v>398296745</v>
      </c>
      <c r="AJ21" s="100">
        <f t="shared" si="15"/>
        <v>0.1491400449205099</v>
      </c>
      <c r="AK21" s="100">
        <f t="shared" si="16"/>
        <v>-0.704320967484315</v>
      </c>
      <c r="AL21" s="12"/>
      <c r="AM21" s="12"/>
      <c r="AN21" s="12"/>
      <c r="AO21" s="12"/>
    </row>
    <row r="22" spans="1:41" s="13" customFormat="1" ht="13.5">
      <c r="A22" s="29"/>
      <c r="B22" s="38" t="s">
        <v>83</v>
      </c>
      <c r="C22" s="39" t="s">
        <v>84</v>
      </c>
      <c r="D22" s="72">
        <v>5041218328</v>
      </c>
      <c r="E22" s="73">
        <v>1146561929</v>
      </c>
      <c r="F22" s="75">
        <f t="shared" si="0"/>
        <v>6187780257</v>
      </c>
      <c r="G22" s="72">
        <v>4930892470</v>
      </c>
      <c r="H22" s="73">
        <v>671337483</v>
      </c>
      <c r="I22" s="75">
        <f t="shared" si="1"/>
        <v>5602229953</v>
      </c>
      <c r="J22" s="72">
        <v>925758991</v>
      </c>
      <c r="K22" s="73">
        <v>98328674</v>
      </c>
      <c r="L22" s="73">
        <f t="shared" si="2"/>
        <v>1024087665</v>
      </c>
      <c r="M22" s="100">
        <f t="shared" si="3"/>
        <v>0.16550162133529042</v>
      </c>
      <c r="N22" s="111">
        <v>813300145</v>
      </c>
      <c r="O22" s="112">
        <v>89717582</v>
      </c>
      <c r="P22" s="113">
        <f t="shared" si="4"/>
        <v>903017727</v>
      </c>
      <c r="Q22" s="100">
        <f t="shared" si="5"/>
        <v>0.14593564889096547</v>
      </c>
      <c r="R22" s="111">
        <v>1038240967</v>
      </c>
      <c r="S22" s="113">
        <v>92899369</v>
      </c>
      <c r="T22" s="113">
        <f t="shared" si="6"/>
        <v>1131140336</v>
      </c>
      <c r="U22" s="100">
        <f t="shared" si="7"/>
        <v>0.2019089443828119</v>
      </c>
      <c r="V22" s="111">
        <v>1049467780</v>
      </c>
      <c r="W22" s="113">
        <v>130313738</v>
      </c>
      <c r="X22" s="113">
        <f t="shared" si="8"/>
        <v>1179781518</v>
      </c>
      <c r="Y22" s="100">
        <f t="shared" si="9"/>
        <v>0.21059141233005363</v>
      </c>
      <c r="Z22" s="72">
        <f t="shared" si="10"/>
        <v>3826767883</v>
      </c>
      <c r="AA22" s="73">
        <f t="shared" si="11"/>
        <v>411259363</v>
      </c>
      <c r="AB22" s="73">
        <f t="shared" si="12"/>
        <v>4238027246</v>
      </c>
      <c r="AC22" s="100">
        <f t="shared" si="13"/>
        <v>0.7564893411293359</v>
      </c>
      <c r="AD22" s="72">
        <v>3526706611</v>
      </c>
      <c r="AE22" s="73">
        <v>555155424</v>
      </c>
      <c r="AF22" s="73">
        <f t="shared" si="14"/>
        <v>4081862035</v>
      </c>
      <c r="AG22" s="73">
        <v>6480755467</v>
      </c>
      <c r="AH22" s="73">
        <v>6480755467</v>
      </c>
      <c r="AI22" s="73">
        <v>1051420275</v>
      </c>
      <c r="AJ22" s="100">
        <f t="shared" si="15"/>
        <v>0.16223730093718716</v>
      </c>
      <c r="AK22" s="100">
        <f t="shared" si="16"/>
        <v>-0.7109697711769918</v>
      </c>
      <c r="AL22" s="12"/>
      <c r="AM22" s="12"/>
      <c r="AN22" s="12"/>
      <c r="AO22" s="12"/>
    </row>
    <row r="23" spans="1:41" s="13" customFormat="1" ht="13.5">
      <c r="A23" s="29"/>
      <c r="B23" s="38" t="s">
        <v>85</v>
      </c>
      <c r="C23" s="39" t="s">
        <v>86</v>
      </c>
      <c r="D23" s="72">
        <v>3217211823</v>
      </c>
      <c r="E23" s="73">
        <v>164114549</v>
      </c>
      <c r="F23" s="75">
        <f t="shared" si="0"/>
        <v>3381326372</v>
      </c>
      <c r="G23" s="72">
        <v>3123697456</v>
      </c>
      <c r="H23" s="73">
        <v>170174549</v>
      </c>
      <c r="I23" s="75">
        <f t="shared" si="1"/>
        <v>3293872005</v>
      </c>
      <c r="J23" s="72">
        <v>397635410</v>
      </c>
      <c r="K23" s="73">
        <v>12689246</v>
      </c>
      <c r="L23" s="73">
        <f t="shared" si="2"/>
        <v>410324656</v>
      </c>
      <c r="M23" s="100">
        <f t="shared" si="3"/>
        <v>0.12135020724346689</v>
      </c>
      <c r="N23" s="111">
        <v>1168006129</v>
      </c>
      <c r="O23" s="112">
        <v>38891026</v>
      </c>
      <c r="P23" s="113">
        <f t="shared" si="4"/>
        <v>1206897155</v>
      </c>
      <c r="Q23" s="100">
        <f t="shared" si="5"/>
        <v>0.3569300984944969</v>
      </c>
      <c r="R23" s="111">
        <v>732368928</v>
      </c>
      <c r="S23" s="113">
        <v>22796061</v>
      </c>
      <c r="T23" s="113">
        <f t="shared" si="6"/>
        <v>755164989</v>
      </c>
      <c r="U23" s="100">
        <f t="shared" si="7"/>
        <v>0.22926361068483594</v>
      </c>
      <c r="V23" s="111">
        <v>222304511</v>
      </c>
      <c r="W23" s="113">
        <v>1690666</v>
      </c>
      <c r="X23" s="113">
        <f t="shared" si="8"/>
        <v>223995177</v>
      </c>
      <c r="Y23" s="100">
        <f t="shared" si="9"/>
        <v>0.06800360689789463</v>
      </c>
      <c r="Z23" s="72">
        <f t="shared" si="10"/>
        <v>2520314978</v>
      </c>
      <c r="AA23" s="73">
        <f t="shared" si="11"/>
        <v>76066999</v>
      </c>
      <c r="AB23" s="73">
        <f t="shared" si="12"/>
        <v>2596381977</v>
      </c>
      <c r="AC23" s="100">
        <f t="shared" si="13"/>
        <v>0.7882461653211689</v>
      </c>
      <c r="AD23" s="72">
        <v>2086098334</v>
      </c>
      <c r="AE23" s="73">
        <v>174937570</v>
      </c>
      <c r="AF23" s="73">
        <f t="shared" si="14"/>
        <v>2261035904</v>
      </c>
      <c r="AG23" s="73">
        <v>3339467873</v>
      </c>
      <c r="AH23" s="73">
        <v>3339467873</v>
      </c>
      <c r="AI23" s="73">
        <v>610367930</v>
      </c>
      <c r="AJ23" s="100">
        <f t="shared" si="15"/>
        <v>0.18277400867811852</v>
      </c>
      <c r="AK23" s="100">
        <f t="shared" si="16"/>
        <v>-0.9009324988587178</v>
      </c>
      <c r="AL23" s="12"/>
      <c r="AM23" s="12"/>
      <c r="AN23" s="12"/>
      <c r="AO23" s="12"/>
    </row>
    <row r="24" spans="1:41" s="13" customFormat="1" ht="13.5">
      <c r="A24" s="29"/>
      <c r="B24" s="38" t="s">
        <v>87</v>
      </c>
      <c r="C24" s="39" t="s">
        <v>88</v>
      </c>
      <c r="D24" s="72">
        <v>1818848430</v>
      </c>
      <c r="E24" s="73">
        <v>42886957</v>
      </c>
      <c r="F24" s="75">
        <f t="shared" si="0"/>
        <v>1861735387</v>
      </c>
      <c r="G24" s="72">
        <v>1898790419</v>
      </c>
      <c r="H24" s="73">
        <v>444025706</v>
      </c>
      <c r="I24" s="75">
        <f t="shared" si="1"/>
        <v>2342816125</v>
      </c>
      <c r="J24" s="72">
        <v>215789152</v>
      </c>
      <c r="K24" s="73">
        <v>-363965547</v>
      </c>
      <c r="L24" s="73">
        <f t="shared" si="2"/>
        <v>-148176395</v>
      </c>
      <c r="M24" s="100">
        <f t="shared" si="3"/>
        <v>-0.0795904702863125</v>
      </c>
      <c r="N24" s="111">
        <v>224551005</v>
      </c>
      <c r="O24" s="112">
        <v>48002395</v>
      </c>
      <c r="P24" s="113">
        <f t="shared" si="4"/>
        <v>272553400</v>
      </c>
      <c r="Q24" s="100">
        <f t="shared" si="5"/>
        <v>0.14639749660621346</v>
      </c>
      <c r="R24" s="111">
        <v>342600605</v>
      </c>
      <c r="S24" s="113">
        <v>34848881</v>
      </c>
      <c r="T24" s="113">
        <f t="shared" si="6"/>
        <v>377449486</v>
      </c>
      <c r="U24" s="100">
        <f t="shared" si="7"/>
        <v>0.1611093085676965</v>
      </c>
      <c r="V24" s="111">
        <v>128742919</v>
      </c>
      <c r="W24" s="113">
        <v>14466257</v>
      </c>
      <c r="X24" s="113">
        <f t="shared" si="8"/>
        <v>143209176</v>
      </c>
      <c r="Y24" s="100">
        <f t="shared" si="9"/>
        <v>0.061126937992199454</v>
      </c>
      <c r="Z24" s="72">
        <f t="shared" si="10"/>
        <v>911683681</v>
      </c>
      <c r="AA24" s="73">
        <f t="shared" si="11"/>
        <v>-266648014</v>
      </c>
      <c r="AB24" s="73">
        <f t="shared" si="12"/>
        <v>645035667</v>
      </c>
      <c r="AC24" s="100">
        <f t="shared" si="13"/>
        <v>0.27532492205294173</v>
      </c>
      <c r="AD24" s="72">
        <v>1239851077</v>
      </c>
      <c r="AE24" s="73">
        <v>17333476</v>
      </c>
      <c r="AF24" s="73">
        <f t="shared" si="14"/>
        <v>1257184553</v>
      </c>
      <c r="AG24" s="73">
        <v>1810179830</v>
      </c>
      <c r="AH24" s="73">
        <v>1810179830</v>
      </c>
      <c r="AI24" s="73">
        <v>656263668</v>
      </c>
      <c r="AJ24" s="100">
        <f t="shared" si="15"/>
        <v>0.3625405924448954</v>
      </c>
      <c r="AK24" s="100">
        <f t="shared" si="16"/>
        <v>-0.8860873881577195</v>
      </c>
      <c r="AL24" s="12"/>
      <c r="AM24" s="12"/>
      <c r="AN24" s="12"/>
      <c r="AO24" s="12"/>
    </row>
    <row r="25" spans="1:41" s="13" customFormat="1" ht="13.5">
      <c r="A25" s="29"/>
      <c r="B25" s="38" t="s">
        <v>89</v>
      </c>
      <c r="C25" s="39" t="s">
        <v>90</v>
      </c>
      <c r="D25" s="72">
        <v>2399626158</v>
      </c>
      <c r="E25" s="73">
        <v>378029950</v>
      </c>
      <c r="F25" s="75">
        <f t="shared" si="0"/>
        <v>2777656108</v>
      </c>
      <c r="G25" s="72">
        <v>2404238544</v>
      </c>
      <c r="H25" s="73">
        <v>308394191</v>
      </c>
      <c r="I25" s="75">
        <f t="shared" si="1"/>
        <v>2712632735</v>
      </c>
      <c r="J25" s="72">
        <v>517924618</v>
      </c>
      <c r="K25" s="73">
        <v>26943431</v>
      </c>
      <c r="L25" s="73">
        <f t="shared" si="2"/>
        <v>544868049</v>
      </c>
      <c r="M25" s="100">
        <f t="shared" si="3"/>
        <v>0.19616108971542995</v>
      </c>
      <c r="N25" s="111">
        <v>565179745</v>
      </c>
      <c r="O25" s="112">
        <v>66565708</v>
      </c>
      <c r="P25" s="113">
        <f t="shared" si="4"/>
        <v>631745453</v>
      </c>
      <c r="Q25" s="100">
        <f t="shared" si="5"/>
        <v>0.22743832513337175</v>
      </c>
      <c r="R25" s="111">
        <v>443757307</v>
      </c>
      <c r="S25" s="113">
        <v>63895547</v>
      </c>
      <c r="T25" s="113">
        <f t="shared" si="6"/>
        <v>507652854</v>
      </c>
      <c r="U25" s="100">
        <f t="shared" si="7"/>
        <v>0.1871439680904684</v>
      </c>
      <c r="V25" s="111">
        <v>411676690</v>
      </c>
      <c r="W25" s="113">
        <v>99245123</v>
      </c>
      <c r="X25" s="113">
        <f t="shared" si="8"/>
        <v>510921813</v>
      </c>
      <c r="Y25" s="100">
        <f t="shared" si="9"/>
        <v>0.18834905529516882</v>
      </c>
      <c r="Z25" s="72">
        <f t="shared" si="10"/>
        <v>1938538360</v>
      </c>
      <c r="AA25" s="73">
        <f t="shared" si="11"/>
        <v>256649809</v>
      </c>
      <c r="AB25" s="73">
        <f t="shared" si="12"/>
        <v>2195188169</v>
      </c>
      <c r="AC25" s="100">
        <f t="shared" si="13"/>
        <v>0.8092463608052713</v>
      </c>
      <c r="AD25" s="72">
        <v>1875648285</v>
      </c>
      <c r="AE25" s="73">
        <v>537227557</v>
      </c>
      <c r="AF25" s="73">
        <f t="shared" si="14"/>
        <v>2412875842</v>
      </c>
      <c r="AG25" s="73">
        <v>2789482936</v>
      </c>
      <c r="AH25" s="73">
        <v>2789482936</v>
      </c>
      <c r="AI25" s="73">
        <v>615616485</v>
      </c>
      <c r="AJ25" s="100">
        <f t="shared" si="15"/>
        <v>0.22069197020533415</v>
      </c>
      <c r="AK25" s="100">
        <f t="shared" si="16"/>
        <v>-0.7882519257283856</v>
      </c>
      <c r="AL25" s="12"/>
      <c r="AM25" s="12"/>
      <c r="AN25" s="12"/>
      <c r="AO25" s="12"/>
    </row>
    <row r="26" spans="1:41" s="13" customFormat="1" ht="13.5">
      <c r="A26" s="29"/>
      <c r="B26" s="38" t="s">
        <v>91</v>
      </c>
      <c r="C26" s="39" t="s">
        <v>92</v>
      </c>
      <c r="D26" s="72">
        <v>1808246723</v>
      </c>
      <c r="E26" s="73">
        <v>558276528</v>
      </c>
      <c r="F26" s="75">
        <f t="shared" si="0"/>
        <v>2366523251</v>
      </c>
      <c r="G26" s="72">
        <v>1778283843</v>
      </c>
      <c r="H26" s="73">
        <v>577905757</v>
      </c>
      <c r="I26" s="75">
        <f t="shared" si="1"/>
        <v>2356189600</v>
      </c>
      <c r="J26" s="72">
        <v>284643991</v>
      </c>
      <c r="K26" s="73">
        <v>94074431</v>
      </c>
      <c r="L26" s="73">
        <f t="shared" si="2"/>
        <v>378718422</v>
      </c>
      <c r="M26" s="100">
        <f t="shared" si="3"/>
        <v>0.16003156607059257</v>
      </c>
      <c r="N26" s="111">
        <v>341154582</v>
      </c>
      <c r="O26" s="112">
        <v>108904171</v>
      </c>
      <c r="P26" s="113">
        <f t="shared" si="4"/>
        <v>450058753</v>
      </c>
      <c r="Q26" s="100">
        <f t="shared" si="5"/>
        <v>0.19017719467147548</v>
      </c>
      <c r="R26" s="111">
        <v>386643653</v>
      </c>
      <c r="S26" s="113">
        <v>70659176</v>
      </c>
      <c r="T26" s="113">
        <f t="shared" si="6"/>
        <v>457302829</v>
      </c>
      <c r="U26" s="100">
        <f t="shared" si="7"/>
        <v>0.19408575141830692</v>
      </c>
      <c r="V26" s="111">
        <v>354341956</v>
      </c>
      <c r="W26" s="113">
        <v>79726381</v>
      </c>
      <c r="X26" s="113">
        <f t="shared" si="8"/>
        <v>434068337</v>
      </c>
      <c r="Y26" s="100">
        <f t="shared" si="9"/>
        <v>0.18422470628000395</v>
      </c>
      <c r="Z26" s="72">
        <f t="shared" si="10"/>
        <v>1366784182</v>
      </c>
      <c r="AA26" s="73">
        <f t="shared" si="11"/>
        <v>353364159</v>
      </c>
      <c r="AB26" s="73">
        <f t="shared" si="12"/>
        <v>1720148341</v>
      </c>
      <c r="AC26" s="100">
        <f t="shared" si="13"/>
        <v>0.7300551453923741</v>
      </c>
      <c r="AD26" s="72">
        <v>1269268389</v>
      </c>
      <c r="AE26" s="73">
        <v>405789754</v>
      </c>
      <c r="AF26" s="73">
        <f t="shared" si="14"/>
        <v>1675058143</v>
      </c>
      <c r="AG26" s="73">
        <v>2191460897</v>
      </c>
      <c r="AH26" s="73">
        <v>2191460897</v>
      </c>
      <c r="AI26" s="73">
        <v>522904474</v>
      </c>
      <c r="AJ26" s="100">
        <f t="shared" si="15"/>
        <v>0.23860999514790796</v>
      </c>
      <c r="AK26" s="100">
        <f t="shared" si="16"/>
        <v>-0.7408637193795606</v>
      </c>
      <c r="AL26" s="12"/>
      <c r="AM26" s="12"/>
      <c r="AN26" s="12"/>
      <c r="AO26" s="12"/>
    </row>
    <row r="27" spans="1:41" s="13" customFormat="1" ht="13.5">
      <c r="A27" s="29"/>
      <c r="B27" s="40" t="s">
        <v>93</v>
      </c>
      <c r="C27" s="39" t="s">
        <v>94</v>
      </c>
      <c r="D27" s="72">
        <v>2270007094</v>
      </c>
      <c r="E27" s="73">
        <v>344772281</v>
      </c>
      <c r="F27" s="75">
        <f t="shared" si="0"/>
        <v>2614779375</v>
      </c>
      <c r="G27" s="72">
        <v>2426706368</v>
      </c>
      <c r="H27" s="73">
        <v>292050565</v>
      </c>
      <c r="I27" s="75">
        <f t="shared" si="1"/>
        <v>2718756933</v>
      </c>
      <c r="J27" s="72">
        <v>399017998</v>
      </c>
      <c r="K27" s="73">
        <v>34554921</v>
      </c>
      <c r="L27" s="73">
        <f t="shared" si="2"/>
        <v>433572919</v>
      </c>
      <c r="M27" s="100">
        <f t="shared" si="3"/>
        <v>0.16581625323551438</v>
      </c>
      <c r="N27" s="111">
        <v>487743581</v>
      </c>
      <c r="O27" s="112">
        <v>39494375</v>
      </c>
      <c r="P27" s="113">
        <f t="shared" si="4"/>
        <v>527237956</v>
      </c>
      <c r="Q27" s="100">
        <f t="shared" si="5"/>
        <v>0.20163764524110184</v>
      </c>
      <c r="R27" s="111">
        <v>454606885</v>
      </c>
      <c r="S27" s="113">
        <v>17466697</v>
      </c>
      <c r="T27" s="113">
        <f t="shared" si="6"/>
        <v>472073582</v>
      </c>
      <c r="U27" s="100">
        <f t="shared" si="7"/>
        <v>0.1736358172626681</v>
      </c>
      <c r="V27" s="111">
        <v>445203331</v>
      </c>
      <c r="W27" s="113">
        <v>55083130</v>
      </c>
      <c r="X27" s="113">
        <f t="shared" si="8"/>
        <v>500286461</v>
      </c>
      <c r="Y27" s="100">
        <f t="shared" si="9"/>
        <v>0.18401294169683685</v>
      </c>
      <c r="Z27" s="72">
        <f t="shared" si="10"/>
        <v>1786571795</v>
      </c>
      <c r="AA27" s="73">
        <f t="shared" si="11"/>
        <v>146599123</v>
      </c>
      <c r="AB27" s="73">
        <f t="shared" si="12"/>
        <v>1933170918</v>
      </c>
      <c r="AC27" s="100">
        <f t="shared" si="13"/>
        <v>0.7110495589125179</v>
      </c>
      <c r="AD27" s="72">
        <v>1657451580</v>
      </c>
      <c r="AE27" s="73">
        <v>234035145</v>
      </c>
      <c r="AF27" s="73">
        <f t="shared" si="14"/>
        <v>1891486725</v>
      </c>
      <c r="AG27" s="73">
        <v>2385303033</v>
      </c>
      <c r="AH27" s="73">
        <v>2385303033</v>
      </c>
      <c r="AI27" s="73">
        <v>581778156</v>
      </c>
      <c r="AJ27" s="100">
        <f t="shared" si="15"/>
        <v>0.24390115132176585</v>
      </c>
      <c r="AK27" s="100">
        <f t="shared" si="16"/>
        <v>-0.7355062267222626</v>
      </c>
      <c r="AL27" s="12"/>
      <c r="AM27" s="12"/>
      <c r="AN27" s="12"/>
      <c r="AO27" s="12"/>
    </row>
    <row r="28" spans="1:41" s="13" customFormat="1" ht="13.5">
      <c r="A28" s="41"/>
      <c r="B28" s="42" t="s">
        <v>614</v>
      </c>
      <c r="C28" s="41"/>
      <c r="D28" s="76">
        <f>SUM(D9:D27)</f>
        <v>58934602814</v>
      </c>
      <c r="E28" s="77">
        <f>SUM(E9:E27)</f>
        <v>8915781069</v>
      </c>
      <c r="F28" s="78">
        <f t="shared" si="0"/>
        <v>67850383883</v>
      </c>
      <c r="G28" s="76">
        <f>SUM(G9:G27)</f>
        <v>59541586674</v>
      </c>
      <c r="H28" s="77">
        <f>SUM(H9:H27)</f>
        <v>9531290145</v>
      </c>
      <c r="I28" s="78">
        <f t="shared" si="1"/>
        <v>69072876819</v>
      </c>
      <c r="J28" s="76">
        <f>SUM(J9:J27)</f>
        <v>8883507269</v>
      </c>
      <c r="K28" s="77">
        <f>SUM(K9:K27)</f>
        <v>1291176063</v>
      </c>
      <c r="L28" s="77">
        <f t="shared" si="2"/>
        <v>10174683332</v>
      </c>
      <c r="M28" s="101">
        <f t="shared" si="3"/>
        <v>0.14995763840548115</v>
      </c>
      <c r="N28" s="114">
        <f>SUM(N9:N27)</f>
        <v>11788385382</v>
      </c>
      <c r="O28" s="115">
        <f>SUM(O9:O27)</f>
        <v>1212419076</v>
      </c>
      <c r="P28" s="116">
        <f t="shared" si="4"/>
        <v>13000804458</v>
      </c>
      <c r="Q28" s="101">
        <f t="shared" si="5"/>
        <v>0.19160988802094853</v>
      </c>
      <c r="R28" s="114">
        <f>SUM(R9:R27)</f>
        <v>10745914197</v>
      </c>
      <c r="S28" s="116">
        <f>SUM(S9:S27)</f>
        <v>1099510309</v>
      </c>
      <c r="T28" s="116">
        <f t="shared" si="6"/>
        <v>11845424506</v>
      </c>
      <c r="U28" s="101">
        <f t="shared" si="7"/>
        <v>0.17149169184077848</v>
      </c>
      <c r="V28" s="114">
        <f>SUM(V9:V27)</f>
        <v>12139646336</v>
      </c>
      <c r="W28" s="116">
        <f>SUM(W9:W27)</f>
        <v>1503750220</v>
      </c>
      <c r="X28" s="116">
        <f t="shared" si="8"/>
        <v>13643396556</v>
      </c>
      <c r="Y28" s="101">
        <f t="shared" si="9"/>
        <v>0.1975217651894164</v>
      </c>
      <c r="Z28" s="76">
        <f t="shared" si="10"/>
        <v>43557453184</v>
      </c>
      <c r="AA28" s="77">
        <f t="shared" si="11"/>
        <v>5106855668</v>
      </c>
      <c r="AB28" s="77">
        <f t="shared" si="12"/>
        <v>48664308852</v>
      </c>
      <c r="AC28" s="101">
        <f t="shared" si="13"/>
        <v>0.7045357178262744</v>
      </c>
      <c r="AD28" s="76">
        <f>SUM(AD9:AD27)</f>
        <v>45451541811</v>
      </c>
      <c r="AE28" s="77">
        <f>SUM(AE9:AE27)</f>
        <v>5794786633</v>
      </c>
      <c r="AF28" s="77">
        <f t="shared" si="14"/>
        <v>51246328444</v>
      </c>
      <c r="AG28" s="77">
        <f>SUM(AG9:AG27)</f>
        <v>63087023076</v>
      </c>
      <c r="AH28" s="77">
        <f>SUM(AH9:AH27)</f>
        <v>63087023076</v>
      </c>
      <c r="AI28" s="77">
        <f>SUM(AI9:AI27)</f>
        <v>13332068883</v>
      </c>
      <c r="AJ28" s="101">
        <f t="shared" si="15"/>
        <v>0.21132822937197487</v>
      </c>
      <c r="AK28" s="101">
        <f t="shared" si="16"/>
        <v>-0.7337683114038311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3.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O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hidden="1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ht="1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40</v>
      </c>
      <c r="C9" s="64" t="s">
        <v>41</v>
      </c>
      <c r="D9" s="85">
        <v>7142097834</v>
      </c>
      <c r="E9" s="86">
        <v>1737412866</v>
      </c>
      <c r="F9" s="87">
        <f>$D9+$E9</f>
        <v>8879510700</v>
      </c>
      <c r="G9" s="85">
        <v>7139981986</v>
      </c>
      <c r="H9" s="86">
        <v>2233410248</v>
      </c>
      <c r="I9" s="87">
        <f>$G9+$H9</f>
        <v>9373392234</v>
      </c>
      <c r="J9" s="85">
        <v>1958212954</v>
      </c>
      <c r="K9" s="86">
        <v>135350551</v>
      </c>
      <c r="L9" s="88">
        <f>$J9+$K9</f>
        <v>2093563505</v>
      </c>
      <c r="M9" s="105">
        <f>IF($F9=0,0,$L9/$F9)</f>
        <v>0.23577464747015847</v>
      </c>
      <c r="N9" s="85">
        <v>1930810831</v>
      </c>
      <c r="O9" s="86">
        <v>415102757</v>
      </c>
      <c r="P9" s="88">
        <f>$N9+$O9</f>
        <v>2345913588</v>
      </c>
      <c r="Q9" s="105">
        <f>IF($F9=0,0,$P9/$F9)</f>
        <v>0.26419401555538413</v>
      </c>
      <c r="R9" s="85">
        <v>1823463792</v>
      </c>
      <c r="S9" s="86">
        <v>279027652</v>
      </c>
      <c r="T9" s="88">
        <f>$R9+$S9</f>
        <v>2102491444</v>
      </c>
      <c r="U9" s="105">
        <f>IF($I9=0,0,$T9/$I9)</f>
        <v>0.22430422108803433</v>
      </c>
      <c r="V9" s="85">
        <v>1444062201</v>
      </c>
      <c r="W9" s="86">
        <v>383298101</v>
      </c>
      <c r="X9" s="88">
        <f>$V9+$W9</f>
        <v>1827360302</v>
      </c>
      <c r="Y9" s="105">
        <f>IF($I9=0,0,$X9/$I9)</f>
        <v>0.19495186549130383</v>
      </c>
      <c r="Z9" s="125">
        <f>$J9+$N9+$R9+$V9</f>
        <v>7156549778</v>
      </c>
      <c r="AA9" s="88">
        <f>$K9+$O9+$S9+$W9</f>
        <v>1212779061</v>
      </c>
      <c r="AB9" s="88">
        <f>$Z9+$AA9</f>
        <v>8369328839</v>
      </c>
      <c r="AC9" s="105">
        <f>IF($I9=0,0,$AB9/$I9)</f>
        <v>0.8928815342477644</v>
      </c>
      <c r="AD9" s="85">
        <v>6824412692</v>
      </c>
      <c r="AE9" s="86">
        <v>1711977387</v>
      </c>
      <c r="AF9" s="88">
        <f>$AD9+$AE9</f>
        <v>8536390079</v>
      </c>
      <c r="AG9" s="86">
        <v>8324144989</v>
      </c>
      <c r="AH9" s="86">
        <v>8324144989</v>
      </c>
      <c r="AI9" s="126">
        <v>2676454388</v>
      </c>
      <c r="AJ9" s="127">
        <f>IF($AH9=0,0,$AI9/$AH9)</f>
        <v>0.32152904490933537</v>
      </c>
      <c r="AK9" s="128">
        <f>IF($AF9=0,0,(($X9/$AF9)-1))</f>
        <v>-0.785932896096746</v>
      </c>
    </row>
    <row r="10" spans="1:37" ht="13.5">
      <c r="A10" s="62" t="s">
        <v>95</v>
      </c>
      <c r="B10" s="63" t="s">
        <v>52</v>
      </c>
      <c r="C10" s="64" t="s">
        <v>53</v>
      </c>
      <c r="D10" s="85">
        <v>11518639483</v>
      </c>
      <c r="E10" s="86">
        <v>1832627984</v>
      </c>
      <c r="F10" s="87">
        <f aca="true" t="shared" si="0" ref="F10:F55">$D10+$E10</f>
        <v>13351267467</v>
      </c>
      <c r="G10" s="85">
        <v>11518639483</v>
      </c>
      <c r="H10" s="86">
        <v>1832627984</v>
      </c>
      <c r="I10" s="87">
        <f aca="true" t="shared" si="1" ref="I10:I55">$G10+$H10</f>
        <v>13351267467</v>
      </c>
      <c r="J10" s="85">
        <v>217081714</v>
      </c>
      <c r="K10" s="133">
        <v>0</v>
      </c>
      <c r="L10" s="88">
        <f aca="true" t="shared" si="2" ref="L10:L55">$J10+$K10</f>
        <v>217081714</v>
      </c>
      <c r="M10" s="105">
        <f aca="true" t="shared" si="3" ref="M10:M55">IF($F10=0,0,$L10/$F10)</f>
        <v>0.016259258870856684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1694459409</v>
      </c>
      <c r="S10" s="86">
        <v>114529436</v>
      </c>
      <c r="T10" s="88">
        <f aca="true" t="shared" si="6" ref="T10:T55">$R10+$S10</f>
        <v>1808988845</v>
      </c>
      <c r="U10" s="105">
        <f aca="true" t="shared" si="7" ref="U10:U55">IF($I10=0,0,$T10/$I10)</f>
        <v>0.13549191861156504</v>
      </c>
      <c r="V10" s="85">
        <v>1407524058</v>
      </c>
      <c r="W10" s="86">
        <v>84054420</v>
      </c>
      <c r="X10" s="88">
        <f aca="true" t="shared" si="8" ref="X10:X55">$V10+$W10</f>
        <v>1491578478</v>
      </c>
      <c r="Y10" s="105">
        <f aca="true" t="shared" si="9" ref="Y10:Y55">IF($I10=0,0,$X10/$I10)</f>
        <v>0.11171811827504002</v>
      </c>
      <c r="Z10" s="125">
        <f aca="true" t="shared" si="10" ref="Z10:Z55">$J10+$N10+$R10+$V10</f>
        <v>3319065181</v>
      </c>
      <c r="AA10" s="88">
        <f aca="true" t="shared" si="11" ref="AA10:AA55">$K10+$O10+$S10+$W10</f>
        <v>198583856</v>
      </c>
      <c r="AB10" s="88">
        <f aca="true" t="shared" si="12" ref="AB10:AB55">$Z10+$AA10</f>
        <v>3517649037</v>
      </c>
      <c r="AC10" s="105">
        <f aca="true" t="shared" si="13" ref="AC10:AC55">IF($I10=0,0,$AB10/$I10)</f>
        <v>0.26346929575746175</v>
      </c>
      <c r="AD10" s="85">
        <v>8085326907</v>
      </c>
      <c r="AE10" s="86">
        <v>2945586842</v>
      </c>
      <c r="AF10" s="88">
        <f aca="true" t="shared" si="14" ref="AF10:AF55">$AD10+$AE10</f>
        <v>11030913749</v>
      </c>
      <c r="AG10" s="86">
        <v>4725833471</v>
      </c>
      <c r="AH10" s="86">
        <v>4725833471</v>
      </c>
      <c r="AI10" s="126">
        <v>1921705192</v>
      </c>
      <c r="AJ10" s="127">
        <f aca="true" t="shared" si="15" ref="AJ10:AJ55">IF($AH10=0,0,$AI10/$AH10)</f>
        <v>0.40663836417269306</v>
      </c>
      <c r="AK10" s="128">
        <f aca="true" t="shared" si="16" ref="AK10:AK55">IF($AF10=0,0,(($X10/$AF10)-1))</f>
        <v>-0.8647819653077047</v>
      </c>
    </row>
    <row r="11" spans="1:37" ht="13.5">
      <c r="A11" s="65"/>
      <c r="B11" s="66" t="s">
        <v>96</v>
      </c>
      <c r="C11" s="67"/>
      <c r="D11" s="89">
        <f>SUM(D9:D10)</f>
        <v>18660737317</v>
      </c>
      <c r="E11" s="90">
        <f>SUM(E9:E10)</f>
        <v>3570040850</v>
      </c>
      <c r="F11" s="91">
        <f t="shared" si="0"/>
        <v>22230778167</v>
      </c>
      <c r="G11" s="89">
        <f>SUM(G9:G10)</f>
        <v>18658621469</v>
      </c>
      <c r="H11" s="90">
        <f>SUM(H9:H10)</f>
        <v>4066038232</v>
      </c>
      <c r="I11" s="91">
        <f t="shared" si="1"/>
        <v>22724659701</v>
      </c>
      <c r="J11" s="89">
        <f>SUM(J9:J10)</f>
        <v>2175294668</v>
      </c>
      <c r="K11" s="90">
        <f>SUM(K9:K10)</f>
        <v>135350551</v>
      </c>
      <c r="L11" s="90">
        <f t="shared" si="2"/>
        <v>2310645219</v>
      </c>
      <c r="M11" s="106">
        <f t="shared" si="3"/>
        <v>0.10393901651315056</v>
      </c>
      <c r="N11" s="89">
        <f>SUM(N9:N10)</f>
        <v>1930810831</v>
      </c>
      <c r="O11" s="90">
        <f>SUM(O9:O10)</f>
        <v>415102757</v>
      </c>
      <c r="P11" s="90">
        <f t="shared" si="4"/>
        <v>2345913588</v>
      </c>
      <c r="Q11" s="106">
        <f t="shared" si="5"/>
        <v>0.10552548230103528</v>
      </c>
      <c r="R11" s="89">
        <f>SUM(R9:R10)</f>
        <v>3517923201</v>
      </c>
      <c r="S11" s="90">
        <f>SUM(S9:S10)</f>
        <v>393557088</v>
      </c>
      <c r="T11" s="90">
        <f t="shared" si="6"/>
        <v>3911480289</v>
      </c>
      <c r="U11" s="106">
        <f t="shared" si="7"/>
        <v>0.17212492246156166</v>
      </c>
      <c r="V11" s="89">
        <f>SUM(V9:V10)</f>
        <v>2851586259</v>
      </c>
      <c r="W11" s="90">
        <f>SUM(W9:W10)</f>
        <v>467352521</v>
      </c>
      <c r="X11" s="90">
        <f t="shared" si="8"/>
        <v>3318938780</v>
      </c>
      <c r="Y11" s="106">
        <f t="shared" si="9"/>
        <v>0.14605009816071965</v>
      </c>
      <c r="Z11" s="89">
        <f t="shared" si="10"/>
        <v>10475614959</v>
      </c>
      <c r="AA11" s="90">
        <f t="shared" si="11"/>
        <v>1411362917</v>
      </c>
      <c r="AB11" s="90">
        <f t="shared" si="12"/>
        <v>11886977876</v>
      </c>
      <c r="AC11" s="106">
        <f t="shared" si="13"/>
        <v>0.5230871675265136</v>
      </c>
      <c r="AD11" s="89">
        <f>SUM(AD9:AD10)</f>
        <v>14909739599</v>
      </c>
      <c r="AE11" s="90">
        <f>SUM(AE9:AE10)</f>
        <v>4657564229</v>
      </c>
      <c r="AF11" s="90">
        <f t="shared" si="14"/>
        <v>19567303828</v>
      </c>
      <c r="AG11" s="90">
        <f>SUM(AG9:AG10)</f>
        <v>13049978460</v>
      </c>
      <c r="AH11" s="90">
        <f>SUM(AH9:AH10)</f>
        <v>13049978460</v>
      </c>
      <c r="AI11" s="91">
        <f>SUM(AI9:AI10)</f>
        <v>4598159580</v>
      </c>
      <c r="AJ11" s="129">
        <f t="shared" si="15"/>
        <v>0.3523499746834065</v>
      </c>
      <c r="AK11" s="130">
        <f t="shared" si="16"/>
        <v>-0.8303834391710759</v>
      </c>
    </row>
    <row r="12" spans="1:37" ht="13.5">
      <c r="A12" s="62" t="s">
        <v>97</v>
      </c>
      <c r="B12" s="63" t="s">
        <v>98</v>
      </c>
      <c r="C12" s="64" t="s">
        <v>99</v>
      </c>
      <c r="D12" s="85">
        <v>392658856</v>
      </c>
      <c r="E12" s="86">
        <v>32447438</v>
      </c>
      <c r="F12" s="87">
        <f t="shared" si="0"/>
        <v>425106294</v>
      </c>
      <c r="G12" s="85">
        <v>402317915</v>
      </c>
      <c r="H12" s="86">
        <v>63939710</v>
      </c>
      <c r="I12" s="87">
        <f t="shared" si="1"/>
        <v>466257625</v>
      </c>
      <c r="J12" s="85">
        <v>80328813</v>
      </c>
      <c r="K12" s="86">
        <v>5172350</v>
      </c>
      <c r="L12" s="88">
        <f t="shared" si="2"/>
        <v>85501163</v>
      </c>
      <c r="M12" s="105">
        <f t="shared" si="3"/>
        <v>0.2011289040100639</v>
      </c>
      <c r="N12" s="85">
        <v>94358381</v>
      </c>
      <c r="O12" s="86">
        <v>16110753</v>
      </c>
      <c r="P12" s="88">
        <f t="shared" si="4"/>
        <v>110469134</v>
      </c>
      <c r="Q12" s="105">
        <f t="shared" si="5"/>
        <v>0.25986238161884284</v>
      </c>
      <c r="R12" s="85">
        <v>111780114</v>
      </c>
      <c r="S12" s="86">
        <v>6835683</v>
      </c>
      <c r="T12" s="88">
        <f t="shared" si="6"/>
        <v>118615797</v>
      </c>
      <c r="U12" s="105">
        <f t="shared" si="7"/>
        <v>0.25439969373155025</v>
      </c>
      <c r="V12" s="85">
        <v>72039818</v>
      </c>
      <c r="W12" s="86">
        <v>9755023</v>
      </c>
      <c r="X12" s="88">
        <f t="shared" si="8"/>
        <v>81794841</v>
      </c>
      <c r="Y12" s="105">
        <f t="shared" si="9"/>
        <v>0.17542842543325698</v>
      </c>
      <c r="Z12" s="125">
        <f t="shared" si="10"/>
        <v>358507126</v>
      </c>
      <c r="AA12" s="88">
        <f t="shared" si="11"/>
        <v>37873809</v>
      </c>
      <c r="AB12" s="88">
        <f t="shared" si="12"/>
        <v>396380935</v>
      </c>
      <c r="AC12" s="105">
        <f t="shared" si="13"/>
        <v>0.8501328745025886</v>
      </c>
      <c r="AD12" s="85">
        <v>320027420</v>
      </c>
      <c r="AE12" s="86">
        <v>25408828</v>
      </c>
      <c r="AF12" s="88">
        <f t="shared" si="14"/>
        <v>345436248</v>
      </c>
      <c r="AG12" s="86">
        <v>402717517</v>
      </c>
      <c r="AH12" s="86">
        <v>402717517</v>
      </c>
      <c r="AI12" s="126">
        <v>76443497</v>
      </c>
      <c r="AJ12" s="127">
        <f t="shared" si="15"/>
        <v>0.18981915057844378</v>
      </c>
      <c r="AK12" s="128">
        <f t="shared" si="16"/>
        <v>-0.7632129185238256</v>
      </c>
    </row>
    <row r="13" spans="1:37" ht="13.5">
      <c r="A13" s="62" t="s">
        <v>97</v>
      </c>
      <c r="B13" s="63" t="s">
        <v>100</v>
      </c>
      <c r="C13" s="64" t="s">
        <v>101</v>
      </c>
      <c r="D13" s="85">
        <v>282832040</v>
      </c>
      <c r="E13" s="86">
        <v>27674000</v>
      </c>
      <c r="F13" s="87">
        <f t="shared" si="0"/>
        <v>310506040</v>
      </c>
      <c r="G13" s="85">
        <v>287407166</v>
      </c>
      <c r="H13" s="86">
        <v>54652313</v>
      </c>
      <c r="I13" s="87">
        <f t="shared" si="1"/>
        <v>342059479</v>
      </c>
      <c r="J13" s="85">
        <v>71589951</v>
      </c>
      <c r="K13" s="86">
        <v>4282339</v>
      </c>
      <c r="L13" s="88">
        <f t="shared" si="2"/>
        <v>75872290</v>
      </c>
      <c r="M13" s="105">
        <f t="shared" si="3"/>
        <v>0.24435044806213754</v>
      </c>
      <c r="N13" s="85">
        <v>68063377</v>
      </c>
      <c r="O13" s="86">
        <v>12381718</v>
      </c>
      <c r="P13" s="88">
        <f t="shared" si="4"/>
        <v>80445095</v>
      </c>
      <c r="Q13" s="105">
        <f t="shared" si="5"/>
        <v>0.2590773918600746</v>
      </c>
      <c r="R13" s="85">
        <v>55010082</v>
      </c>
      <c r="S13" s="86">
        <v>7172503</v>
      </c>
      <c r="T13" s="88">
        <f t="shared" si="6"/>
        <v>62182585</v>
      </c>
      <c r="U13" s="105">
        <f t="shared" si="7"/>
        <v>0.1817888081388325</v>
      </c>
      <c r="V13" s="85">
        <v>67904047</v>
      </c>
      <c r="W13" s="86">
        <v>12537205</v>
      </c>
      <c r="X13" s="88">
        <f t="shared" si="8"/>
        <v>80441252</v>
      </c>
      <c r="Y13" s="105">
        <f t="shared" si="9"/>
        <v>0.23516743998782738</v>
      </c>
      <c r="Z13" s="125">
        <f t="shared" si="10"/>
        <v>262567457</v>
      </c>
      <c r="AA13" s="88">
        <f t="shared" si="11"/>
        <v>36373765</v>
      </c>
      <c r="AB13" s="88">
        <f t="shared" si="12"/>
        <v>298941222</v>
      </c>
      <c r="AC13" s="105">
        <f t="shared" si="13"/>
        <v>0.8739451480015848</v>
      </c>
      <c r="AD13" s="85">
        <v>195033864</v>
      </c>
      <c r="AE13" s="86">
        <v>70938062</v>
      </c>
      <c r="AF13" s="88">
        <f t="shared" si="14"/>
        <v>265971926</v>
      </c>
      <c r="AG13" s="86">
        <v>325893030</v>
      </c>
      <c r="AH13" s="86">
        <v>325893030</v>
      </c>
      <c r="AI13" s="126">
        <v>78106717</v>
      </c>
      <c r="AJ13" s="127">
        <f t="shared" si="15"/>
        <v>0.23966979901349839</v>
      </c>
      <c r="AK13" s="128">
        <f t="shared" si="16"/>
        <v>-0.6975573579897301</v>
      </c>
    </row>
    <row r="14" spans="1:37" ht="13.5">
      <c r="A14" s="62" t="s">
        <v>97</v>
      </c>
      <c r="B14" s="63" t="s">
        <v>102</v>
      </c>
      <c r="C14" s="64" t="s">
        <v>103</v>
      </c>
      <c r="D14" s="85">
        <v>484059470</v>
      </c>
      <c r="E14" s="86">
        <v>39068739</v>
      </c>
      <c r="F14" s="87">
        <f t="shared" si="0"/>
        <v>523128209</v>
      </c>
      <c r="G14" s="85">
        <v>485698470</v>
      </c>
      <c r="H14" s="86">
        <v>86163643</v>
      </c>
      <c r="I14" s="87">
        <f t="shared" si="1"/>
        <v>571862113</v>
      </c>
      <c r="J14" s="85">
        <v>89869079</v>
      </c>
      <c r="K14" s="86">
        <v>5529520</v>
      </c>
      <c r="L14" s="88">
        <f t="shared" si="2"/>
        <v>95398599</v>
      </c>
      <c r="M14" s="105">
        <f t="shared" si="3"/>
        <v>0.1823617946016748</v>
      </c>
      <c r="N14" s="85">
        <v>103737497</v>
      </c>
      <c r="O14" s="86">
        <v>17252327</v>
      </c>
      <c r="P14" s="88">
        <f t="shared" si="4"/>
        <v>120989824</v>
      </c>
      <c r="Q14" s="105">
        <f t="shared" si="5"/>
        <v>0.23128139893522737</v>
      </c>
      <c r="R14" s="85">
        <v>70346322</v>
      </c>
      <c r="S14" s="86">
        <v>9702817</v>
      </c>
      <c r="T14" s="88">
        <f t="shared" si="6"/>
        <v>80049139</v>
      </c>
      <c r="U14" s="105">
        <f t="shared" si="7"/>
        <v>0.13997979089760051</v>
      </c>
      <c r="V14" s="85">
        <v>105892886</v>
      </c>
      <c r="W14" s="86">
        <v>17731933</v>
      </c>
      <c r="X14" s="88">
        <f t="shared" si="8"/>
        <v>123624819</v>
      </c>
      <c r="Y14" s="105">
        <f t="shared" si="9"/>
        <v>0.21617941841165478</v>
      </c>
      <c r="Z14" s="125">
        <f t="shared" si="10"/>
        <v>369845784</v>
      </c>
      <c r="AA14" s="88">
        <f t="shared" si="11"/>
        <v>50216597</v>
      </c>
      <c r="AB14" s="88">
        <f t="shared" si="12"/>
        <v>420062381</v>
      </c>
      <c r="AC14" s="105">
        <f t="shared" si="13"/>
        <v>0.7345518639035981</v>
      </c>
      <c r="AD14" s="85">
        <v>406286493</v>
      </c>
      <c r="AE14" s="86">
        <v>-12278544</v>
      </c>
      <c r="AF14" s="88">
        <f t="shared" si="14"/>
        <v>394007949</v>
      </c>
      <c r="AG14" s="86">
        <v>529260336</v>
      </c>
      <c r="AH14" s="86">
        <v>529260336</v>
      </c>
      <c r="AI14" s="126">
        <v>120083245</v>
      </c>
      <c r="AJ14" s="127">
        <f t="shared" si="15"/>
        <v>0.2268888046808027</v>
      </c>
      <c r="AK14" s="128">
        <f t="shared" si="16"/>
        <v>-0.6862377540509976</v>
      </c>
    </row>
    <row r="15" spans="1:37" ht="13.5">
      <c r="A15" s="62" t="s">
        <v>97</v>
      </c>
      <c r="B15" s="63" t="s">
        <v>104</v>
      </c>
      <c r="C15" s="64" t="s">
        <v>105</v>
      </c>
      <c r="D15" s="85">
        <v>379203484</v>
      </c>
      <c r="E15" s="86">
        <v>68572162</v>
      </c>
      <c r="F15" s="87">
        <f t="shared" si="0"/>
        <v>447775646</v>
      </c>
      <c r="G15" s="85">
        <v>380835761</v>
      </c>
      <c r="H15" s="86">
        <v>147810605</v>
      </c>
      <c r="I15" s="87">
        <f t="shared" si="1"/>
        <v>528646366</v>
      </c>
      <c r="J15" s="85">
        <v>83389501</v>
      </c>
      <c r="K15" s="86">
        <v>7002157</v>
      </c>
      <c r="L15" s="88">
        <f t="shared" si="2"/>
        <v>90391658</v>
      </c>
      <c r="M15" s="105">
        <f t="shared" si="3"/>
        <v>0.2018681873555937</v>
      </c>
      <c r="N15" s="85">
        <v>88504145</v>
      </c>
      <c r="O15" s="86">
        <v>7309115</v>
      </c>
      <c r="P15" s="88">
        <f t="shared" si="4"/>
        <v>95813260</v>
      </c>
      <c r="Q15" s="105">
        <f t="shared" si="5"/>
        <v>0.21397604102836804</v>
      </c>
      <c r="R15" s="85">
        <v>82655349</v>
      </c>
      <c r="S15" s="86">
        <v>7854976</v>
      </c>
      <c r="T15" s="88">
        <f t="shared" si="6"/>
        <v>90510325</v>
      </c>
      <c r="U15" s="105">
        <f t="shared" si="7"/>
        <v>0.17121147674738768</v>
      </c>
      <c r="V15" s="85">
        <v>99496845</v>
      </c>
      <c r="W15" s="86">
        <v>32178896</v>
      </c>
      <c r="X15" s="88">
        <f t="shared" si="8"/>
        <v>131675741</v>
      </c>
      <c r="Y15" s="105">
        <f t="shared" si="9"/>
        <v>0.24908095367480498</v>
      </c>
      <c r="Z15" s="125">
        <f t="shared" si="10"/>
        <v>354045840</v>
      </c>
      <c r="AA15" s="88">
        <f t="shared" si="11"/>
        <v>54345144</v>
      </c>
      <c r="AB15" s="88">
        <f t="shared" si="12"/>
        <v>408390984</v>
      </c>
      <c r="AC15" s="105">
        <f t="shared" si="13"/>
        <v>0.7725220681834782</v>
      </c>
      <c r="AD15" s="85">
        <v>339971296</v>
      </c>
      <c r="AE15" s="86">
        <v>69912834</v>
      </c>
      <c r="AF15" s="88">
        <f t="shared" si="14"/>
        <v>409884130</v>
      </c>
      <c r="AG15" s="86">
        <v>397181451</v>
      </c>
      <c r="AH15" s="86">
        <v>397181451</v>
      </c>
      <c r="AI15" s="126">
        <v>162137763</v>
      </c>
      <c r="AJ15" s="127">
        <f t="shared" si="15"/>
        <v>0.4082208839103113</v>
      </c>
      <c r="AK15" s="128">
        <f t="shared" si="16"/>
        <v>-0.678748867393329</v>
      </c>
    </row>
    <row r="16" spans="1:37" ht="13.5">
      <c r="A16" s="62" t="s">
        <v>97</v>
      </c>
      <c r="B16" s="63" t="s">
        <v>106</v>
      </c>
      <c r="C16" s="64" t="s">
        <v>107</v>
      </c>
      <c r="D16" s="85">
        <v>243790115</v>
      </c>
      <c r="E16" s="86">
        <v>85019529</v>
      </c>
      <c r="F16" s="87">
        <f t="shared" si="0"/>
        <v>328809644</v>
      </c>
      <c r="G16" s="85">
        <v>235478977</v>
      </c>
      <c r="H16" s="86">
        <v>76493488</v>
      </c>
      <c r="I16" s="87">
        <f t="shared" si="1"/>
        <v>311972465</v>
      </c>
      <c r="J16" s="85">
        <v>31403992</v>
      </c>
      <c r="K16" s="86">
        <v>19537526</v>
      </c>
      <c r="L16" s="88">
        <f t="shared" si="2"/>
        <v>50941518</v>
      </c>
      <c r="M16" s="105">
        <f t="shared" si="3"/>
        <v>0.15492707993686464</v>
      </c>
      <c r="N16" s="85">
        <v>39910615</v>
      </c>
      <c r="O16" s="86">
        <v>12612367</v>
      </c>
      <c r="P16" s="88">
        <f t="shared" si="4"/>
        <v>52522982</v>
      </c>
      <c r="Q16" s="105">
        <f t="shared" si="5"/>
        <v>0.15973674421787945</v>
      </c>
      <c r="R16" s="85">
        <v>28935195</v>
      </c>
      <c r="S16" s="86">
        <v>12726205</v>
      </c>
      <c r="T16" s="88">
        <f t="shared" si="6"/>
        <v>41661400</v>
      </c>
      <c r="U16" s="105">
        <f t="shared" si="7"/>
        <v>0.1335419137070318</v>
      </c>
      <c r="V16" s="85">
        <v>31609522</v>
      </c>
      <c r="W16" s="86">
        <v>906825</v>
      </c>
      <c r="X16" s="88">
        <f t="shared" si="8"/>
        <v>32516347</v>
      </c>
      <c r="Y16" s="105">
        <f t="shared" si="9"/>
        <v>0.10422825937539071</v>
      </c>
      <c r="Z16" s="125">
        <f t="shared" si="10"/>
        <v>131859324</v>
      </c>
      <c r="AA16" s="88">
        <f t="shared" si="11"/>
        <v>45782923</v>
      </c>
      <c r="AB16" s="88">
        <f t="shared" si="12"/>
        <v>177642247</v>
      </c>
      <c r="AC16" s="105">
        <f t="shared" si="13"/>
        <v>0.5694164291069727</v>
      </c>
      <c r="AD16" s="85">
        <v>175789456</v>
      </c>
      <c r="AE16" s="86">
        <v>44384688</v>
      </c>
      <c r="AF16" s="88">
        <f t="shared" si="14"/>
        <v>220174144</v>
      </c>
      <c r="AG16" s="86">
        <v>346088796</v>
      </c>
      <c r="AH16" s="86">
        <v>346088796</v>
      </c>
      <c r="AI16" s="126">
        <v>50127125</v>
      </c>
      <c r="AJ16" s="127">
        <f t="shared" si="15"/>
        <v>0.14483891295920484</v>
      </c>
      <c r="AK16" s="128">
        <f t="shared" si="16"/>
        <v>-0.8523153245460102</v>
      </c>
    </row>
    <row r="17" spans="1:37" ht="13.5">
      <c r="A17" s="62" t="s">
        <v>97</v>
      </c>
      <c r="B17" s="63" t="s">
        <v>108</v>
      </c>
      <c r="C17" s="64" t="s">
        <v>109</v>
      </c>
      <c r="D17" s="85">
        <v>897136666</v>
      </c>
      <c r="E17" s="86">
        <v>93110301</v>
      </c>
      <c r="F17" s="87">
        <f t="shared" si="0"/>
        <v>990246967</v>
      </c>
      <c r="G17" s="85">
        <v>927120485</v>
      </c>
      <c r="H17" s="86">
        <v>192276275</v>
      </c>
      <c r="I17" s="87">
        <f t="shared" si="1"/>
        <v>1119396760</v>
      </c>
      <c r="J17" s="85">
        <v>197585213</v>
      </c>
      <c r="K17" s="86">
        <v>9123586</v>
      </c>
      <c r="L17" s="88">
        <f t="shared" si="2"/>
        <v>206708799</v>
      </c>
      <c r="M17" s="105">
        <f t="shared" si="3"/>
        <v>0.20874469287821612</v>
      </c>
      <c r="N17" s="85">
        <v>217117598</v>
      </c>
      <c r="O17" s="86">
        <v>45129839</v>
      </c>
      <c r="P17" s="88">
        <f t="shared" si="4"/>
        <v>262247437</v>
      </c>
      <c r="Q17" s="105">
        <f t="shared" si="5"/>
        <v>0.2648303360064722</v>
      </c>
      <c r="R17" s="85">
        <v>210870901</v>
      </c>
      <c r="S17" s="86">
        <v>24452987</v>
      </c>
      <c r="T17" s="88">
        <f t="shared" si="6"/>
        <v>235323888</v>
      </c>
      <c r="U17" s="105">
        <f t="shared" si="7"/>
        <v>0.21022384234880223</v>
      </c>
      <c r="V17" s="85">
        <v>204648707</v>
      </c>
      <c r="W17" s="86">
        <v>67867822</v>
      </c>
      <c r="X17" s="88">
        <f t="shared" si="8"/>
        <v>272516529</v>
      </c>
      <c r="Y17" s="105">
        <f t="shared" si="9"/>
        <v>0.24344945307863852</v>
      </c>
      <c r="Z17" s="125">
        <f t="shared" si="10"/>
        <v>830222419</v>
      </c>
      <c r="AA17" s="88">
        <f t="shared" si="11"/>
        <v>146574234</v>
      </c>
      <c r="AB17" s="88">
        <f t="shared" si="12"/>
        <v>976796653</v>
      </c>
      <c r="AC17" s="105">
        <f t="shared" si="13"/>
        <v>0.8726098626549535</v>
      </c>
      <c r="AD17" s="85">
        <v>769440280</v>
      </c>
      <c r="AE17" s="86">
        <v>101967593</v>
      </c>
      <c r="AF17" s="88">
        <f t="shared" si="14"/>
        <v>871407873</v>
      </c>
      <c r="AG17" s="86">
        <v>864559509</v>
      </c>
      <c r="AH17" s="86">
        <v>864559509</v>
      </c>
      <c r="AI17" s="126">
        <v>262260912</v>
      </c>
      <c r="AJ17" s="127">
        <f t="shared" si="15"/>
        <v>0.3033462812795227</v>
      </c>
      <c r="AK17" s="128">
        <f t="shared" si="16"/>
        <v>-0.6872686861758477</v>
      </c>
    </row>
    <row r="18" spans="1:37" ht="13.5">
      <c r="A18" s="62" t="s">
        <v>97</v>
      </c>
      <c r="B18" s="63" t="s">
        <v>110</v>
      </c>
      <c r="C18" s="64" t="s">
        <v>111</v>
      </c>
      <c r="D18" s="85">
        <v>176571014</v>
      </c>
      <c r="E18" s="86">
        <v>29398201</v>
      </c>
      <c r="F18" s="87">
        <f t="shared" si="0"/>
        <v>205969215</v>
      </c>
      <c r="G18" s="85">
        <v>184985670</v>
      </c>
      <c r="H18" s="86">
        <v>47484005</v>
      </c>
      <c r="I18" s="87">
        <f t="shared" si="1"/>
        <v>232469675</v>
      </c>
      <c r="J18" s="85">
        <v>21922171</v>
      </c>
      <c r="K18" s="86">
        <v>1038124</v>
      </c>
      <c r="L18" s="88">
        <f t="shared" si="2"/>
        <v>22960295</v>
      </c>
      <c r="M18" s="105">
        <f t="shared" si="3"/>
        <v>0.11147440164783849</v>
      </c>
      <c r="N18" s="85">
        <v>23733246</v>
      </c>
      <c r="O18" s="86">
        <v>6526863</v>
      </c>
      <c r="P18" s="88">
        <f t="shared" si="4"/>
        <v>30260109</v>
      </c>
      <c r="Q18" s="105">
        <f t="shared" si="5"/>
        <v>0.14691568834692117</v>
      </c>
      <c r="R18" s="85">
        <v>36935509</v>
      </c>
      <c r="S18" s="86">
        <v>9970766</v>
      </c>
      <c r="T18" s="88">
        <f t="shared" si="6"/>
        <v>46906275</v>
      </c>
      <c r="U18" s="105">
        <f t="shared" si="7"/>
        <v>0.20177373672501586</v>
      </c>
      <c r="V18" s="85">
        <v>24060354</v>
      </c>
      <c r="W18" s="86">
        <v>2626905</v>
      </c>
      <c r="X18" s="88">
        <f t="shared" si="8"/>
        <v>26687259</v>
      </c>
      <c r="Y18" s="105">
        <f t="shared" si="9"/>
        <v>0.11479888290806102</v>
      </c>
      <c r="Z18" s="125">
        <f t="shared" si="10"/>
        <v>106651280</v>
      </c>
      <c r="AA18" s="88">
        <f t="shared" si="11"/>
        <v>20162658</v>
      </c>
      <c r="AB18" s="88">
        <f t="shared" si="12"/>
        <v>126813938</v>
      </c>
      <c r="AC18" s="105">
        <f t="shared" si="13"/>
        <v>0.5455074430675743</v>
      </c>
      <c r="AD18" s="85">
        <v>63487694</v>
      </c>
      <c r="AE18" s="86">
        <v>17344369</v>
      </c>
      <c r="AF18" s="88">
        <f t="shared" si="14"/>
        <v>80832063</v>
      </c>
      <c r="AG18" s="86">
        <v>171953194</v>
      </c>
      <c r="AH18" s="86">
        <v>171953194</v>
      </c>
      <c r="AI18" s="126">
        <v>19957960</v>
      </c>
      <c r="AJ18" s="127">
        <f t="shared" si="15"/>
        <v>0.11606623602467075</v>
      </c>
      <c r="AK18" s="128">
        <f t="shared" si="16"/>
        <v>-0.6698431537000361</v>
      </c>
    </row>
    <row r="19" spans="1:37" ht="13.5">
      <c r="A19" s="62" t="s">
        <v>112</v>
      </c>
      <c r="B19" s="63" t="s">
        <v>113</v>
      </c>
      <c r="C19" s="64" t="s">
        <v>114</v>
      </c>
      <c r="D19" s="85">
        <v>148974793</v>
      </c>
      <c r="E19" s="86">
        <v>1418000</v>
      </c>
      <c r="F19" s="87">
        <f t="shared" si="0"/>
        <v>150392793</v>
      </c>
      <c r="G19" s="85">
        <v>163327793</v>
      </c>
      <c r="H19" s="86">
        <v>7240000</v>
      </c>
      <c r="I19" s="87">
        <f t="shared" si="1"/>
        <v>170567793</v>
      </c>
      <c r="J19" s="85">
        <v>41502639</v>
      </c>
      <c r="K19" s="86">
        <v>2030415</v>
      </c>
      <c r="L19" s="88">
        <f t="shared" si="2"/>
        <v>43533054</v>
      </c>
      <c r="M19" s="105">
        <f t="shared" si="3"/>
        <v>0.28946236805376707</v>
      </c>
      <c r="N19" s="85">
        <v>-797835</v>
      </c>
      <c r="O19" s="86">
        <v>-707497</v>
      </c>
      <c r="P19" s="88">
        <f t="shared" si="4"/>
        <v>-1505332</v>
      </c>
      <c r="Q19" s="105">
        <f t="shared" si="5"/>
        <v>-0.010009336019180122</v>
      </c>
      <c r="R19" s="85">
        <v>26706024</v>
      </c>
      <c r="S19" s="86">
        <v>1340669</v>
      </c>
      <c r="T19" s="88">
        <f t="shared" si="6"/>
        <v>28046693</v>
      </c>
      <c r="U19" s="105">
        <f t="shared" si="7"/>
        <v>0.16443135311013843</v>
      </c>
      <c r="V19" s="85">
        <v>27709521</v>
      </c>
      <c r="W19" s="86">
        <v>767081</v>
      </c>
      <c r="X19" s="88">
        <f t="shared" si="8"/>
        <v>28476602</v>
      </c>
      <c r="Y19" s="105">
        <f t="shared" si="9"/>
        <v>0.16695181135397583</v>
      </c>
      <c r="Z19" s="125">
        <f t="shared" si="10"/>
        <v>95120349</v>
      </c>
      <c r="AA19" s="88">
        <f t="shared" si="11"/>
        <v>3430668</v>
      </c>
      <c r="AB19" s="88">
        <f t="shared" si="12"/>
        <v>98551017</v>
      </c>
      <c r="AC19" s="105">
        <f t="shared" si="13"/>
        <v>0.5777820962952837</v>
      </c>
      <c r="AD19" s="85">
        <v>523774625</v>
      </c>
      <c r="AE19" s="86">
        <v>8979810</v>
      </c>
      <c r="AF19" s="88">
        <f t="shared" si="14"/>
        <v>532754435</v>
      </c>
      <c r="AG19" s="86">
        <v>134294020</v>
      </c>
      <c r="AH19" s="86">
        <v>134294020</v>
      </c>
      <c r="AI19" s="126">
        <v>55166773</v>
      </c>
      <c r="AJ19" s="127">
        <f t="shared" si="15"/>
        <v>0.4107909868213045</v>
      </c>
      <c r="AK19" s="128">
        <f t="shared" si="16"/>
        <v>-0.9465483529949403</v>
      </c>
    </row>
    <row r="20" spans="1:37" ht="13.5">
      <c r="A20" s="65"/>
      <c r="B20" s="66" t="s">
        <v>115</v>
      </c>
      <c r="C20" s="67"/>
      <c r="D20" s="89">
        <f>SUM(D12:D19)</f>
        <v>3005226438</v>
      </c>
      <c r="E20" s="90">
        <f>SUM(E12:E19)</f>
        <v>376708370</v>
      </c>
      <c r="F20" s="91">
        <f t="shared" si="0"/>
        <v>3381934808</v>
      </c>
      <c r="G20" s="89">
        <f>SUM(G12:G19)</f>
        <v>3067172237</v>
      </c>
      <c r="H20" s="90">
        <f>SUM(H12:H19)</f>
        <v>676060039</v>
      </c>
      <c r="I20" s="91">
        <f t="shared" si="1"/>
        <v>3743232276</v>
      </c>
      <c r="J20" s="89">
        <f>SUM(J12:J19)</f>
        <v>617591359</v>
      </c>
      <c r="K20" s="90">
        <f>SUM(K12:K19)</f>
        <v>53716017</v>
      </c>
      <c r="L20" s="90">
        <f t="shared" si="2"/>
        <v>671307376</v>
      </c>
      <c r="M20" s="106">
        <f t="shared" si="3"/>
        <v>0.1984980237975066</v>
      </c>
      <c r="N20" s="89">
        <f>SUM(N12:N19)</f>
        <v>634627024</v>
      </c>
      <c r="O20" s="90">
        <f>SUM(O12:O19)</f>
        <v>116615485</v>
      </c>
      <c r="P20" s="90">
        <f t="shared" si="4"/>
        <v>751242509</v>
      </c>
      <c r="Q20" s="106">
        <f t="shared" si="5"/>
        <v>0.22213394155999946</v>
      </c>
      <c r="R20" s="89">
        <f>SUM(R12:R19)</f>
        <v>623239496</v>
      </c>
      <c r="S20" s="90">
        <f>SUM(S12:S19)</f>
        <v>80056606</v>
      </c>
      <c r="T20" s="90">
        <f t="shared" si="6"/>
        <v>703296102</v>
      </c>
      <c r="U20" s="106">
        <f t="shared" si="7"/>
        <v>0.18788470769212826</v>
      </c>
      <c r="V20" s="89">
        <f>SUM(V12:V19)</f>
        <v>633361700</v>
      </c>
      <c r="W20" s="90">
        <f>SUM(W12:W19)</f>
        <v>144371690</v>
      </c>
      <c r="X20" s="90">
        <f t="shared" si="8"/>
        <v>777733390</v>
      </c>
      <c r="Y20" s="106">
        <f t="shared" si="9"/>
        <v>0.2077705396447057</v>
      </c>
      <c r="Z20" s="89">
        <f t="shared" si="10"/>
        <v>2508819579</v>
      </c>
      <c r="AA20" s="90">
        <f t="shared" si="11"/>
        <v>394759798</v>
      </c>
      <c r="AB20" s="90">
        <f t="shared" si="12"/>
        <v>2903579377</v>
      </c>
      <c r="AC20" s="106">
        <f t="shared" si="13"/>
        <v>0.7756877380056016</v>
      </c>
      <c r="AD20" s="89">
        <f>SUM(AD12:AD19)</f>
        <v>2793811128</v>
      </c>
      <c r="AE20" s="90">
        <f>SUM(AE12:AE19)</f>
        <v>326657640</v>
      </c>
      <c r="AF20" s="90">
        <f t="shared" si="14"/>
        <v>3120468768</v>
      </c>
      <c r="AG20" s="90">
        <f>SUM(AG12:AG19)</f>
        <v>3171947853</v>
      </c>
      <c r="AH20" s="90">
        <f>SUM(AH12:AH19)</f>
        <v>3171947853</v>
      </c>
      <c r="AI20" s="91">
        <f>SUM(AI12:AI19)</f>
        <v>824283992</v>
      </c>
      <c r="AJ20" s="129">
        <f t="shared" si="15"/>
        <v>0.25986681692146973</v>
      </c>
      <c r="AK20" s="130">
        <f t="shared" si="16"/>
        <v>-0.7507639243258724</v>
      </c>
    </row>
    <row r="21" spans="1:37" ht="13.5">
      <c r="A21" s="62" t="s">
        <v>97</v>
      </c>
      <c r="B21" s="63" t="s">
        <v>116</v>
      </c>
      <c r="C21" s="64" t="s">
        <v>117</v>
      </c>
      <c r="D21" s="85">
        <v>346240498</v>
      </c>
      <c r="E21" s="86">
        <v>74300662</v>
      </c>
      <c r="F21" s="87">
        <f t="shared" si="0"/>
        <v>420541160</v>
      </c>
      <c r="G21" s="85">
        <v>346560171</v>
      </c>
      <c r="H21" s="86">
        <v>74522727</v>
      </c>
      <c r="I21" s="87">
        <f t="shared" si="1"/>
        <v>421082898</v>
      </c>
      <c r="J21" s="85">
        <v>16043830</v>
      </c>
      <c r="K21" s="86">
        <v>19172348</v>
      </c>
      <c r="L21" s="88">
        <f t="shared" si="2"/>
        <v>35216178</v>
      </c>
      <c r="M21" s="105">
        <f t="shared" si="3"/>
        <v>0.08374014567325586</v>
      </c>
      <c r="N21" s="85">
        <v>52442099</v>
      </c>
      <c r="O21" s="86">
        <v>15196080</v>
      </c>
      <c r="P21" s="88">
        <f t="shared" si="4"/>
        <v>67638179</v>
      </c>
      <c r="Q21" s="105">
        <f t="shared" si="5"/>
        <v>0.1608360499124509</v>
      </c>
      <c r="R21" s="85">
        <v>199782994</v>
      </c>
      <c r="S21" s="86">
        <v>968471956</v>
      </c>
      <c r="T21" s="88">
        <f t="shared" si="6"/>
        <v>1168254950</v>
      </c>
      <c r="U21" s="105">
        <f t="shared" si="7"/>
        <v>2.7744060743117616</v>
      </c>
      <c r="V21" s="85">
        <v>210301458</v>
      </c>
      <c r="W21" s="86">
        <v>977998126</v>
      </c>
      <c r="X21" s="88">
        <f t="shared" si="8"/>
        <v>1188299584</v>
      </c>
      <c r="Y21" s="105">
        <f t="shared" si="9"/>
        <v>2.8220086582571207</v>
      </c>
      <c r="Z21" s="125">
        <f t="shared" si="10"/>
        <v>478570381</v>
      </c>
      <c r="AA21" s="88">
        <f t="shared" si="11"/>
        <v>1980838510</v>
      </c>
      <c r="AB21" s="88">
        <f t="shared" si="12"/>
        <v>2459408891</v>
      </c>
      <c r="AC21" s="105">
        <f t="shared" si="13"/>
        <v>5.840676272252691</v>
      </c>
      <c r="AD21" s="85">
        <v>235425494</v>
      </c>
      <c r="AE21" s="86">
        <v>63869735</v>
      </c>
      <c r="AF21" s="88">
        <f t="shared" si="14"/>
        <v>299295229</v>
      </c>
      <c r="AG21" s="86">
        <v>416174345</v>
      </c>
      <c r="AH21" s="86">
        <v>416174345</v>
      </c>
      <c r="AI21" s="126">
        <v>72636512</v>
      </c>
      <c r="AJ21" s="127">
        <f t="shared" si="15"/>
        <v>0.1745338531138915</v>
      </c>
      <c r="AK21" s="128">
        <f t="shared" si="16"/>
        <v>2.9703258483949972</v>
      </c>
    </row>
    <row r="22" spans="1:37" ht="13.5">
      <c r="A22" s="62" t="s">
        <v>97</v>
      </c>
      <c r="B22" s="63" t="s">
        <v>118</v>
      </c>
      <c r="C22" s="64" t="s">
        <v>119</v>
      </c>
      <c r="D22" s="85">
        <v>443512849</v>
      </c>
      <c r="E22" s="86">
        <v>79406554</v>
      </c>
      <c r="F22" s="87">
        <f t="shared" si="0"/>
        <v>522919403</v>
      </c>
      <c r="G22" s="85">
        <v>459818128</v>
      </c>
      <c r="H22" s="86">
        <v>85302278</v>
      </c>
      <c r="I22" s="87">
        <f t="shared" si="1"/>
        <v>545120406</v>
      </c>
      <c r="J22" s="85">
        <v>25993357</v>
      </c>
      <c r="K22" s="86">
        <v>724434</v>
      </c>
      <c r="L22" s="88">
        <f t="shared" si="2"/>
        <v>26717791</v>
      </c>
      <c r="M22" s="105">
        <f t="shared" si="3"/>
        <v>0.05109351622204005</v>
      </c>
      <c r="N22" s="85">
        <v>99298850</v>
      </c>
      <c r="O22" s="86">
        <v>13424338</v>
      </c>
      <c r="P22" s="88">
        <f t="shared" si="4"/>
        <v>112723188</v>
      </c>
      <c r="Q22" s="105">
        <f t="shared" si="5"/>
        <v>0.21556512792087004</v>
      </c>
      <c r="R22" s="85">
        <v>73585133</v>
      </c>
      <c r="S22" s="86">
        <v>15203127</v>
      </c>
      <c r="T22" s="88">
        <f t="shared" si="6"/>
        <v>88788260</v>
      </c>
      <c r="U22" s="105">
        <f t="shared" si="7"/>
        <v>0.16287825409346351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f t="shared" si="10"/>
        <v>198877340</v>
      </c>
      <c r="AA22" s="88">
        <f t="shared" si="11"/>
        <v>29351899</v>
      </c>
      <c r="AB22" s="88">
        <f t="shared" si="12"/>
        <v>228229239</v>
      </c>
      <c r="AC22" s="105">
        <f t="shared" si="13"/>
        <v>0.4186767482705463</v>
      </c>
      <c r="AD22" s="85">
        <v>648043952</v>
      </c>
      <c r="AE22" s="86">
        <v>70338771</v>
      </c>
      <c r="AF22" s="88">
        <f t="shared" si="14"/>
        <v>718382723</v>
      </c>
      <c r="AG22" s="86">
        <v>496150650</v>
      </c>
      <c r="AH22" s="86">
        <v>496150650</v>
      </c>
      <c r="AI22" s="126">
        <v>614245635</v>
      </c>
      <c r="AJ22" s="127">
        <f t="shared" si="15"/>
        <v>1.2380224333073029</v>
      </c>
      <c r="AK22" s="128">
        <f t="shared" si="16"/>
        <v>-1</v>
      </c>
    </row>
    <row r="23" spans="1:37" ht="13.5">
      <c r="A23" s="62" t="s">
        <v>97</v>
      </c>
      <c r="B23" s="63" t="s">
        <v>120</v>
      </c>
      <c r="C23" s="64" t="s">
        <v>121</v>
      </c>
      <c r="D23" s="85">
        <v>138201614</v>
      </c>
      <c r="E23" s="86">
        <v>16691125</v>
      </c>
      <c r="F23" s="87">
        <f t="shared" si="0"/>
        <v>154892739</v>
      </c>
      <c r="G23" s="85">
        <v>131538271</v>
      </c>
      <c r="H23" s="86">
        <v>17410350</v>
      </c>
      <c r="I23" s="87">
        <f t="shared" si="1"/>
        <v>148948621</v>
      </c>
      <c r="J23" s="85">
        <v>0</v>
      </c>
      <c r="K23" s="86">
        <v>0</v>
      </c>
      <c r="L23" s="88">
        <f t="shared" si="2"/>
        <v>0</v>
      </c>
      <c r="M23" s="105">
        <f t="shared" si="3"/>
        <v>0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67524968</v>
      </c>
      <c r="S23" s="86">
        <v>8487236</v>
      </c>
      <c r="T23" s="88">
        <f t="shared" si="6"/>
        <v>76012204</v>
      </c>
      <c r="U23" s="105">
        <f t="shared" si="7"/>
        <v>0.5103249932068857</v>
      </c>
      <c r="V23" s="85">
        <v>10637244</v>
      </c>
      <c r="W23" s="86">
        <v>0</v>
      </c>
      <c r="X23" s="88">
        <f t="shared" si="8"/>
        <v>10637244</v>
      </c>
      <c r="Y23" s="105">
        <f t="shared" si="9"/>
        <v>0.07141552522329159</v>
      </c>
      <c r="Z23" s="125">
        <f t="shared" si="10"/>
        <v>78162212</v>
      </c>
      <c r="AA23" s="88">
        <f t="shared" si="11"/>
        <v>8487236</v>
      </c>
      <c r="AB23" s="88">
        <f t="shared" si="12"/>
        <v>86649448</v>
      </c>
      <c r="AC23" s="105">
        <f t="shared" si="13"/>
        <v>0.5817405184301774</v>
      </c>
      <c r="AD23" s="85">
        <v>56650355</v>
      </c>
      <c r="AE23" s="86">
        <v>13183760</v>
      </c>
      <c r="AF23" s="88">
        <f t="shared" si="14"/>
        <v>69834115</v>
      </c>
      <c r="AG23" s="86">
        <v>155013981</v>
      </c>
      <c r="AH23" s="86">
        <v>155013981</v>
      </c>
      <c r="AI23" s="126">
        <v>28120004</v>
      </c>
      <c r="AJ23" s="127">
        <f t="shared" si="15"/>
        <v>0.1814030180929293</v>
      </c>
      <c r="AK23" s="128">
        <f t="shared" si="16"/>
        <v>-0.8476784018813728</v>
      </c>
    </row>
    <row r="24" spans="1:37" ht="13.5">
      <c r="A24" s="62" t="s">
        <v>97</v>
      </c>
      <c r="B24" s="63" t="s">
        <v>122</v>
      </c>
      <c r="C24" s="64" t="s">
        <v>123</v>
      </c>
      <c r="D24" s="85">
        <v>225725083</v>
      </c>
      <c r="E24" s="86">
        <v>43732050</v>
      </c>
      <c r="F24" s="87">
        <f t="shared" si="0"/>
        <v>269457133</v>
      </c>
      <c r="G24" s="85">
        <v>226712015</v>
      </c>
      <c r="H24" s="86">
        <v>43932050</v>
      </c>
      <c r="I24" s="87">
        <f t="shared" si="1"/>
        <v>270644065</v>
      </c>
      <c r="J24" s="85">
        <v>6174767</v>
      </c>
      <c r="K24" s="86">
        <v>0</v>
      </c>
      <c r="L24" s="88">
        <f t="shared" si="2"/>
        <v>6174767</v>
      </c>
      <c r="M24" s="105">
        <f t="shared" si="3"/>
        <v>0.02291558190073966</v>
      </c>
      <c r="N24" s="85">
        <v>2896514</v>
      </c>
      <c r="O24" s="86">
        <v>1067913</v>
      </c>
      <c r="P24" s="88">
        <f t="shared" si="4"/>
        <v>3964427</v>
      </c>
      <c r="Q24" s="105">
        <f t="shared" si="5"/>
        <v>0.014712644478407628</v>
      </c>
      <c r="R24" s="85">
        <v>9118346</v>
      </c>
      <c r="S24" s="86">
        <v>2331512</v>
      </c>
      <c r="T24" s="88">
        <f t="shared" si="6"/>
        <v>11449858</v>
      </c>
      <c r="U24" s="105">
        <f t="shared" si="7"/>
        <v>0.042305963738757765</v>
      </c>
      <c r="V24" s="85">
        <v>107679533</v>
      </c>
      <c r="W24" s="86">
        <v>621182830</v>
      </c>
      <c r="X24" s="88">
        <f t="shared" si="8"/>
        <v>728862363</v>
      </c>
      <c r="Y24" s="105">
        <f t="shared" si="9"/>
        <v>2.6930661235819082</v>
      </c>
      <c r="Z24" s="125">
        <f t="shared" si="10"/>
        <v>125869160</v>
      </c>
      <c r="AA24" s="88">
        <f t="shared" si="11"/>
        <v>624582255</v>
      </c>
      <c r="AB24" s="88">
        <f t="shared" si="12"/>
        <v>750451415</v>
      </c>
      <c r="AC24" s="105">
        <f t="shared" si="13"/>
        <v>2.772835291991347</v>
      </c>
      <c r="AD24" s="85">
        <v>14241344</v>
      </c>
      <c r="AE24" s="86">
        <v>12918104</v>
      </c>
      <c r="AF24" s="88">
        <f t="shared" si="14"/>
        <v>27159448</v>
      </c>
      <c r="AG24" s="86">
        <v>269890806</v>
      </c>
      <c r="AH24" s="86">
        <v>269890806</v>
      </c>
      <c r="AI24" s="126">
        <v>3489910</v>
      </c>
      <c r="AJ24" s="127">
        <f t="shared" si="15"/>
        <v>0.012930822104403215</v>
      </c>
      <c r="AK24" s="128">
        <f t="shared" si="16"/>
        <v>25.836420349927582</v>
      </c>
    </row>
    <row r="25" spans="1:37" ht="13.5">
      <c r="A25" s="62" t="s">
        <v>97</v>
      </c>
      <c r="B25" s="63" t="s">
        <v>124</v>
      </c>
      <c r="C25" s="64" t="s">
        <v>125</v>
      </c>
      <c r="D25" s="85">
        <v>132086937</v>
      </c>
      <c r="E25" s="86">
        <v>30448800</v>
      </c>
      <c r="F25" s="87">
        <f t="shared" si="0"/>
        <v>162535737</v>
      </c>
      <c r="G25" s="85">
        <v>144496728</v>
      </c>
      <c r="H25" s="86">
        <v>30091580</v>
      </c>
      <c r="I25" s="87">
        <f t="shared" si="1"/>
        <v>174588308</v>
      </c>
      <c r="J25" s="85">
        <v>28813895</v>
      </c>
      <c r="K25" s="86">
        <v>4152366</v>
      </c>
      <c r="L25" s="88">
        <f t="shared" si="2"/>
        <v>32966261</v>
      </c>
      <c r="M25" s="105">
        <f t="shared" si="3"/>
        <v>0.20282469325499783</v>
      </c>
      <c r="N25" s="85">
        <v>43511956</v>
      </c>
      <c r="O25" s="86">
        <v>4523519</v>
      </c>
      <c r="P25" s="88">
        <f t="shared" si="4"/>
        <v>48035475</v>
      </c>
      <c r="Q25" s="105">
        <f t="shared" si="5"/>
        <v>0.2955379283757147</v>
      </c>
      <c r="R25" s="85">
        <v>31416102</v>
      </c>
      <c r="S25" s="86">
        <v>4817669</v>
      </c>
      <c r="T25" s="88">
        <f t="shared" si="6"/>
        <v>36233771</v>
      </c>
      <c r="U25" s="105">
        <f t="shared" si="7"/>
        <v>0.20753835932701747</v>
      </c>
      <c r="V25" s="85">
        <v>133137886</v>
      </c>
      <c r="W25" s="86">
        <v>453879105</v>
      </c>
      <c r="X25" s="88">
        <f t="shared" si="8"/>
        <v>587016991</v>
      </c>
      <c r="Y25" s="105">
        <f t="shared" si="9"/>
        <v>3.362292685716388</v>
      </c>
      <c r="Z25" s="125">
        <f t="shared" si="10"/>
        <v>236879839</v>
      </c>
      <c r="AA25" s="88">
        <f t="shared" si="11"/>
        <v>467372659</v>
      </c>
      <c r="AB25" s="88">
        <f t="shared" si="12"/>
        <v>704252498</v>
      </c>
      <c r="AC25" s="105">
        <f t="shared" si="13"/>
        <v>4.033789582289783</v>
      </c>
      <c r="AD25" s="85">
        <v>131157775</v>
      </c>
      <c r="AE25" s="86">
        <v>34776752</v>
      </c>
      <c r="AF25" s="88">
        <f t="shared" si="14"/>
        <v>165934527</v>
      </c>
      <c r="AG25" s="86">
        <v>170561262</v>
      </c>
      <c r="AH25" s="86">
        <v>170561262</v>
      </c>
      <c r="AI25" s="126">
        <v>51458754</v>
      </c>
      <c r="AJ25" s="127">
        <f t="shared" si="15"/>
        <v>0.30170246981404253</v>
      </c>
      <c r="AK25" s="128">
        <f t="shared" si="16"/>
        <v>2.5376422352413734</v>
      </c>
    </row>
    <row r="26" spans="1:37" ht="13.5">
      <c r="A26" s="62" t="s">
        <v>97</v>
      </c>
      <c r="B26" s="63" t="s">
        <v>126</v>
      </c>
      <c r="C26" s="64" t="s">
        <v>127</v>
      </c>
      <c r="D26" s="85">
        <v>396113941</v>
      </c>
      <c r="E26" s="86">
        <v>71271350</v>
      </c>
      <c r="F26" s="87">
        <f t="shared" si="0"/>
        <v>467385291</v>
      </c>
      <c r="G26" s="85">
        <v>396113941</v>
      </c>
      <c r="H26" s="86">
        <v>71271350</v>
      </c>
      <c r="I26" s="87">
        <f t="shared" si="1"/>
        <v>467385291</v>
      </c>
      <c r="J26" s="85">
        <v>58066607</v>
      </c>
      <c r="K26" s="86">
        <v>14379811</v>
      </c>
      <c r="L26" s="88">
        <f t="shared" si="2"/>
        <v>72446418</v>
      </c>
      <c r="M26" s="105">
        <f t="shared" si="3"/>
        <v>0.15500363275231954</v>
      </c>
      <c r="N26" s="85">
        <v>61672283</v>
      </c>
      <c r="O26" s="86">
        <v>9891788</v>
      </c>
      <c r="P26" s="88">
        <f t="shared" si="4"/>
        <v>71564071</v>
      </c>
      <c r="Q26" s="105">
        <f t="shared" si="5"/>
        <v>0.15311579627780797</v>
      </c>
      <c r="R26" s="85">
        <v>70838277</v>
      </c>
      <c r="S26" s="86">
        <v>9891788</v>
      </c>
      <c r="T26" s="88">
        <f t="shared" si="6"/>
        <v>80730065</v>
      </c>
      <c r="U26" s="105">
        <f t="shared" si="7"/>
        <v>0.17272701249813185</v>
      </c>
      <c r="V26" s="85">
        <v>42417950</v>
      </c>
      <c r="W26" s="86">
        <v>12578556</v>
      </c>
      <c r="X26" s="88">
        <f t="shared" si="8"/>
        <v>54996506</v>
      </c>
      <c r="Y26" s="105">
        <f t="shared" si="9"/>
        <v>0.11766845696476999</v>
      </c>
      <c r="Z26" s="125">
        <f t="shared" si="10"/>
        <v>232995117</v>
      </c>
      <c r="AA26" s="88">
        <f t="shared" si="11"/>
        <v>46741943</v>
      </c>
      <c r="AB26" s="88">
        <f t="shared" si="12"/>
        <v>279737060</v>
      </c>
      <c r="AC26" s="105">
        <f t="shared" si="13"/>
        <v>0.5985148984930294</v>
      </c>
      <c r="AD26" s="85">
        <v>312591440</v>
      </c>
      <c r="AE26" s="86">
        <v>49065857</v>
      </c>
      <c r="AF26" s="88">
        <f t="shared" si="14"/>
        <v>361657297</v>
      </c>
      <c r="AG26" s="86">
        <v>399585676</v>
      </c>
      <c r="AH26" s="86">
        <v>399585676</v>
      </c>
      <c r="AI26" s="126">
        <v>79465416</v>
      </c>
      <c r="AJ26" s="127">
        <f t="shared" si="15"/>
        <v>0.19886953104895583</v>
      </c>
      <c r="AK26" s="128">
        <f t="shared" si="16"/>
        <v>-0.8479319884979398</v>
      </c>
    </row>
    <row r="27" spans="1:37" ht="13.5">
      <c r="A27" s="62" t="s">
        <v>112</v>
      </c>
      <c r="B27" s="63" t="s">
        <v>128</v>
      </c>
      <c r="C27" s="64" t="s">
        <v>129</v>
      </c>
      <c r="D27" s="85">
        <v>1551692640</v>
      </c>
      <c r="E27" s="86">
        <v>423177996</v>
      </c>
      <c r="F27" s="87">
        <f t="shared" si="0"/>
        <v>1974870636</v>
      </c>
      <c r="G27" s="85">
        <v>1608494904</v>
      </c>
      <c r="H27" s="86">
        <v>422665968</v>
      </c>
      <c r="I27" s="87">
        <f t="shared" si="1"/>
        <v>2031160872</v>
      </c>
      <c r="J27" s="85">
        <v>0</v>
      </c>
      <c r="K27" s="86">
        <v>0</v>
      </c>
      <c r="L27" s="88">
        <f t="shared" si="2"/>
        <v>0</v>
      </c>
      <c r="M27" s="105">
        <f t="shared" si="3"/>
        <v>0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239574215</v>
      </c>
      <c r="W27" s="86">
        <v>52451558</v>
      </c>
      <c r="X27" s="88">
        <f t="shared" si="8"/>
        <v>292025773</v>
      </c>
      <c r="Y27" s="105">
        <f t="shared" si="9"/>
        <v>0.14377284292231088</v>
      </c>
      <c r="Z27" s="125">
        <f t="shared" si="10"/>
        <v>239574215</v>
      </c>
      <c r="AA27" s="88">
        <f t="shared" si="11"/>
        <v>52451558</v>
      </c>
      <c r="AB27" s="88">
        <f t="shared" si="12"/>
        <v>292025773</v>
      </c>
      <c r="AC27" s="105">
        <f t="shared" si="13"/>
        <v>0.14377284292231088</v>
      </c>
      <c r="AD27" s="85">
        <v>498976191</v>
      </c>
      <c r="AE27" s="86">
        <v>153713374</v>
      </c>
      <c r="AF27" s="88">
        <f t="shared" si="14"/>
        <v>652689565</v>
      </c>
      <c r="AG27" s="86">
        <v>2049273348</v>
      </c>
      <c r="AH27" s="86">
        <v>2049273348</v>
      </c>
      <c r="AI27" s="126">
        <v>0</v>
      </c>
      <c r="AJ27" s="127">
        <f t="shared" si="15"/>
        <v>0</v>
      </c>
      <c r="AK27" s="128">
        <f t="shared" si="16"/>
        <v>-0.5525809072801708</v>
      </c>
    </row>
    <row r="28" spans="1:37" ht="13.5">
      <c r="A28" s="65"/>
      <c r="B28" s="66" t="s">
        <v>130</v>
      </c>
      <c r="C28" s="67"/>
      <c r="D28" s="89">
        <f>SUM(D21:D27)</f>
        <v>3233573562</v>
      </c>
      <c r="E28" s="90">
        <f>SUM(E21:E27)</f>
        <v>739028537</v>
      </c>
      <c r="F28" s="91">
        <f t="shared" si="0"/>
        <v>3972602099</v>
      </c>
      <c r="G28" s="89">
        <f>SUM(G21:G27)</f>
        <v>3313734158</v>
      </c>
      <c r="H28" s="90">
        <f>SUM(H21:H27)</f>
        <v>745196303</v>
      </c>
      <c r="I28" s="91">
        <f t="shared" si="1"/>
        <v>4058930461</v>
      </c>
      <c r="J28" s="89">
        <f>SUM(J21:J27)</f>
        <v>135092456</v>
      </c>
      <c r="K28" s="90">
        <f>SUM(K21:K27)</f>
        <v>38428959</v>
      </c>
      <c r="L28" s="90">
        <f t="shared" si="2"/>
        <v>173521415</v>
      </c>
      <c r="M28" s="106">
        <f t="shared" si="3"/>
        <v>0.0436795356483549</v>
      </c>
      <c r="N28" s="89">
        <f>SUM(N21:N27)</f>
        <v>259821702</v>
      </c>
      <c r="O28" s="90">
        <f>SUM(O21:O27)</f>
        <v>44103638</v>
      </c>
      <c r="P28" s="90">
        <f t="shared" si="4"/>
        <v>303925340</v>
      </c>
      <c r="Q28" s="106">
        <f t="shared" si="5"/>
        <v>0.07650535654615531</v>
      </c>
      <c r="R28" s="89">
        <f>SUM(R21:R27)</f>
        <v>452265820</v>
      </c>
      <c r="S28" s="90">
        <f>SUM(S21:S27)</f>
        <v>1009203288</v>
      </c>
      <c r="T28" s="90">
        <f t="shared" si="6"/>
        <v>1461469108</v>
      </c>
      <c r="U28" s="106">
        <f t="shared" si="7"/>
        <v>0.36006261305593723</v>
      </c>
      <c r="V28" s="89">
        <f>SUM(V21:V27)</f>
        <v>743748286</v>
      </c>
      <c r="W28" s="90">
        <f>SUM(W21:W27)</f>
        <v>2118090175</v>
      </c>
      <c r="X28" s="90">
        <f t="shared" si="8"/>
        <v>2861838461</v>
      </c>
      <c r="Y28" s="106">
        <f t="shared" si="9"/>
        <v>0.7050720598684334</v>
      </c>
      <c r="Z28" s="89">
        <f t="shared" si="10"/>
        <v>1590928264</v>
      </c>
      <c r="AA28" s="90">
        <f t="shared" si="11"/>
        <v>3209826060</v>
      </c>
      <c r="AB28" s="90">
        <f t="shared" si="12"/>
        <v>4800754324</v>
      </c>
      <c r="AC28" s="106">
        <f t="shared" si="13"/>
        <v>1.182763383144346</v>
      </c>
      <c r="AD28" s="89">
        <f>SUM(AD21:AD27)</f>
        <v>1897086551</v>
      </c>
      <c r="AE28" s="90">
        <f>SUM(AE21:AE27)</f>
        <v>397866353</v>
      </c>
      <c r="AF28" s="90">
        <f t="shared" si="14"/>
        <v>2294952904</v>
      </c>
      <c r="AG28" s="90">
        <f>SUM(AG21:AG27)</f>
        <v>3956650068</v>
      </c>
      <c r="AH28" s="90">
        <f>SUM(AH21:AH27)</f>
        <v>3956650068</v>
      </c>
      <c r="AI28" s="91">
        <f>SUM(AI21:AI27)</f>
        <v>849416231</v>
      </c>
      <c r="AJ28" s="129">
        <f t="shared" si="15"/>
        <v>0.21468065570664968</v>
      </c>
      <c r="AK28" s="130">
        <f t="shared" si="16"/>
        <v>0.24701402630613645</v>
      </c>
    </row>
    <row r="29" spans="1:37" ht="13.5">
      <c r="A29" s="62" t="s">
        <v>97</v>
      </c>
      <c r="B29" s="63" t="s">
        <v>131</v>
      </c>
      <c r="C29" s="64" t="s">
        <v>132</v>
      </c>
      <c r="D29" s="85">
        <v>279032258</v>
      </c>
      <c r="E29" s="86">
        <v>26877000</v>
      </c>
      <c r="F29" s="87">
        <f t="shared" si="0"/>
        <v>305909258</v>
      </c>
      <c r="G29" s="85">
        <v>279195066</v>
      </c>
      <c r="H29" s="86">
        <v>26877000</v>
      </c>
      <c r="I29" s="87">
        <f t="shared" si="1"/>
        <v>306072066</v>
      </c>
      <c r="J29" s="85">
        <v>3244921</v>
      </c>
      <c r="K29" s="86">
        <v>177818</v>
      </c>
      <c r="L29" s="88">
        <f t="shared" si="2"/>
        <v>3422739</v>
      </c>
      <c r="M29" s="105">
        <f t="shared" si="3"/>
        <v>0.011188739505229358</v>
      </c>
      <c r="N29" s="85">
        <v>36035055</v>
      </c>
      <c r="O29" s="86">
        <v>239721</v>
      </c>
      <c r="P29" s="88">
        <f t="shared" si="4"/>
        <v>36274776</v>
      </c>
      <c r="Q29" s="105">
        <f t="shared" si="5"/>
        <v>0.11858018367002152</v>
      </c>
      <c r="R29" s="85">
        <v>37797627</v>
      </c>
      <c r="S29" s="86">
        <v>5293153</v>
      </c>
      <c r="T29" s="88">
        <f t="shared" si="6"/>
        <v>43090780</v>
      </c>
      <c r="U29" s="105">
        <f t="shared" si="7"/>
        <v>0.14078638590951975</v>
      </c>
      <c r="V29" s="85">
        <v>34424860</v>
      </c>
      <c r="W29" s="86">
        <v>1779150</v>
      </c>
      <c r="X29" s="88">
        <f t="shared" si="8"/>
        <v>36204010</v>
      </c>
      <c r="Y29" s="105">
        <f t="shared" si="9"/>
        <v>0.11828590068065865</v>
      </c>
      <c r="Z29" s="125">
        <f t="shared" si="10"/>
        <v>111502463</v>
      </c>
      <c r="AA29" s="88">
        <f t="shared" si="11"/>
        <v>7489842</v>
      </c>
      <c r="AB29" s="88">
        <f t="shared" si="12"/>
        <v>118992305</v>
      </c>
      <c r="AC29" s="105">
        <f t="shared" si="13"/>
        <v>0.3887721821696724</v>
      </c>
      <c r="AD29" s="85">
        <v>76355264</v>
      </c>
      <c r="AE29" s="86">
        <v>16385109</v>
      </c>
      <c r="AF29" s="88">
        <f t="shared" si="14"/>
        <v>92740373</v>
      </c>
      <c r="AG29" s="86">
        <v>1732779331</v>
      </c>
      <c r="AH29" s="86">
        <v>1732779331</v>
      </c>
      <c r="AI29" s="126">
        <v>17341544</v>
      </c>
      <c r="AJ29" s="127">
        <f t="shared" si="15"/>
        <v>0.010007935626743692</v>
      </c>
      <c r="AK29" s="128">
        <f t="shared" si="16"/>
        <v>-0.6096197499658536</v>
      </c>
    </row>
    <row r="30" spans="1:37" ht="13.5">
      <c r="A30" s="62" t="s">
        <v>97</v>
      </c>
      <c r="B30" s="63" t="s">
        <v>133</v>
      </c>
      <c r="C30" s="64" t="s">
        <v>134</v>
      </c>
      <c r="D30" s="85">
        <v>212210448</v>
      </c>
      <c r="E30" s="86">
        <v>53402000</v>
      </c>
      <c r="F30" s="87">
        <f t="shared" si="0"/>
        <v>265612448</v>
      </c>
      <c r="G30" s="85">
        <v>215825795</v>
      </c>
      <c r="H30" s="86">
        <v>55217737</v>
      </c>
      <c r="I30" s="87">
        <f t="shared" si="1"/>
        <v>271043532</v>
      </c>
      <c r="J30" s="85">
        <v>35342777</v>
      </c>
      <c r="K30" s="86">
        <v>9811152</v>
      </c>
      <c r="L30" s="88">
        <f t="shared" si="2"/>
        <v>45153929</v>
      </c>
      <c r="M30" s="105">
        <f t="shared" si="3"/>
        <v>0.1699992953643498</v>
      </c>
      <c r="N30" s="85">
        <v>46697563</v>
      </c>
      <c r="O30" s="86">
        <v>9433354</v>
      </c>
      <c r="P30" s="88">
        <f t="shared" si="4"/>
        <v>56130917</v>
      </c>
      <c r="Q30" s="105">
        <f t="shared" si="5"/>
        <v>0.21132637955281372</v>
      </c>
      <c r="R30" s="85">
        <v>177075525</v>
      </c>
      <c r="S30" s="86">
        <v>-15215417</v>
      </c>
      <c r="T30" s="88">
        <f t="shared" si="6"/>
        <v>161860108</v>
      </c>
      <c r="U30" s="105">
        <f t="shared" si="7"/>
        <v>0.5971738443845249</v>
      </c>
      <c r="V30" s="85">
        <v>514548067</v>
      </c>
      <c r="W30" s="86">
        <v>-27323679</v>
      </c>
      <c r="X30" s="88">
        <f t="shared" si="8"/>
        <v>487224388</v>
      </c>
      <c r="Y30" s="105">
        <f t="shared" si="9"/>
        <v>1.7975872156211423</v>
      </c>
      <c r="Z30" s="125">
        <f t="shared" si="10"/>
        <v>773663932</v>
      </c>
      <c r="AA30" s="88">
        <f t="shared" si="11"/>
        <v>-23294590</v>
      </c>
      <c r="AB30" s="88">
        <f t="shared" si="12"/>
        <v>750369342</v>
      </c>
      <c r="AC30" s="105">
        <f t="shared" si="13"/>
        <v>2.7684458524544318</v>
      </c>
      <c r="AD30" s="85">
        <v>65416511</v>
      </c>
      <c r="AE30" s="86">
        <v>32114736</v>
      </c>
      <c r="AF30" s="88">
        <f t="shared" si="14"/>
        <v>97531247</v>
      </c>
      <c r="AG30" s="86">
        <v>264295887</v>
      </c>
      <c r="AH30" s="86">
        <v>264295887</v>
      </c>
      <c r="AI30" s="126">
        <v>41743616</v>
      </c>
      <c r="AJ30" s="127">
        <f t="shared" si="15"/>
        <v>0.15794273786788063</v>
      </c>
      <c r="AK30" s="128">
        <f t="shared" si="16"/>
        <v>3.9955722190243295</v>
      </c>
    </row>
    <row r="31" spans="1:37" ht="13.5">
      <c r="A31" s="62" t="s">
        <v>97</v>
      </c>
      <c r="B31" s="63" t="s">
        <v>135</v>
      </c>
      <c r="C31" s="64" t="s">
        <v>136</v>
      </c>
      <c r="D31" s="85">
        <v>187811403</v>
      </c>
      <c r="E31" s="86">
        <v>34882305</v>
      </c>
      <c r="F31" s="87">
        <f t="shared" si="0"/>
        <v>222693708</v>
      </c>
      <c r="G31" s="85">
        <v>185965492</v>
      </c>
      <c r="H31" s="86">
        <v>33874841</v>
      </c>
      <c r="I31" s="87">
        <f t="shared" si="1"/>
        <v>219840333</v>
      </c>
      <c r="J31" s="85">
        <v>68773247</v>
      </c>
      <c r="K31" s="86">
        <v>1224776</v>
      </c>
      <c r="L31" s="88">
        <f t="shared" si="2"/>
        <v>69998023</v>
      </c>
      <c r="M31" s="105">
        <f t="shared" si="3"/>
        <v>0.3143242062321761</v>
      </c>
      <c r="N31" s="85">
        <v>46118879</v>
      </c>
      <c r="O31" s="86">
        <v>11917264</v>
      </c>
      <c r="P31" s="88">
        <f t="shared" si="4"/>
        <v>58036143</v>
      </c>
      <c r="Q31" s="105">
        <f t="shared" si="5"/>
        <v>0.26060971152359635</v>
      </c>
      <c r="R31" s="85">
        <v>31818464</v>
      </c>
      <c r="S31" s="86">
        <v>8474965</v>
      </c>
      <c r="T31" s="88">
        <f t="shared" si="6"/>
        <v>40293429</v>
      </c>
      <c r="U31" s="105">
        <f t="shared" si="7"/>
        <v>0.183284970733737</v>
      </c>
      <c r="V31" s="85">
        <v>60494661</v>
      </c>
      <c r="W31" s="86">
        <v>4999920</v>
      </c>
      <c r="X31" s="88">
        <f t="shared" si="8"/>
        <v>65494581</v>
      </c>
      <c r="Y31" s="105">
        <f t="shared" si="9"/>
        <v>0.2979188582288037</v>
      </c>
      <c r="Z31" s="125">
        <f t="shared" si="10"/>
        <v>207205251</v>
      </c>
      <c r="AA31" s="88">
        <f t="shared" si="11"/>
        <v>26616925</v>
      </c>
      <c r="AB31" s="88">
        <f t="shared" si="12"/>
        <v>233822176</v>
      </c>
      <c r="AC31" s="105">
        <f t="shared" si="13"/>
        <v>1.0635999900891708</v>
      </c>
      <c r="AD31" s="85">
        <v>215295002</v>
      </c>
      <c r="AE31" s="86">
        <v>43090810</v>
      </c>
      <c r="AF31" s="88">
        <f t="shared" si="14"/>
        <v>258385812</v>
      </c>
      <c r="AG31" s="86">
        <v>271197599</v>
      </c>
      <c r="AH31" s="86">
        <v>271197599</v>
      </c>
      <c r="AI31" s="126">
        <v>125475184</v>
      </c>
      <c r="AJ31" s="127">
        <f t="shared" si="15"/>
        <v>0.46267070380663655</v>
      </c>
      <c r="AK31" s="128">
        <f t="shared" si="16"/>
        <v>-0.7465240815931488</v>
      </c>
    </row>
    <row r="32" spans="1:37" ht="13.5">
      <c r="A32" s="62" t="s">
        <v>97</v>
      </c>
      <c r="B32" s="63" t="s">
        <v>137</v>
      </c>
      <c r="C32" s="64" t="s">
        <v>138</v>
      </c>
      <c r="D32" s="85">
        <v>233842750</v>
      </c>
      <c r="E32" s="86">
        <v>70849004</v>
      </c>
      <c r="F32" s="87">
        <f t="shared" si="0"/>
        <v>304691754</v>
      </c>
      <c r="G32" s="85">
        <v>246734443</v>
      </c>
      <c r="H32" s="86">
        <v>102185837</v>
      </c>
      <c r="I32" s="87">
        <f t="shared" si="1"/>
        <v>348920280</v>
      </c>
      <c r="J32" s="85">
        <v>45451607</v>
      </c>
      <c r="K32" s="86">
        <v>7254231</v>
      </c>
      <c r="L32" s="88">
        <f t="shared" si="2"/>
        <v>52705838</v>
      </c>
      <c r="M32" s="105">
        <f t="shared" si="3"/>
        <v>0.1729808480474992</v>
      </c>
      <c r="N32" s="85">
        <v>41986554</v>
      </c>
      <c r="O32" s="86">
        <v>12560648</v>
      </c>
      <c r="P32" s="88">
        <f t="shared" si="4"/>
        <v>54547202</v>
      </c>
      <c r="Q32" s="105">
        <f t="shared" si="5"/>
        <v>0.17902421474786614</v>
      </c>
      <c r="R32" s="85">
        <v>38892582</v>
      </c>
      <c r="S32" s="86">
        <v>11996735</v>
      </c>
      <c r="T32" s="88">
        <f t="shared" si="6"/>
        <v>50889317</v>
      </c>
      <c r="U32" s="105">
        <f t="shared" si="7"/>
        <v>0.14584797707946354</v>
      </c>
      <c r="V32" s="85">
        <v>23269111</v>
      </c>
      <c r="W32" s="86">
        <v>1875132</v>
      </c>
      <c r="X32" s="88">
        <f t="shared" si="8"/>
        <v>25144243</v>
      </c>
      <c r="Y32" s="105">
        <f t="shared" si="9"/>
        <v>0.07206300247151011</v>
      </c>
      <c r="Z32" s="125">
        <f t="shared" si="10"/>
        <v>149599854</v>
      </c>
      <c r="AA32" s="88">
        <f t="shared" si="11"/>
        <v>33686746</v>
      </c>
      <c r="AB32" s="88">
        <f t="shared" si="12"/>
        <v>183286600</v>
      </c>
      <c r="AC32" s="105">
        <f t="shared" si="13"/>
        <v>0.5252964946606141</v>
      </c>
      <c r="AD32" s="85">
        <v>143601659</v>
      </c>
      <c r="AE32" s="86">
        <v>55233054</v>
      </c>
      <c r="AF32" s="88">
        <f t="shared" si="14"/>
        <v>198834713</v>
      </c>
      <c r="AG32" s="86">
        <v>273452901</v>
      </c>
      <c r="AH32" s="86">
        <v>273452901</v>
      </c>
      <c r="AI32" s="126">
        <v>41836374</v>
      </c>
      <c r="AJ32" s="127">
        <f t="shared" si="15"/>
        <v>0.15299297921875035</v>
      </c>
      <c r="AK32" s="128">
        <f t="shared" si="16"/>
        <v>-0.8735419855988626</v>
      </c>
    </row>
    <row r="33" spans="1:37" ht="13.5">
      <c r="A33" s="62" t="s">
        <v>97</v>
      </c>
      <c r="B33" s="63" t="s">
        <v>139</v>
      </c>
      <c r="C33" s="64" t="s">
        <v>140</v>
      </c>
      <c r="D33" s="85">
        <v>99139329</v>
      </c>
      <c r="E33" s="86">
        <v>24239001</v>
      </c>
      <c r="F33" s="87">
        <f t="shared" si="0"/>
        <v>123378330</v>
      </c>
      <c r="G33" s="85">
        <v>88131080</v>
      </c>
      <c r="H33" s="86">
        <v>36152607</v>
      </c>
      <c r="I33" s="87">
        <f t="shared" si="1"/>
        <v>124283687</v>
      </c>
      <c r="J33" s="85">
        <v>12909189</v>
      </c>
      <c r="K33" s="86">
        <v>2540635</v>
      </c>
      <c r="L33" s="88">
        <f t="shared" si="2"/>
        <v>15449824</v>
      </c>
      <c r="M33" s="105">
        <f t="shared" si="3"/>
        <v>0.12522315709736062</v>
      </c>
      <c r="N33" s="85">
        <v>28748213</v>
      </c>
      <c r="O33" s="86">
        <v>6952023</v>
      </c>
      <c r="P33" s="88">
        <f t="shared" si="4"/>
        <v>35700236</v>
      </c>
      <c r="Q33" s="105">
        <f t="shared" si="5"/>
        <v>0.2893558050267012</v>
      </c>
      <c r="R33" s="85">
        <v>13720760</v>
      </c>
      <c r="S33" s="86">
        <v>403380</v>
      </c>
      <c r="T33" s="88">
        <f t="shared" si="6"/>
        <v>14124140</v>
      </c>
      <c r="U33" s="105">
        <f t="shared" si="7"/>
        <v>0.11364435945644258</v>
      </c>
      <c r="V33" s="85">
        <v>16227937</v>
      </c>
      <c r="W33" s="86">
        <v>4195323</v>
      </c>
      <c r="X33" s="88">
        <f t="shared" si="8"/>
        <v>20423260</v>
      </c>
      <c r="Y33" s="105">
        <f t="shared" si="9"/>
        <v>0.1643277608910975</v>
      </c>
      <c r="Z33" s="125">
        <f t="shared" si="10"/>
        <v>71606099</v>
      </c>
      <c r="AA33" s="88">
        <f t="shared" si="11"/>
        <v>14091361</v>
      </c>
      <c r="AB33" s="88">
        <f t="shared" si="12"/>
        <v>85697460</v>
      </c>
      <c r="AC33" s="105">
        <f t="shared" si="13"/>
        <v>0.6895310403850506</v>
      </c>
      <c r="AD33" s="85">
        <v>61476987</v>
      </c>
      <c r="AE33" s="86">
        <v>11539153</v>
      </c>
      <c r="AF33" s="88">
        <f t="shared" si="14"/>
        <v>73016140</v>
      </c>
      <c r="AG33" s="86">
        <v>125714270</v>
      </c>
      <c r="AH33" s="86">
        <v>125714270</v>
      </c>
      <c r="AI33" s="126">
        <v>10297842</v>
      </c>
      <c r="AJ33" s="127">
        <f t="shared" si="15"/>
        <v>0.08191466251206009</v>
      </c>
      <c r="AK33" s="128">
        <f t="shared" si="16"/>
        <v>-0.7202911575440718</v>
      </c>
    </row>
    <row r="34" spans="1:37" ht="13.5">
      <c r="A34" s="62" t="s">
        <v>97</v>
      </c>
      <c r="B34" s="63" t="s">
        <v>141</v>
      </c>
      <c r="C34" s="64" t="s">
        <v>142</v>
      </c>
      <c r="D34" s="85">
        <v>769630156</v>
      </c>
      <c r="E34" s="86">
        <v>60054400</v>
      </c>
      <c r="F34" s="87">
        <f t="shared" si="0"/>
        <v>829684556</v>
      </c>
      <c r="G34" s="85">
        <v>703574503</v>
      </c>
      <c r="H34" s="86">
        <v>75778388</v>
      </c>
      <c r="I34" s="87">
        <f t="shared" si="1"/>
        <v>779352891</v>
      </c>
      <c r="J34" s="85">
        <v>123785037</v>
      </c>
      <c r="K34" s="86">
        <v>58045</v>
      </c>
      <c r="L34" s="88">
        <f t="shared" si="2"/>
        <v>123843082</v>
      </c>
      <c r="M34" s="105">
        <f t="shared" si="3"/>
        <v>0.14926526124224976</v>
      </c>
      <c r="N34" s="85">
        <v>240617183</v>
      </c>
      <c r="O34" s="86">
        <v>22161146</v>
      </c>
      <c r="P34" s="88">
        <f t="shared" si="4"/>
        <v>262778329</v>
      </c>
      <c r="Q34" s="105">
        <f t="shared" si="5"/>
        <v>0.3167207670670442</v>
      </c>
      <c r="R34" s="85">
        <v>244565190</v>
      </c>
      <c r="S34" s="86">
        <v>4914210</v>
      </c>
      <c r="T34" s="88">
        <f t="shared" si="6"/>
        <v>249479400</v>
      </c>
      <c r="U34" s="105">
        <f t="shared" si="7"/>
        <v>0.3201109572839193</v>
      </c>
      <c r="V34" s="85">
        <v>60211081</v>
      </c>
      <c r="W34" s="86">
        <v>1735496</v>
      </c>
      <c r="X34" s="88">
        <f t="shared" si="8"/>
        <v>61946577</v>
      </c>
      <c r="Y34" s="105">
        <f t="shared" si="9"/>
        <v>0.07948463105142957</v>
      </c>
      <c r="Z34" s="125">
        <f t="shared" si="10"/>
        <v>669178491</v>
      </c>
      <c r="AA34" s="88">
        <f t="shared" si="11"/>
        <v>28868897</v>
      </c>
      <c r="AB34" s="88">
        <f t="shared" si="12"/>
        <v>698047388</v>
      </c>
      <c r="AC34" s="105">
        <f t="shared" si="13"/>
        <v>0.8956756253310671</v>
      </c>
      <c r="AD34" s="85">
        <v>657125958</v>
      </c>
      <c r="AE34" s="86">
        <v>67067605</v>
      </c>
      <c r="AF34" s="88">
        <f t="shared" si="14"/>
        <v>724193563</v>
      </c>
      <c r="AG34" s="86">
        <v>778206680</v>
      </c>
      <c r="AH34" s="86">
        <v>778206680</v>
      </c>
      <c r="AI34" s="126">
        <v>208238013</v>
      </c>
      <c r="AJ34" s="127">
        <f t="shared" si="15"/>
        <v>0.26758702842283494</v>
      </c>
      <c r="AK34" s="128">
        <f t="shared" si="16"/>
        <v>-0.9144612985188878</v>
      </c>
    </row>
    <row r="35" spans="1:37" ht="13.5">
      <c r="A35" s="62" t="s">
        <v>112</v>
      </c>
      <c r="B35" s="63" t="s">
        <v>143</v>
      </c>
      <c r="C35" s="64" t="s">
        <v>144</v>
      </c>
      <c r="D35" s="85">
        <v>1351408458</v>
      </c>
      <c r="E35" s="86">
        <v>420411262</v>
      </c>
      <c r="F35" s="87">
        <f t="shared" si="0"/>
        <v>1771819720</v>
      </c>
      <c r="G35" s="85">
        <v>1174272279</v>
      </c>
      <c r="H35" s="86">
        <v>413384944</v>
      </c>
      <c r="I35" s="87">
        <f t="shared" si="1"/>
        <v>1587657223</v>
      </c>
      <c r="J35" s="85">
        <v>177269511</v>
      </c>
      <c r="K35" s="86">
        <v>25458997</v>
      </c>
      <c r="L35" s="88">
        <f t="shared" si="2"/>
        <v>202728508</v>
      </c>
      <c r="M35" s="105">
        <f t="shared" si="3"/>
        <v>0.11441824792423012</v>
      </c>
      <c r="N35" s="85">
        <v>265846052</v>
      </c>
      <c r="O35" s="86">
        <v>140861828</v>
      </c>
      <c r="P35" s="88">
        <f t="shared" si="4"/>
        <v>406707880</v>
      </c>
      <c r="Q35" s="105">
        <f t="shared" si="5"/>
        <v>0.22954247286512874</v>
      </c>
      <c r="R35" s="85">
        <v>190909154</v>
      </c>
      <c r="S35" s="86">
        <v>55043469</v>
      </c>
      <c r="T35" s="88">
        <f t="shared" si="6"/>
        <v>245952623</v>
      </c>
      <c r="U35" s="105">
        <f t="shared" si="7"/>
        <v>0.15491544360895085</v>
      </c>
      <c r="V35" s="85">
        <v>201663631</v>
      </c>
      <c r="W35" s="86">
        <v>68903677</v>
      </c>
      <c r="X35" s="88">
        <f t="shared" si="8"/>
        <v>270567308</v>
      </c>
      <c r="Y35" s="105">
        <f t="shared" si="9"/>
        <v>0.1704192215299108</v>
      </c>
      <c r="Z35" s="125">
        <f t="shared" si="10"/>
        <v>835688348</v>
      </c>
      <c r="AA35" s="88">
        <f t="shared" si="11"/>
        <v>290267971</v>
      </c>
      <c r="AB35" s="88">
        <f t="shared" si="12"/>
        <v>1125956319</v>
      </c>
      <c r="AC35" s="105">
        <f t="shared" si="13"/>
        <v>0.7091935857995968</v>
      </c>
      <c r="AD35" s="85">
        <v>773889338</v>
      </c>
      <c r="AE35" s="86">
        <v>277249691</v>
      </c>
      <c r="AF35" s="88">
        <f t="shared" si="14"/>
        <v>1051139029</v>
      </c>
      <c r="AG35" s="86">
        <v>1758176623</v>
      </c>
      <c r="AH35" s="86">
        <v>1758176623</v>
      </c>
      <c r="AI35" s="126">
        <v>299705508</v>
      </c>
      <c r="AJ35" s="127">
        <f t="shared" si="15"/>
        <v>0.1704638226213067</v>
      </c>
      <c r="AK35" s="128">
        <f t="shared" si="16"/>
        <v>-0.7425960786011305</v>
      </c>
    </row>
    <row r="36" spans="1:37" ht="13.5">
      <c r="A36" s="65"/>
      <c r="B36" s="66" t="s">
        <v>145</v>
      </c>
      <c r="C36" s="67"/>
      <c r="D36" s="89">
        <f>SUM(D29:D35)</f>
        <v>3133074802</v>
      </c>
      <c r="E36" s="90">
        <f>SUM(E29:E35)</f>
        <v>690714972</v>
      </c>
      <c r="F36" s="91">
        <f t="shared" si="0"/>
        <v>3823789774</v>
      </c>
      <c r="G36" s="89">
        <f>SUM(G29:G35)</f>
        <v>2893698658</v>
      </c>
      <c r="H36" s="90">
        <f>SUM(H29:H35)</f>
        <v>743471354</v>
      </c>
      <c r="I36" s="91">
        <f t="shared" si="1"/>
        <v>3637170012</v>
      </c>
      <c r="J36" s="89">
        <f>SUM(J29:J35)</f>
        <v>466776289</v>
      </c>
      <c r="K36" s="90">
        <f>SUM(K29:K35)</f>
        <v>46525654</v>
      </c>
      <c r="L36" s="90">
        <f t="shared" si="2"/>
        <v>513301943</v>
      </c>
      <c r="M36" s="106">
        <f t="shared" si="3"/>
        <v>0.1342390595032749</v>
      </c>
      <c r="N36" s="89">
        <f>SUM(N29:N35)</f>
        <v>706049499</v>
      </c>
      <c r="O36" s="90">
        <f>SUM(O29:O35)</f>
        <v>204125984</v>
      </c>
      <c r="P36" s="90">
        <f t="shared" si="4"/>
        <v>910175483</v>
      </c>
      <c r="Q36" s="106">
        <f t="shared" si="5"/>
        <v>0.23802968698456486</v>
      </c>
      <c r="R36" s="89">
        <f>SUM(R29:R35)</f>
        <v>734779302</v>
      </c>
      <c r="S36" s="90">
        <f>SUM(S29:S35)</f>
        <v>70910495</v>
      </c>
      <c r="T36" s="90">
        <f t="shared" si="6"/>
        <v>805689797</v>
      </c>
      <c r="U36" s="106">
        <f t="shared" si="7"/>
        <v>0.2215155723658265</v>
      </c>
      <c r="V36" s="89">
        <f>SUM(V29:V35)</f>
        <v>910839348</v>
      </c>
      <c r="W36" s="90">
        <f>SUM(W29:W35)</f>
        <v>56165019</v>
      </c>
      <c r="X36" s="90">
        <f t="shared" si="8"/>
        <v>967004367</v>
      </c>
      <c r="Y36" s="106">
        <f t="shared" si="9"/>
        <v>0.26586724398628414</v>
      </c>
      <c r="Z36" s="89">
        <f t="shared" si="10"/>
        <v>2818444438</v>
      </c>
      <c r="AA36" s="90">
        <f t="shared" si="11"/>
        <v>377727152</v>
      </c>
      <c r="AB36" s="90">
        <f t="shared" si="12"/>
        <v>3196171590</v>
      </c>
      <c r="AC36" s="106">
        <f t="shared" si="13"/>
        <v>0.8787523210229305</v>
      </c>
      <c r="AD36" s="89">
        <f>SUM(AD29:AD35)</f>
        <v>1993160719</v>
      </c>
      <c r="AE36" s="90">
        <f>SUM(AE29:AE35)</f>
        <v>502680158</v>
      </c>
      <c r="AF36" s="90">
        <f t="shared" si="14"/>
        <v>2495840877</v>
      </c>
      <c r="AG36" s="90">
        <f>SUM(AG29:AG35)</f>
        <v>5203823291</v>
      </c>
      <c r="AH36" s="90">
        <f>SUM(AH29:AH35)</f>
        <v>5203823291</v>
      </c>
      <c r="AI36" s="91">
        <f>SUM(AI29:AI35)</f>
        <v>744638081</v>
      </c>
      <c r="AJ36" s="129">
        <f t="shared" si="15"/>
        <v>0.14309442103613507</v>
      </c>
      <c r="AK36" s="130">
        <f t="shared" si="16"/>
        <v>-0.6125536784370889</v>
      </c>
    </row>
    <row r="37" spans="1:37" ht="13.5">
      <c r="A37" s="62" t="s">
        <v>97</v>
      </c>
      <c r="B37" s="63" t="s">
        <v>146</v>
      </c>
      <c r="C37" s="64" t="s">
        <v>147</v>
      </c>
      <c r="D37" s="85">
        <v>283562808</v>
      </c>
      <c r="E37" s="86">
        <v>102621912</v>
      </c>
      <c r="F37" s="87">
        <f t="shared" si="0"/>
        <v>386184720</v>
      </c>
      <c r="G37" s="85">
        <v>312346418</v>
      </c>
      <c r="H37" s="86">
        <v>88043010</v>
      </c>
      <c r="I37" s="87">
        <f t="shared" si="1"/>
        <v>400389428</v>
      </c>
      <c r="J37" s="85">
        <v>31737694</v>
      </c>
      <c r="K37" s="86">
        <v>23356452</v>
      </c>
      <c r="L37" s="88">
        <f t="shared" si="2"/>
        <v>55094146</v>
      </c>
      <c r="M37" s="105">
        <f t="shared" si="3"/>
        <v>0.1426626770732928</v>
      </c>
      <c r="N37" s="85">
        <v>90300580</v>
      </c>
      <c r="O37" s="86">
        <v>31073757</v>
      </c>
      <c r="P37" s="88">
        <f t="shared" si="4"/>
        <v>121374337</v>
      </c>
      <c r="Q37" s="105">
        <f t="shared" si="5"/>
        <v>0.31429088390654086</v>
      </c>
      <c r="R37" s="85">
        <v>29408075</v>
      </c>
      <c r="S37" s="86">
        <v>19764907</v>
      </c>
      <c r="T37" s="88">
        <f t="shared" si="6"/>
        <v>49172982</v>
      </c>
      <c r="U37" s="105">
        <f t="shared" si="7"/>
        <v>0.12281288805657475</v>
      </c>
      <c r="V37" s="85">
        <v>31757006</v>
      </c>
      <c r="W37" s="86">
        <v>-8184258</v>
      </c>
      <c r="X37" s="88">
        <f t="shared" si="8"/>
        <v>23572748</v>
      </c>
      <c r="Y37" s="105">
        <f t="shared" si="9"/>
        <v>0.05887455150289333</v>
      </c>
      <c r="Z37" s="125">
        <f t="shared" si="10"/>
        <v>183203355</v>
      </c>
      <c r="AA37" s="88">
        <f t="shared" si="11"/>
        <v>66010858</v>
      </c>
      <c r="AB37" s="88">
        <f t="shared" si="12"/>
        <v>249214213</v>
      </c>
      <c r="AC37" s="105">
        <f t="shared" si="13"/>
        <v>0.6224295537593465</v>
      </c>
      <c r="AD37" s="85">
        <v>129243015</v>
      </c>
      <c r="AE37" s="86">
        <v>60671364</v>
      </c>
      <c r="AF37" s="88">
        <f t="shared" si="14"/>
        <v>189914379</v>
      </c>
      <c r="AG37" s="86">
        <v>420723062</v>
      </c>
      <c r="AH37" s="86">
        <v>420723062</v>
      </c>
      <c r="AI37" s="126">
        <v>63035500</v>
      </c>
      <c r="AJ37" s="127">
        <f t="shared" si="15"/>
        <v>0.14982658592649242</v>
      </c>
      <c r="AK37" s="128">
        <f t="shared" si="16"/>
        <v>-0.8758769708532707</v>
      </c>
    </row>
    <row r="38" spans="1:37" ht="13.5">
      <c r="A38" s="62" t="s">
        <v>97</v>
      </c>
      <c r="B38" s="63" t="s">
        <v>148</v>
      </c>
      <c r="C38" s="64" t="s">
        <v>149</v>
      </c>
      <c r="D38" s="85">
        <v>251593793</v>
      </c>
      <c r="E38" s="86">
        <v>85750407</v>
      </c>
      <c r="F38" s="87">
        <f t="shared" si="0"/>
        <v>337344200</v>
      </c>
      <c r="G38" s="85">
        <v>254444117</v>
      </c>
      <c r="H38" s="86">
        <v>72541836</v>
      </c>
      <c r="I38" s="87">
        <f t="shared" si="1"/>
        <v>326985953</v>
      </c>
      <c r="J38" s="85">
        <v>48674107</v>
      </c>
      <c r="K38" s="86">
        <v>18785417</v>
      </c>
      <c r="L38" s="88">
        <f t="shared" si="2"/>
        <v>67459524</v>
      </c>
      <c r="M38" s="105">
        <f t="shared" si="3"/>
        <v>0.1999723842888065</v>
      </c>
      <c r="N38" s="85">
        <v>57123436</v>
      </c>
      <c r="O38" s="86">
        <v>16953574</v>
      </c>
      <c r="P38" s="88">
        <f t="shared" si="4"/>
        <v>74077010</v>
      </c>
      <c r="Q38" s="105">
        <f t="shared" si="5"/>
        <v>0.21958880573609982</v>
      </c>
      <c r="R38" s="85">
        <v>40952638</v>
      </c>
      <c r="S38" s="86">
        <v>2622207</v>
      </c>
      <c r="T38" s="88">
        <f t="shared" si="6"/>
        <v>43574845</v>
      </c>
      <c r="U38" s="105">
        <f t="shared" si="7"/>
        <v>0.13326213129406203</v>
      </c>
      <c r="V38" s="85">
        <v>41961765</v>
      </c>
      <c r="W38" s="86">
        <v>3248335</v>
      </c>
      <c r="X38" s="88">
        <f t="shared" si="8"/>
        <v>45210100</v>
      </c>
      <c r="Y38" s="105">
        <f t="shared" si="9"/>
        <v>0.13826312593923568</v>
      </c>
      <c r="Z38" s="125">
        <f t="shared" si="10"/>
        <v>188711946</v>
      </c>
      <c r="AA38" s="88">
        <f t="shared" si="11"/>
        <v>41609533</v>
      </c>
      <c r="AB38" s="88">
        <f t="shared" si="12"/>
        <v>230321479</v>
      </c>
      <c r="AC38" s="105">
        <f t="shared" si="13"/>
        <v>0.7043772886476258</v>
      </c>
      <c r="AD38" s="85">
        <v>213622889</v>
      </c>
      <c r="AE38" s="86">
        <v>54964927</v>
      </c>
      <c r="AF38" s="88">
        <f t="shared" si="14"/>
        <v>268587816</v>
      </c>
      <c r="AG38" s="86">
        <v>313831491</v>
      </c>
      <c r="AH38" s="86">
        <v>313831491</v>
      </c>
      <c r="AI38" s="126">
        <v>84597957</v>
      </c>
      <c r="AJ38" s="127">
        <f t="shared" si="15"/>
        <v>0.26956490800344823</v>
      </c>
      <c r="AK38" s="128">
        <f t="shared" si="16"/>
        <v>-0.831674791979395</v>
      </c>
    </row>
    <row r="39" spans="1:37" ht="13.5">
      <c r="A39" s="62" t="s">
        <v>97</v>
      </c>
      <c r="B39" s="63" t="s">
        <v>150</v>
      </c>
      <c r="C39" s="64" t="s">
        <v>151</v>
      </c>
      <c r="D39" s="85">
        <v>257841639</v>
      </c>
      <c r="E39" s="86">
        <v>27386011</v>
      </c>
      <c r="F39" s="87">
        <f t="shared" si="0"/>
        <v>285227650</v>
      </c>
      <c r="G39" s="85">
        <v>286893781</v>
      </c>
      <c r="H39" s="86">
        <v>27416000</v>
      </c>
      <c r="I39" s="87">
        <f t="shared" si="1"/>
        <v>314309781</v>
      </c>
      <c r="J39" s="85">
        <v>20114036</v>
      </c>
      <c r="K39" s="86">
        <v>0</v>
      </c>
      <c r="L39" s="88">
        <f t="shared" si="2"/>
        <v>20114036</v>
      </c>
      <c r="M39" s="105">
        <f t="shared" si="3"/>
        <v>0.07051923612595062</v>
      </c>
      <c r="N39" s="85">
        <v>29031822</v>
      </c>
      <c r="O39" s="86">
        <v>311868</v>
      </c>
      <c r="P39" s="88">
        <f t="shared" si="4"/>
        <v>29343690</v>
      </c>
      <c r="Q39" s="105">
        <f t="shared" si="5"/>
        <v>0.10287813961935317</v>
      </c>
      <c r="R39" s="85">
        <v>19132181</v>
      </c>
      <c r="S39" s="86">
        <v>3971185</v>
      </c>
      <c r="T39" s="88">
        <f t="shared" si="6"/>
        <v>23103366</v>
      </c>
      <c r="U39" s="105">
        <f t="shared" si="7"/>
        <v>0.07350508128157807</v>
      </c>
      <c r="V39" s="85">
        <v>2078588</v>
      </c>
      <c r="W39" s="86">
        <v>2203451</v>
      </c>
      <c r="X39" s="88">
        <f t="shared" si="8"/>
        <v>4282039</v>
      </c>
      <c r="Y39" s="105">
        <f t="shared" si="9"/>
        <v>0.01362362630388521</v>
      </c>
      <c r="Z39" s="125">
        <f t="shared" si="10"/>
        <v>70356627</v>
      </c>
      <c r="AA39" s="88">
        <f t="shared" si="11"/>
        <v>6486504</v>
      </c>
      <c r="AB39" s="88">
        <f t="shared" si="12"/>
        <v>76843131</v>
      </c>
      <c r="AC39" s="105">
        <f t="shared" si="13"/>
        <v>0.24448214992074968</v>
      </c>
      <c r="AD39" s="85">
        <v>178149621</v>
      </c>
      <c r="AE39" s="86">
        <v>14845940</v>
      </c>
      <c r="AF39" s="88">
        <f t="shared" si="14"/>
        <v>192995561</v>
      </c>
      <c r="AG39" s="86">
        <v>263893040</v>
      </c>
      <c r="AH39" s="86">
        <v>263893040</v>
      </c>
      <c r="AI39" s="126">
        <v>53137632</v>
      </c>
      <c r="AJ39" s="127">
        <f t="shared" si="15"/>
        <v>0.20136049059876684</v>
      </c>
      <c r="AK39" s="128">
        <f t="shared" si="16"/>
        <v>-0.9778127591235116</v>
      </c>
    </row>
    <row r="40" spans="1:37" ht="13.5">
      <c r="A40" s="62" t="s">
        <v>112</v>
      </c>
      <c r="B40" s="63" t="s">
        <v>152</v>
      </c>
      <c r="C40" s="64" t="s">
        <v>153</v>
      </c>
      <c r="D40" s="85">
        <v>608823769</v>
      </c>
      <c r="E40" s="86">
        <v>241934000</v>
      </c>
      <c r="F40" s="87">
        <f t="shared" si="0"/>
        <v>850757769</v>
      </c>
      <c r="G40" s="85">
        <v>588623818</v>
      </c>
      <c r="H40" s="86">
        <v>172061981</v>
      </c>
      <c r="I40" s="87">
        <f t="shared" si="1"/>
        <v>760685799</v>
      </c>
      <c r="J40" s="85">
        <v>92400777</v>
      </c>
      <c r="K40" s="86">
        <v>17313140</v>
      </c>
      <c r="L40" s="88">
        <f t="shared" si="2"/>
        <v>109713917</v>
      </c>
      <c r="M40" s="105">
        <f t="shared" si="3"/>
        <v>0.1289602293364423</v>
      </c>
      <c r="N40" s="85">
        <v>126741759</v>
      </c>
      <c r="O40" s="86">
        <v>20710878</v>
      </c>
      <c r="P40" s="88">
        <f t="shared" si="4"/>
        <v>147452637</v>
      </c>
      <c r="Q40" s="105">
        <f t="shared" si="5"/>
        <v>0.17331917776468755</v>
      </c>
      <c r="R40" s="85">
        <v>79078633</v>
      </c>
      <c r="S40" s="86">
        <v>16899907</v>
      </c>
      <c r="T40" s="88">
        <f t="shared" si="6"/>
        <v>95978540</v>
      </c>
      <c r="U40" s="105">
        <f t="shared" si="7"/>
        <v>0.12617369763728165</v>
      </c>
      <c r="V40" s="85">
        <v>66287578</v>
      </c>
      <c r="W40" s="86">
        <v>0</v>
      </c>
      <c r="X40" s="88">
        <f t="shared" si="8"/>
        <v>66287578</v>
      </c>
      <c r="Y40" s="105">
        <f t="shared" si="9"/>
        <v>0.08714186341738188</v>
      </c>
      <c r="Z40" s="125">
        <f t="shared" si="10"/>
        <v>364508747</v>
      </c>
      <c r="AA40" s="88">
        <f t="shared" si="11"/>
        <v>54923925</v>
      </c>
      <c r="AB40" s="88">
        <f t="shared" si="12"/>
        <v>419432672</v>
      </c>
      <c r="AC40" s="105">
        <f t="shared" si="13"/>
        <v>0.5513875407578103</v>
      </c>
      <c r="AD40" s="85">
        <v>409252408</v>
      </c>
      <c r="AE40" s="86">
        <v>137808938</v>
      </c>
      <c r="AF40" s="88">
        <f t="shared" si="14"/>
        <v>547061346</v>
      </c>
      <c r="AG40" s="86">
        <v>794346623</v>
      </c>
      <c r="AH40" s="86">
        <v>794346623</v>
      </c>
      <c r="AI40" s="126">
        <v>156426082</v>
      </c>
      <c r="AJ40" s="127">
        <f t="shared" si="15"/>
        <v>0.19692421100655955</v>
      </c>
      <c r="AK40" s="128">
        <f t="shared" si="16"/>
        <v>-0.8788297172068888</v>
      </c>
    </row>
    <row r="41" spans="1:37" ht="13.5">
      <c r="A41" s="65"/>
      <c r="B41" s="66" t="s">
        <v>154</v>
      </c>
      <c r="C41" s="67"/>
      <c r="D41" s="89">
        <f>SUM(D37:D40)</f>
        <v>1401822009</v>
      </c>
      <c r="E41" s="90">
        <f>SUM(E37:E40)</f>
        <v>457692330</v>
      </c>
      <c r="F41" s="91">
        <f t="shared" si="0"/>
        <v>1859514339</v>
      </c>
      <c r="G41" s="89">
        <f>SUM(G37:G40)</f>
        <v>1442308134</v>
      </c>
      <c r="H41" s="90">
        <f>SUM(H37:H40)</f>
        <v>360062827</v>
      </c>
      <c r="I41" s="91">
        <f t="shared" si="1"/>
        <v>1802370961</v>
      </c>
      <c r="J41" s="89">
        <f>SUM(J37:J40)</f>
        <v>192926614</v>
      </c>
      <c r="K41" s="90">
        <f>SUM(K37:K40)</f>
        <v>59455009</v>
      </c>
      <c r="L41" s="90">
        <f t="shared" si="2"/>
        <v>252381623</v>
      </c>
      <c r="M41" s="106">
        <f t="shared" si="3"/>
        <v>0.13572448338081894</v>
      </c>
      <c r="N41" s="89">
        <f>SUM(N37:N40)</f>
        <v>303197597</v>
      </c>
      <c r="O41" s="90">
        <f>SUM(O37:O40)</f>
        <v>69050077</v>
      </c>
      <c r="P41" s="90">
        <f t="shared" si="4"/>
        <v>372247674</v>
      </c>
      <c r="Q41" s="106">
        <f t="shared" si="5"/>
        <v>0.20018542809419013</v>
      </c>
      <c r="R41" s="89">
        <f>SUM(R37:R40)</f>
        <v>168571527</v>
      </c>
      <c r="S41" s="90">
        <f>SUM(S37:S40)</f>
        <v>43258206</v>
      </c>
      <c r="T41" s="90">
        <f t="shared" si="6"/>
        <v>211829733</v>
      </c>
      <c r="U41" s="106">
        <f t="shared" si="7"/>
        <v>0.11752837655710544</v>
      </c>
      <c r="V41" s="89">
        <f>SUM(V37:V40)</f>
        <v>142084937</v>
      </c>
      <c r="W41" s="90">
        <f>SUM(W37:W40)</f>
        <v>-2732472</v>
      </c>
      <c r="X41" s="90">
        <f t="shared" si="8"/>
        <v>139352465</v>
      </c>
      <c r="Y41" s="106">
        <f t="shared" si="9"/>
        <v>0.07731619517587202</v>
      </c>
      <c r="Z41" s="89">
        <f t="shared" si="10"/>
        <v>806780675</v>
      </c>
      <c r="AA41" s="90">
        <f t="shared" si="11"/>
        <v>169030820</v>
      </c>
      <c r="AB41" s="90">
        <f t="shared" si="12"/>
        <v>975811495</v>
      </c>
      <c r="AC41" s="106">
        <f t="shared" si="13"/>
        <v>0.541404359099636</v>
      </c>
      <c r="AD41" s="89">
        <f>SUM(AD37:AD40)</f>
        <v>930267933</v>
      </c>
      <c r="AE41" s="90">
        <f>SUM(AE37:AE40)</f>
        <v>268291169</v>
      </c>
      <c r="AF41" s="90">
        <f t="shared" si="14"/>
        <v>1198559102</v>
      </c>
      <c r="AG41" s="90">
        <f>SUM(AG37:AG40)</f>
        <v>1792794216</v>
      </c>
      <c r="AH41" s="90">
        <f>SUM(AH37:AH40)</f>
        <v>1792794216</v>
      </c>
      <c r="AI41" s="91">
        <f>SUM(AI37:AI40)</f>
        <v>357197171</v>
      </c>
      <c r="AJ41" s="129">
        <f t="shared" si="15"/>
        <v>0.19924047490345093</v>
      </c>
      <c r="AK41" s="130">
        <f t="shared" si="16"/>
        <v>-0.8837333388337156</v>
      </c>
    </row>
    <row r="42" spans="1:37" ht="13.5">
      <c r="A42" s="62" t="s">
        <v>97</v>
      </c>
      <c r="B42" s="63" t="s">
        <v>155</v>
      </c>
      <c r="C42" s="64" t="s">
        <v>156</v>
      </c>
      <c r="D42" s="85">
        <v>307920384</v>
      </c>
      <c r="E42" s="86">
        <v>159417636</v>
      </c>
      <c r="F42" s="87">
        <f t="shared" si="0"/>
        <v>467338020</v>
      </c>
      <c r="G42" s="85">
        <v>395170201</v>
      </c>
      <c r="H42" s="86">
        <v>141804171</v>
      </c>
      <c r="I42" s="87">
        <f t="shared" si="1"/>
        <v>536974372</v>
      </c>
      <c r="J42" s="85">
        <v>56646759</v>
      </c>
      <c r="K42" s="86">
        <v>6435553</v>
      </c>
      <c r="L42" s="88">
        <f t="shared" si="2"/>
        <v>63082312</v>
      </c>
      <c r="M42" s="105">
        <f t="shared" si="3"/>
        <v>0.1349821955423186</v>
      </c>
      <c r="N42" s="85">
        <v>56986900</v>
      </c>
      <c r="O42" s="86">
        <v>36091667</v>
      </c>
      <c r="P42" s="88">
        <f t="shared" si="4"/>
        <v>93078567</v>
      </c>
      <c r="Q42" s="105">
        <f t="shared" si="5"/>
        <v>0.19916754686468693</v>
      </c>
      <c r="R42" s="85">
        <v>55063090</v>
      </c>
      <c r="S42" s="86">
        <v>25605676</v>
      </c>
      <c r="T42" s="88">
        <f t="shared" si="6"/>
        <v>80668766</v>
      </c>
      <c r="U42" s="105">
        <f t="shared" si="7"/>
        <v>0.15022833529194946</v>
      </c>
      <c r="V42" s="85">
        <v>116010046</v>
      </c>
      <c r="W42" s="86">
        <v>16543134</v>
      </c>
      <c r="X42" s="88">
        <f t="shared" si="8"/>
        <v>132553180</v>
      </c>
      <c r="Y42" s="105">
        <f t="shared" si="9"/>
        <v>0.24685196708046991</v>
      </c>
      <c r="Z42" s="125">
        <f t="shared" si="10"/>
        <v>284706795</v>
      </c>
      <c r="AA42" s="88">
        <f t="shared" si="11"/>
        <v>84676030</v>
      </c>
      <c r="AB42" s="88">
        <f t="shared" si="12"/>
        <v>369382825</v>
      </c>
      <c r="AC42" s="105">
        <f t="shared" si="13"/>
        <v>0.6878965631529246</v>
      </c>
      <c r="AD42" s="85">
        <v>253054098</v>
      </c>
      <c r="AE42" s="86">
        <v>156413014</v>
      </c>
      <c r="AF42" s="88">
        <f t="shared" si="14"/>
        <v>409467112</v>
      </c>
      <c r="AG42" s="86">
        <v>393815155</v>
      </c>
      <c r="AH42" s="86">
        <v>393815155</v>
      </c>
      <c r="AI42" s="126">
        <v>254696662</v>
      </c>
      <c r="AJ42" s="127">
        <f t="shared" si="15"/>
        <v>0.6467416471059881</v>
      </c>
      <c r="AK42" s="128">
        <f t="shared" si="16"/>
        <v>-0.6762788118621844</v>
      </c>
    </row>
    <row r="43" spans="1:37" ht="13.5">
      <c r="A43" s="62" t="s">
        <v>97</v>
      </c>
      <c r="B43" s="63" t="s">
        <v>157</v>
      </c>
      <c r="C43" s="64" t="s">
        <v>158</v>
      </c>
      <c r="D43" s="85">
        <v>223778063</v>
      </c>
      <c r="E43" s="86">
        <v>102459799</v>
      </c>
      <c r="F43" s="87">
        <f t="shared" si="0"/>
        <v>326237862</v>
      </c>
      <c r="G43" s="85">
        <v>230239062</v>
      </c>
      <c r="H43" s="86">
        <v>120248350</v>
      </c>
      <c r="I43" s="87">
        <f t="shared" si="1"/>
        <v>350487412</v>
      </c>
      <c r="J43" s="85">
        <v>26383434</v>
      </c>
      <c r="K43" s="86">
        <v>70703596</v>
      </c>
      <c r="L43" s="88">
        <f t="shared" si="2"/>
        <v>97087030</v>
      </c>
      <c r="M43" s="105">
        <f t="shared" si="3"/>
        <v>0.2975958382169633</v>
      </c>
      <c r="N43" s="85">
        <v>10758154</v>
      </c>
      <c r="O43" s="86">
        <v>28512120</v>
      </c>
      <c r="P43" s="88">
        <f t="shared" si="4"/>
        <v>39270274</v>
      </c>
      <c r="Q43" s="105">
        <f t="shared" si="5"/>
        <v>0.12037313437273568</v>
      </c>
      <c r="R43" s="85">
        <v>35024083</v>
      </c>
      <c r="S43" s="86">
        <v>17465844</v>
      </c>
      <c r="T43" s="88">
        <f t="shared" si="6"/>
        <v>52489927</v>
      </c>
      <c r="U43" s="105">
        <f t="shared" si="7"/>
        <v>0.14976265966436478</v>
      </c>
      <c r="V43" s="85">
        <v>17701522</v>
      </c>
      <c r="W43" s="86">
        <v>1130960</v>
      </c>
      <c r="X43" s="88">
        <f t="shared" si="8"/>
        <v>18832482</v>
      </c>
      <c r="Y43" s="105">
        <f t="shared" si="9"/>
        <v>0.05373226357128056</v>
      </c>
      <c r="Z43" s="125">
        <f t="shared" si="10"/>
        <v>89867193</v>
      </c>
      <c r="AA43" s="88">
        <f t="shared" si="11"/>
        <v>117812520</v>
      </c>
      <c r="AB43" s="88">
        <f t="shared" si="12"/>
        <v>207679713</v>
      </c>
      <c r="AC43" s="105">
        <f t="shared" si="13"/>
        <v>0.5925454264246158</v>
      </c>
      <c r="AD43" s="85">
        <v>109352635</v>
      </c>
      <c r="AE43" s="86">
        <v>58488463</v>
      </c>
      <c r="AF43" s="88">
        <f t="shared" si="14"/>
        <v>167841098</v>
      </c>
      <c r="AG43" s="86">
        <v>311869077</v>
      </c>
      <c r="AH43" s="86">
        <v>311869077</v>
      </c>
      <c r="AI43" s="126">
        <v>38399136</v>
      </c>
      <c r="AJ43" s="127">
        <f t="shared" si="15"/>
        <v>0.12312582051858896</v>
      </c>
      <c r="AK43" s="128">
        <f t="shared" si="16"/>
        <v>-0.8877957650157889</v>
      </c>
    </row>
    <row r="44" spans="1:37" ht="13.5">
      <c r="A44" s="62" t="s">
        <v>97</v>
      </c>
      <c r="B44" s="63" t="s">
        <v>159</v>
      </c>
      <c r="C44" s="64" t="s">
        <v>160</v>
      </c>
      <c r="D44" s="85">
        <v>372027021</v>
      </c>
      <c r="E44" s="86">
        <v>81182001</v>
      </c>
      <c r="F44" s="87">
        <f t="shared" si="0"/>
        <v>453209022</v>
      </c>
      <c r="G44" s="85">
        <v>375925629</v>
      </c>
      <c r="H44" s="86">
        <v>106730486</v>
      </c>
      <c r="I44" s="87">
        <f t="shared" si="1"/>
        <v>482656115</v>
      </c>
      <c r="J44" s="85">
        <v>64342937</v>
      </c>
      <c r="K44" s="86">
        <v>-73460007</v>
      </c>
      <c r="L44" s="88">
        <f t="shared" si="2"/>
        <v>-9117070</v>
      </c>
      <c r="M44" s="105">
        <f t="shared" si="3"/>
        <v>-0.020116700148127237</v>
      </c>
      <c r="N44" s="85">
        <v>72103696</v>
      </c>
      <c r="O44" s="86">
        <v>149128220</v>
      </c>
      <c r="P44" s="88">
        <f t="shared" si="4"/>
        <v>221231916</v>
      </c>
      <c r="Q44" s="105">
        <f t="shared" si="5"/>
        <v>0.488145436787002</v>
      </c>
      <c r="R44" s="85">
        <v>59411813</v>
      </c>
      <c r="S44" s="86">
        <v>21432691</v>
      </c>
      <c r="T44" s="88">
        <f t="shared" si="6"/>
        <v>80844504</v>
      </c>
      <c r="U44" s="105">
        <f t="shared" si="7"/>
        <v>0.16749918106807785</v>
      </c>
      <c r="V44" s="85">
        <v>38396228</v>
      </c>
      <c r="W44" s="86">
        <v>12219645</v>
      </c>
      <c r="X44" s="88">
        <f t="shared" si="8"/>
        <v>50615873</v>
      </c>
      <c r="Y44" s="105">
        <f t="shared" si="9"/>
        <v>0.10486943276373904</v>
      </c>
      <c r="Z44" s="125">
        <f t="shared" si="10"/>
        <v>234254674</v>
      </c>
      <c r="AA44" s="88">
        <f t="shared" si="11"/>
        <v>109320549</v>
      </c>
      <c r="AB44" s="88">
        <f t="shared" si="12"/>
        <v>343575223</v>
      </c>
      <c r="AC44" s="105">
        <f t="shared" si="13"/>
        <v>0.7118426812017081</v>
      </c>
      <c r="AD44" s="85">
        <v>254807061</v>
      </c>
      <c r="AE44" s="86">
        <v>94374340</v>
      </c>
      <c r="AF44" s="88">
        <f t="shared" si="14"/>
        <v>349181401</v>
      </c>
      <c r="AG44" s="86">
        <v>436977551</v>
      </c>
      <c r="AH44" s="86">
        <v>436977551</v>
      </c>
      <c r="AI44" s="126">
        <v>103909934</v>
      </c>
      <c r="AJ44" s="127">
        <f t="shared" si="15"/>
        <v>0.23779238489988241</v>
      </c>
      <c r="AK44" s="128">
        <f t="shared" si="16"/>
        <v>-0.8550441894813292</v>
      </c>
    </row>
    <row r="45" spans="1:37" ht="13.5">
      <c r="A45" s="62" t="s">
        <v>97</v>
      </c>
      <c r="B45" s="63" t="s">
        <v>161</v>
      </c>
      <c r="C45" s="64" t="s">
        <v>162</v>
      </c>
      <c r="D45" s="85">
        <v>341393708</v>
      </c>
      <c r="E45" s="86">
        <v>68198489</v>
      </c>
      <c r="F45" s="87">
        <f t="shared" si="0"/>
        <v>409592197</v>
      </c>
      <c r="G45" s="85">
        <v>314185318</v>
      </c>
      <c r="H45" s="86">
        <v>103861064</v>
      </c>
      <c r="I45" s="87">
        <f t="shared" si="1"/>
        <v>418046382</v>
      </c>
      <c r="J45" s="85">
        <v>38436640</v>
      </c>
      <c r="K45" s="86">
        <v>13612545</v>
      </c>
      <c r="L45" s="88">
        <f t="shared" si="2"/>
        <v>52049185</v>
      </c>
      <c r="M45" s="105">
        <f t="shared" si="3"/>
        <v>0.12707562639431824</v>
      </c>
      <c r="N45" s="85">
        <v>52797628</v>
      </c>
      <c r="O45" s="86">
        <v>137078774</v>
      </c>
      <c r="P45" s="88">
        <f t="shared" si="4"/>
        <v>189876402</v>
      </c>
      <c r="Q45" s="105">
        <f t="shared" si="5"/>
        <v>0.4635742657958887</v>
      </c>
      <c r="R45" s="85">
        <v>41273281</v>
      </c>
      <c r="S45" s="86">
        <v>17754962</v>
      </c>
      <c r="T45" s="88">
        <f t="shared" si="6"/>
        <v>59028243</v>
      </c>
      <c r="U45" s="105">
        <f t="shared" si="7"/>
        <v>0.14120022452436867</v>
      </c>
      <c r="V45" s="85">
        <v>25839103</v>
      </c>
      <c r="W45" s="86">
        <v>5195950</v>
      </c>
      <c r="X45" s="88">
        <f t="shared" si="8"/>
        <v>31035053</v>
      </c>
      <c r="Y45" s="105">
        <f t="shared" si="9"/>
        <v>0.07423830066779528</v>
      </c>
      <c r="Z45" s="125">
        <f t="shared" si="10"/>
        <v>158346652</v>
      </c>
      <c r="AA45" s="88">
        <f t="shared" si="11"/>
        <v>173642231</v>
      </c>
      <c r="AB45" s="88">
        <f t="shared" si="12"/>
        <v>331988883</v>
      </c>
      <c r="AC45" s="105">
        <f t="shared" si="13"/>
        <v>0.7941436579637711</v>
      </c>
      <c r="AD45" s="85">
        <v>135417866</v>
      </c>
      <c r="AE45" s="86">
        <v>55676433</v>
      </c>
      <c r="AF45" s="88">
        <f t="shared" si="14"/>
        <v>191094299</v>
      </c>
      <c r="AG45" s="86">
        <v>376290319</v>
      </c>
      <c r="AH45" s="86">
        <v>376290319</v>
      </c>
      <c r="AI45" s="126">
        <v>43658625</v>
      </c>
      <c r="AJ45" s="127">
        <f t="shared" si="15"/>
        <v>0.11602377950095495</v>
      </c>
      <c r="AK45" s="128">
        <f t="shared" si="16"/>
        <v>-0.8375929938129656</v>
      </c>
    </row>
    <row r="46" spans="1:37" ht="13.5">
      <c r="A46" s="62" t="s">
        <v>97</v>
      </c>
      <c r="B46" s="63" t="s">
        <v>163</v>
      </c>
      <c r="C46" s="64" t="s">
        <v>164</v>
      </c>
      <c r="D46" s="85">
        <v>1271220959</v>
      </c>
      <c r="E46" s="86">
        <v>228830700</v>
      </c>
      <c r="F46" s="87">
        <f t="shared" si="0"/>
        <v>1500051659</v>
      </c>
      <c r="G46" s="85">
        <v>1293776389</v>
      </c>
      <c r="H46" s="86">
        <v>283269137</v>
      </c>
      <c r="I46" s="87">
        <f t="shared" si="1"/>
        <v>1577045526</v>
      </c>
      <c r="J46" s="85">
        <v>302517600</v>
      </c>
      <c r="K46" s="86">
        <v>31313373</v>
      </c>
      <c r="L46" s="88">
        <f t="shared" si="2"/>
        <v>333830973</v>
      </c>
      <c r="M46" s="105">
        <f t="shared" si="3"/>
        <v>0.22254631765318422</v>
      </c>
      <c r="N46" s="85">
        <v>316880684</v>
      </c>
      <c r="O46" s="86">
        <v>47428864</v>
      </c>
      <c r="P46" s="88">
        <f t="shared" si="4"/>
        <v>364309548</v>
      </c>
      <c r="Q46" s="105">
        <f t="shared" si="5"/>
        <v>0.24286466790274722</v>
      </c>
      <c r="R46" s="85">
        <v>299499788</v>
      </c>
      <c r="S46" s="86">
        <v>24428024</v>
      </c>
      <c r="T46" s="88">
        <f t="shared" si="6"/>
        <v>323927812</v>
      </c>
      <c r="U46" s="105">
        <f t="shared" si="7"/>
        <v>0.2054016873067747</v>
      </c>
      <c r="V46" s="85">
        <v>207717095</v>
      </c>
      <c r="W46" s="86">
        <v>23894130</v>
      </c>
      <c r="X46" s="88">
        <f t="shared" si="8"/>
        <v>231611225</v>
      </c>
      <c r="Y46" s="105">
        <f t="shared" si="9"/>
        <v>0.1468640068923413</v>
      </c>
      <c r="Z46" s="125">
        <f t="shared" si="10"/>
        <v>1126615167</v>
      </c>
      <c r="AA46" s="88">
        <f t="shared" si="11"/>
        <v>127064391</v>
      </c>
      <c r="AB46" s="88">
        <f t="shared" si="12"/>
        <v>1253679558</v>
      </c>
      <c r="AC46" s="105">
        <f t="shared" si="13"/>
        <v>0.7949545763461999</v>
      </c>
      <c r="AD46" s="85">
        <v>868122834</v>
      </c>
      <c r="AE46" s="86">
        <v>94677289</v>
      </c>
      <c r="AF46" s="88">
        <f t="shared" si="14"/>
        <v>962800123</v>
      </c>
      <c r="AG46" s="86">
        <v>1543645451</v>
      </c>
      <c r="AH46" s="86">
        <v>1543645451</v>
      </c>
      <c r="AI46" s="126">
        <v>293204149</v>
      </c>
      <c r="AJ46" s="127">
        <f t="shared" si="15"/>
        <v>0.1899426768044808</v>
      </c>
      <c r="AK46" s="128">
        <f t="shared" si="16"/>
        <v>-0.7594399715297917</v>
      </c>
    </row>
    <row r="47" spans="1:37" ht="13.5">
      <c r="A47" s="62" t="s">
        <v>112</v>
      </c>
      <c r="B47" s="63" t="s">
        <v>165</v>
      </c>
      <c r="C47" s="64" t="s">
        <v>166</v>
      </c>
      <c r="D47" s="85">
        <v>1433243728</v>
      </c>
      <c r="E47" s="86">
        <v>1123227534</v>
      </c>
      <c r="F47" s="87">
        <f t="shared" si="0"/>
        <v>2556471262</v>
      </c>
      <c r="G47" s="85">
        <v>1649686422</v>
      </c>
      <c r="H47" s="86">
        <v>1357388411</v>
      </c>
      <c r="I47" s="87">
        <f t="shared" si="1"/>
        <v>3007074833</v>
      </c>
      <c r="J47" s="85">
        <v>258986291</v>
      </c>
      <c r="K47" s="86">
        <v>141974203</v>
      </c>
      <c r="L47" s="88">
        <f t="shared" si="2"/>
        <v>400960494</v>
      </c>
      <c r="M47" s="105">
        <f t="shared" si="3"/>
        <v>0.15684138521718302</v>
      </c>
      <c r="N47" s="85">
        <v>319973119</v>
      </c>
      <c r="O47" s="86">
        <v>241835063</v>
      </c>
      <c r="P47" s="88">
        <f t="shared" si="4"/>
        <v>561808182</v>
      </c>
      <c r="Q47" s="105">
        <f t="shared" si="5"/>
        <v>0.21975924014904885</v>
      </c>
      <c r="R47" s="85">
        <v>166068321</v>
      </c>
      <c r="S47" s="86">
        <v>43845011</v>
      </c>
      <c r="T47" s="88">
        <f t="shared" si="6"/>
        <v>209913332</v>
      </c>
      <c r="U47" s="105">
        <f t="shared" si="7"/>
        <v>0.06980648758600415</v>
      </c>
      <c r="V47" s="85">
        <v>228104171</v>
      </c>
      <c r="W47" s="86">
        <v>103653245</v>
      </c>
      <c r="X47" s="88">
        <f t="shared" si="8"/>
        <v>331757416</v>
      </c>
      <c r="Y47" s="105">
        <f t="shared" si="9"/>
        <v>0.11032562687142146</v>
      </c>
      <c r="Z47" s="125">
        <f t="shared" si="10"/>
        <v>973131902</v>
      </c>
      <c r="AA47" s="88">
        <f t="shared" si="11"/>
        <v>531307522</v>
      </c>
      <c r="AB47" s="88">
        <f t="shared" si="12"/>
        <v>1504439424</v>
      </c>
      <c r="AC47" s="105">
        <f t="shared" si="13"/>
        <v>0.5002999617735153</v>
      </c>
      <c r="AD47" s="85">
        <v>1083363528</v>
      </c>
      <c r="AE47" s="86">
        <v>1049762481</v>
      </c>
      <c r="AF47" s="88">
        <f t="shared" si="14"/>
        <v>2133126009</v>
      </c>
      <c r="AG47" s="86">
        <v>2600138535</v>
      </c>
      <c r="AH47" s="86">
        <v>2600138535</v>
      </c>
      <c r="AI47" s="126">
        <v>867147486</v>
      </c>
      <c r="AJ47" s="127">
        <f t="shared" si="15"/>
        <v>0.3335004940419454</v>
      </c>
      <c r="AK47" s="128">
        <f t="shared" si="16"/>
        <v>-0.8444735966838047</v>
      </c>
    </row>
    <row r="48" spans="1:37" ht="13.5">
      <c r="A48" s="65"/>
      <c r="B48" s="66" t="s">
        <v>167</v>
      </c>
      <c r="C48" s="67"/>
      <c r="D48" s="89">
        <f>SUM(D42:D47)</f>
        <v>3949583863</v>
      </c>
      <c r="E48" s="90">
        <f>SUM(E42:E47)</f>
        <v>1763316159</v>
      </c>
      <c r="F48" s="91">
        <f t="shared" si="0"/>
        <v>5712900022</v>
      </c>
      <c r="G48" s="89">
        <f>SUM(G42:G47)</f>
        <v>4258983021</v>
      </c>
      <c r="H48" s="90">
        <f>SUM(H42:H47)</f>
        <v>2113301619</v>
      </c>
      <c r="I48" s="91">
        <f t="shared" si="1"/>
        <v>6372284640</v>
      </c>
      <c r="J48" s="89">
        <f>SUM(J42:J47)</f>
        <v>747313661</v>
      </c>
      <c r="K48" s="90">
        <f>SUM(K42:K47)</f>
        <v>190579263</v>
      </c>
      <c r="L48" s="90">
        <f t="shared" si="2"/>
        <v>937892924</v>
      </c>
      <c r="M48" s="106">
        <f t="shared" si="3"/>
        <v>0.16417107255303548</v>
      </c>
      <c r="N48" s="89">
        <f>SUM(N42:N47)</f>
        <v>829500181</v>
      </c>
      <c r="O48" s="90">
        <f>SUM(O42:O47)</f>
        <v>640074708</v>
      </c>
      <c r="P48" s="90">
        <f t="shared" si="4"/>
        <v>1469574889</v>
      </c>
      <c r="Q48" s="106">
        <f t="shared" si="5"/>
        <v>0.2572379847959468</v>
      </c>
      <c r="R48" s="89">
        <f>SUM(R42:R47)</f>
        <v>656340376</v>
      </c>
      <c r="S48" s="90">
        <f>SUM(S42:S47)</f>
        <v>150532208</v>
      </c>
      <c r="T48" s="90">
        <f t="shared" si="6"/>
        <v>806872584</v>
      </c>
      <c r="U48" s="106">
        <f t="shared" si="7"/>
        <v>0.12662218177372567</v>
      </c>
      <c r="V48" s="89">
        <f>SUM(V42:V47)</f>
        <v>633768165</v>
      </c>
      <c r="W48" s="90">
        <f>SUM(W42:W47)</f>
        <v>162637064</v>
      </c>
      <c r="X48" s="90">
        <f t="shared" si="8"/>
        <v>796405229</v>
      </c>
      <c r="Y48" s="106">
        <f t="shared" si="9"/>
        <v>0.12497954407133954</v>
      </c>
      <c r="Z48" s="89">
        <f t="shared" si="10"/>
        <v>2866922383</v>
      </c>
      <c r="AA48" s="90">
        <f t="shared" si="11"/>
        <v>1143823243</v>
      </c>
      <c r="AB48" s="90">
        <f t="shared" si="12"/>
        <v>4010745626</v>
      </c>
      <c r="AC48" s="106">
        <f t="shared" si="13"/>
        <v>0.6294046566632968</v>
      </c>
      <c r="AD48" s="89">
        <f>SUM(AD42:AD47)</f>
        <v>2704118022</v>
      </c>
      <c r="AE48" s="90">
        <f>SUM(AE42:AE47)</f>
        <v>1509392020</v>
      </c>
      <c r="AF48" s="90">
        <f t="shared" si="14"/>
        <v>4213510042</v>
      </c>
      <c r="AG48" s="90">
        <f>SUM(AG42:AG47)</f>
        <v>5662736088</v>
      </c>
      <c r="AH48" s="90">
        <f>SUM(AH42:AH47)</f>
        <v>5662736088</v>
      </c>
      <c r="AI48" s="91">
        <f>SUM(AI42:AI47)</f>
        <v>1601015992</v>
      </c>
      <c r="AJ48" s="129">
        <f t="shared" si="15"/>
        <v>0.28272834317543777</v>
      </c>
      <c r="AK48" s="130">
        <f t="shared" si="16"/>
        <v>-0.8109876988398074</v>
      </c>
    </row>
    <row r="49" spans="1:37" ht="13.5">
      <c r="A49" s="62" t="s">
        <v>97</v>
      </c>
      <c r="B49" s="63" t="s">
        <v>168</v>
      </c>
      <c r="C49" s="64" t="s">
        <v>169</v>
      </c>
      <c r="D49" s="85">
        <v>388292128</v>
      </c>
      <c r="E49" s="86">
        <v>178384250</v>
      </c>
      <c r="F49" s="87">
        <f t="shared" si="0"/>
        <v>566676378</v>
      </c>
      <c r="G49" s="85">
        <v>389810128</v>
      </c>
      <c r="H49" s="86">
        <v>187384250</v>
      </c>
      <c r="I49" s="87">
        <f t="shared" si="1"/>
        <v>577194378</v>
      </c>
      <c r="J49" s="85">
        <v>32868163</v>
      </c>
      <c r="K49" s="86">
        <v>37617917</v>
      </c>
      <c r="L49" s="88">
        <f t="shared" si="2"/>
        <v>70486080</v>
      </c>
      <c r="M49" s="105">
        <f t="shared" si="3"/>
        <v>0.12438506833259953</v>
      </c>
      <c r="N49" s="85">
        <v>103908661</v>
      </c>
      <c r="O49" s="86">
        <v>56011117</v>
      </c>
      <c r="P49" s="88">
        <f t="shared" si="4"/>
        <v>159919778</v>
      </c>
      <c r="Q49" s="105">
        <f t="shared" si="5"/>
        <v>0.28220653658515477</v>
      </c>
      <c r="R49" s="85">
        <v>75935385</v>
      </c>
      <c r="S49" s="86">
        <v>30415175</v>
      </c>
      <c r="T49" s="88">
        <f t="shared" si="6"/>
        <v>106350560</v>
      </c>
      <c r="U49" s="105">
        <f t="shared" si="7"/>
        <v>0.1842543241126302</v>
      </c>
      <c r="V49" s="85">
        <v>76124881</v>
      </c>
      <c r="W49" s="86">
        <v>30653171</v>
      </c>
      <c r="X49" s="88">
        <f t="shared" si="8"/>
        <v>106778052</v>
      </c>
      <c r="Y49" s="105">
        <f t="shared" si="9"/>
        <v>0.18499496195716583</v>
      </c>
      <c r="Z49" s="125">
        <f t="shared" si="10"/>
        <v>288837090</v>
      </c>
      <c r="AA49" s="88">
        <f t="shared" si="11"/>
        <v>154697380</v>
      </c>
      <c r="AB49" s="88">
        <f t="shared" si="12"/>
        <v>443534470</v>
      </c>
      <c r="AC49" s="105">
        <f t="shared" si="13"/>
        <v>0.7684317223200674</v>
      </c>
      <c r="AD49" s="85">
        <v>269007139</v>
      </c>
      <c r="AE49" s="86">
        <v>164691555</v>
      </c>
      <c r="AF49" s="88">
        <f t="shared" si="14"/>
        <v>433698694</v>
      </c>
      <c r="AG49" s="86">
        <v>479694141</v>
      </c>
      <c r="AH49" s="86">
        <v>479694141</v>
      </c>
      <c r="AI49" s="126">
        <v>96939062</v>
      </c>
      <c r="AJ49" s="127">
        <f t="shared" si="15"/>
        <v>0.2020851490866969</v>
      </c>
      <c r="AK49" s="128">
        <f t="shared" si="16"/>
        <v>-0.7537966946241254</v>
      </c>
    </row>
    <row r="50" spans="1:37" ht="13.5">
      <c r="A50" s="62" t="s">
        <v>97</v>
      </c>
      <c r="B50" s="63" t="s">
        <v>170</v>
      </c>
      <c r="C50" s="64" t="s">
        <v>171</v>
      </c>
      <c r="D50" s="85">
        <v>332967899</v>
      </c>
      <c r="E50" s="86">
        <v>143196104</v>
      </c>
      <c r="F50" s="87">
        <f t="shared" si="0"/>
        <v>476164003</v>
      </c>
      <c r="G50" s="85">
        <v>334139398</v>
      </c>
      <c r="H50" s="86">
        <v>149314803</v>
      </c>
      <c r="I50" s="87">
        <f t="shared" si="1"/>
        <v>483454201</v>
      </c>
      <c r="J50" s="85">
        <v>41636509</v>
      </c>
      <c r="K50" s="86">
        <v>17203231</v>
      </c>
      <c r="L50" s="88">
        <f t="shared" si="2"/>
        <v>58839740</v>
      </c>
      <c r="M50" s="105">
        <f t="shared" si="3"/>
        <v>0.12357032373150643</v>
      </c>
      <c r="N50" s="85">
        <v>55932176</v>
      </c>
      <c r="O50" s="86">
        <v>28157960</v>
      </c>
      <c r="P50" s="88">
        <f t="shared" si="4"/>
        <v>84090136</v>
      </c>
      <c r="Q50" s="105">
        <f t="shared" si="5"/>
        <v>0.17659910339757456</v>
      </c>
      <c r="R50" s="85">
        <v>97205396</v>
      </c>
      <c r="S50" s="86">
        <v>21374948</v>
      </c>
      <c r="T50" s="88">
        <f t="shared" si="6"/>
        <v>118580344</v>
      </c>
      <c r="U50" s="105">
        <f t="shared" si="7"/>
        <v>0.24527730600897188</v>
      </c>
      <c r="V50" s="85">
        <v>43233347</v>
      </c>
      <c r="W50" s="86">
        <v>37381252</v>
      </c>
      <c r="X50" s="88">
        <f t="shared" si="8"/>
        <v>80614599</v>
      </c>
      <c r="Y50" s="105">
        <f t="shared" si="9"/>
        <v>0.1667471268907228</v>
      </c>
      <c r="Z50" s="125">
        <f t="shared" si="10"/>
        <v>238007428</v>
      </c>
      <c r="AA50" s="88">
        <f t="shared" si="11"/>
        <v>104117391</v>
      </c>
      <c r="AB50" s="88">
        <f t="shared" si="12"/>
        <v>342124819</v>
      </c>
      <c r="AC50" s="105">
        <f t="shared" si="13"/>
        <v>0.7076674859631636</v>
      </c>
      <c r="AD50" s="85">
        <v>293380316</v>
      </c>
      <c r="AE50" s="86">
        <v>78122918</v>
      </c>
      <c r="AF50" s="88">
        <f t="shared" si="14"/>
        <v>371503234</v>
      </c>
      <c r="AG50" s="86">
        <v>392794767</v>
      </c>
      <c r="AH50" s="86">
        <v>392794767</v>
      </c>
      <c r="AI50" s="126">
        <v>206204351</v>
      </c>
      <c r="AJ50" s="127">
        <f t="shared" si="15"/>
        <v>0.5249671541576316</v>
      </c>
      <c r="AK50" s="128">
        <f t="shared" si="16"/>
        <v>-0.7830043143043002</v>
      </c>
    </row>
    <row r="51" spans="1:37" ht="13.5">
      <c r="A51" s="62" t="s">
        <v>97</v>
      </c>
      <c r="B51" s="63" t="s">
        <v>172</v>
      </c>
      <c r="C51" s="64" t="s">
        <v>173</v>
      </c>
      <c r="D51" s="85">
        <v>435560646</v>
      </c>
      <c r="E51" s="86">
        <v>77459861</v>
      </c>
      <c r="F51" s="87">
        <f t="shared" si="0"/>
        <v>513020507</v>
      </c>
      <c r="G51" s="85">
        <v>456031484</v>
      </c>
      <c r="H51" s="86">
        <v>111071307</v>
      </c>
      <c r="I51" s="87">
        <f t="shared" si="1"/>
        <v>567102791</v>
      </c>
      <c r="J51" s="85">
        <v>51361218</v>
      </c>
      <c r="K51" s="86">
        <v>10680550</v>
      </c>
      <c r="L51" s="88">
        <f t="shared" si="2"/>
        <v>62041768</v>
      </c>
      <c r="M51" s="105">
        <f t="shared" si="3"/>
        <v>0.1209342846016095</v>
      </c>
      <c r="N51" s="85">
        <v>108601042</v>
      </c>
      <c r="O51" s="86">
        <v>18947109</v>
      </c>
      <c r="P51" s="88">
        <f t="shared" si="4"/>
        <v>127548151</v>
      </c>
      <c r="Q51" s="105">
        <f t="shared" si="5"/>
        <v>0.2486219347173192</v>
      </c>
      <c r="R51" s="85">
        <v>143696804</v>
      </c>
      <c r="S51" s="86">
        <v>11917961</v>
      </c>
      <c r="T51" s="88">
        <f t="shared" si="6"/>
        <v>155614765</v>
      </c>
      <c r="U51" s="105">
        <f t="shared" si="7"/>
        <v>0.27440310199425555</v>
      </c>
      <c r="V51" s="85">
        <v>51514415</v>
      </c>
      <c r="W51" s="86">
        <v>40141643</v>
      </c>
      <c r="X51" s="88">
        <f t="shared" si="8"/>
        <v>91656058</v>
      </c>
      <c r="Y51" s="105">
        <f t="shared" si="9"/>
        <v>0.16162159568705067</v>
      </c>
      <c r="Z51" s="125">
        <f t="shared" si="10"/>
        <v>355173479</v>
      </c>
      <c r="AA51" s="88">
        <f t="shared" si="11"/>
        <v>81687263</v>
      </c>
      <c r="AB51" s="88">
        <f t="shared" si="12"/>
        <v>436860742</v>
      </c>
      <c r="AC51" s="105">
        <f t="shared" si="13"/>
        <v>0.7703378451544246</v>
      </c>
      <c r="AD51" s="85">
        <v>297317401</v>
      </c>
      <c r="AE51" s="86">
        <v>67346692</v>
      </c>
      <c r="AF51" s="88">
        <f t="shared" si="14"/>
        <v>364664093</v>
      </c>
      <c r="AG51" s="86">
        <v>437660818</v>
      </c>
      <c r="AH51" s="86">
        <v>437660818</v>
      </c>
      <c r="AI51" s="126">
        <v>109715668</v>
      </c>
      <c r="AJ51" s="127">
        <f t="shared" si="15"/>
        <v>0.2506865213600181</v>
      </c>
      <c r="AK51" s="128">
        <f t="shared" si="16"/>
        <v>-0.7486562023533258</v>
      </c>
    </row>
    <row r="52" spans="1:37" ht="13.5">
      <c r="A52" s="62" t="s">
        <v>97</v>
      </c>
      <c r="B52" s="63" t="s">
        <v>174</v>
      </c>
      <c r="C52" s="64" t="s">
        <v>175</v>
      </c>
      <c r="D52" s="85">
        <v>196137503</v>
      </c>
      <c r="E52" s="86">
        <v>62189771</v>
      </c>
      <c r="F52" s="87">
        <f t="shared" si="0"/>
        <v>258327274</v>
      </c>
      <c r="G52" s="85">
        <v>201355685</v>
      </c>
      <c r="H52" s="86">
        <v>83157783</v>
      </c>
      <c r="I52" s="87">
        <f t="shared" si="1"/>
        <v>284513468</v>
      </c>
      <c r="J52" s="85">
        <v>25130994</v>
      </c>
      <c r="K52" s="86">
        <v>13000597</v>
      </c>
      <c r="L52" s="88">
        <f t="shared" si="2"/>
        <v>38131591</v>
      </c>
      <c r="M52" s="105">
        <f t="shared" si="3"/>
        <v>0.14760962096476116</v>
      </c>
      <c r="N52" s="85">
        <v>30271683</v>
      </c>
      <c r="O52" s="86">
        <v>18202804</v>
      </c>
      <c r="P52" s="88">
        <f t="shared" si="4"/>
        <v>48474487</v>
      </c>
      <c r="Q52" s="105">
        <f t="shared" si="5"/>
        <v>0.18764757684858316</v>
      </c>
      <c r="R52" s="85">
        <v>23149583</v>
      </c>
      <c r="S52" s="86">
        <v>16945280</v>
      </c>
      <c r="T52" s="88">
        <f t="shared" si="6"/>
        <v>40094863</v>
      </c>
      <c r="U52" s="105">
        <f t="shared" si="7"/>
        <v>0.1409243059101863</v>
      </c>
      <c r="V52" s="85">
        <v>16377056</v>
      </c>
      <c r="W52" s="86">
        <v>4742252</v>
      </c>
      <c r="X52" s="88">
        <f t="shared" si="8"/>
        <v>21119308</v>
      </c>
      <c r="Y52" s="105">
        <f t="shared" si="9"/>
        <v>0.07422955457419682</v>
      </c>
      <c r="Z52" s="125">
        <f t="shared" si="10"/>
        <v>94929316</v>
      </c>
      <c r="AA52" s="88">
        <f t="shared" si="11"/>
        <v>52890933</v>
      </c>
      <c r="AB52" s="88">
        <f t="shared" si="12"/>
        <v>147820249</v>
      </c>
      <c r="AC52" s="105">
        <f t="shared" si="13"/>
        <v>0.5195544873116517</v>
      </c>
      <c r="AD52" s="85">
        <v>119007693</v>
      </c>
      <c r="AE52" s="86">
        <v>70080934</v>
      </c>
      <c r="AF52" s="88">
        <f t="shared" si="14"/>
        <v>189088627</v>
      </c>
      <c r="AG52" s="86">
        <v>206365271</v>
      </c>
      <c r="AH52" s="86">
        <v>206365271</v>
      </c>
      <c r="AI52" s="126">
        <v>45025887</v>
      </c>
      <c r="AJ52" s="127">
        <f t="shared" si="15"/>
        <v>0.2181853893429578</v>
      </c>
      <c r="AK52" s="128">
        <f t="shared" si="16"/>
        <v>-0.8883100039644373</v>
      </c>
    </row>
    <row r="53" spans="1:37" ht="13.5">
      <c r="A53" s="62" t="s">
        <v>112</v>
      </c>
      <c r="B53" s="63" t="s">
        <v>176</v>
      </c>
      <c r="C53" s="64" t="s">
        <v>177</v>
      </c>
      <c r="D53" s="85">
        <v>731419973</v>
      </c>
      <c r="E53" s="86">
        <v>579459350</v>
      </c>
      <c r="F53" s="87">
        <f t="shared" si="0"/>
        <v>1310879323</v>
      </c>
      <c r="G53" s="85">
        <v>734242826</v>
      </c>
      <c r="H53" s="86">
        <v>564094400</v>
      </c>
      <c r="I53" s="87">
        <f t="shared" si="1"/>
        <v>1298337226</v>
      </c>
      <c r="J53" s="85">
        <v>70838137</v>
      </c>
      <c r="K53" s="86">
        <v>90229840</v>
      </c>
      <c r="L53" s="88">
        <f t="shared" si="2"/>
        <v>161067977</v>
      </c>
      <c r="M53" s="105">
        <f t="shared" si="3"/>
        <v>0.12287017895086594</v>
      </c>
      <c r="N53" s="85">
        <v>162854714</v>
      </c>
      <c r="O53" s="86">
        <v>125498992</v>
      </c>
      <c r="P53" s="88">
        <f t="shared" si="4"/>
        <v>288353706</v>
      </c>
      <c r="Q53" s="105">
        <f t="shared" si="5"/>
        <v>0.2199696806110962</v>
      </c>
      <c r="R53" s="85">
        <v>134754426</v>
      </c>
      <c r="S53" s="86">
        <v>72661706</v>
      </c>
      <c r="T53" s="88">
        <f t="shared" si="6"/>
        <v>207416132</v>
      </c>
      <c r="U53" s="105">
        <f t="shared" si="7"/>
        <v>0.15975520677245067</v>
      </c>
      <c r="V53" s="85">
        <v>132502436</v>
      </c>
      <c r="W53" s="86">
        <v>12358332</v>
      </c>
      <c r="X53" s="88">
        <f t="shared" si="8"/>
        <v>144860768</v>
      </c>
      <c r="Y53" s="105">
        <f t="shared" si="9"/>
        <v>0.11157406958614002</v>
      </c>
      <c r="Z53" s="125">
        <f t="shared" si="10"/>
        <v>500949713</v>
      </c>
      <c r="AA53" s="88">
        <f t="shared" si="11"/>
        <v>300748870</v>
      </c>
      <c r="AB53" s="88">
        <f t="shared" si="12"/>
        <v>801698583</v>
      </c>
      <c r="AC53" s="105">
        <f t="shared" si="13"/>
        <v>0.6174810110543654</v>
      </c>
      <c r="AD53" s="85">
        <v>477453366</v>
      </c>
      <c r="AE53" s="86">
        <v>479859951</v>
      </c>
      <c r="AF53" s="88">
        <f t="shared" si="14"/>
        <v>957313317</v>
      </c>
      <c r="AG53" s="86">
        <v>1199286528</v>
      </c>
      <c r="AH53" s="86">
        <v>1199286528</v>
      </c>
      <c r="AI53" s="126">
        <v>253202307</v>
      </c>
      <c r="AJ53" s="127">
        <f t="shared" si="15"/>
        <v>0.2111274504369318</v>
      </c>
      <c r="AK53" s="128">
        <f t="shared" si="16"/>
        <v>-0.8486798779171271</v>
      </c>
    </row>
    <row r="54" spans="1:37" ht="13.5">
      <c r="A54" s="65"/>
      <c r="B54" s="66" t="s">
        <v>178</v>
      </c>
      <c r="C54" s="67"/>
      <c r="D54" s="89">
        <f>SUM(D49:D53)</f>
        <v>2084378149</v>
      </c>
      <c r="E54" s="90">
        <f>SUM(E49:E53)</f>
        <v>1040689336</v>
      </c>
      <c r="F54" s="91">
        <f t="shared" si="0"/>
        <v>3125067485</v>
      </c>
      <c r="G54" s="89">
        <f>SUM(G49:G53)</f>
        <v>2115579521</v>
      </c>
      <c r="H54" s="90">
        <f>SUM(H49:H53)</f>
        <v>1095022543</v>
      </c>
      <c r="I54" s="91">
        <f t="shared" si="1"/>
        <v>3210602064</v>
      </c>
      <c r="J54" s="89">
        <f>SUM(J49:J53)</f>
        <v>221835021</v>
      </c>
      <c r="K54" s="90">
        <f>SUM(K49:K53)</f>
        <v>168732135</v>
      </c>
      <c r="L54" s="90">
        <f t="shared" si="2"/>
        <v>390567156</v>
      </c>
      <c r="M54" s="106">
        <f t="shared" si="3"/>
        <v>0.12497879097801307</v>
      </c>
      <c r="N54" s="89">
        <f>SUM(N49:N53)</f>
        <v>461568276</v>
      </c>
      <c r="O54" s="90">
        <f>SUM(O49:O53)</f>
        <v>246817982</v>
      </c>
      <c r="P54" s="90">
        <f t="shared" si="4"/>
        <v>708386258</v>
      </c>
      <c r="Q54" s="106">
        <f t="shared" si="5"/>
        <v>0.2266787073879782</v>
      </c>
      <c r="R54" s="89">
        <f>SUM(R49:R53)</f>
        <v>474741594</v>
      </c>
      <c r="S54" s="90">
        <f>SUM(S49:S53)</f>
        <v>153315070</v>
      </c>
      <c r="T54" s="90">
        <f t="shared" si="6"/>
        <v>628056664</v>
      </c>
      <c r="U54" s="106">
        <f t="shared" si="7"/>
        <v>0.19561959142875576</v>
      </c>
      <c r="V54" s="89">
        <f>SUM(V49:V53)</f>
        <v>319752135</v>
      </c>
      <c r="W54" s="90">
        <f>SUM(W49:W53)</f>
        <v>125276650</v>
      </c>
      <c r="X54" s="90">
        <f t="shared" si="8"/>
        <v>445028785</v>
      </c>
      <c r="Y54" s="106">
        <f t="shared" si="9"/>
        <v>0.13861225282013026</v>
      </c>
      <c r="Z54" s="89">
        <f t="shared" si="10"/>
        <v>1477897026</v>
      </c>
      <c r="AA54" s="90">
        <f t="shared" si="11"/>
        <v>694141837</v>
      </c>
      <c r="AB54" s="90">
        <f t="shared" si="12"/>
        <v>2172038863</v>
      </c>
      <c r="AC54" s="106">
        <f t="shared" si="13"/>
        <v>0.6765207334022321</v>
      </c>
      <c r="AD54" s="89">
        <f>SUM(AD49:AD53)</f>
        <v>1456165915</v>
      </c>
      <c r="AE54" s="90">
        <f>SUM(AE49:AE53)</f>
        <v>860102050</v>
      </c>
      <c r="AF54" s="90">
        <f t="shared" si="14"/>
        <v>2316267965</v>
      </c>
      <c r="AG54" s="90">
        <f>SUM(AG49:AG53)</f>
        <v>2715801525</v>
      </c>
      <c r="AH54" s="90">
        <f>SUM(AH49:AH53)</f>
        <v>2715801525</v>
      </c>
      <c r="AI54" s="91">
        <f>SUM(AI49:AI53)</f>
        <v>711087275</v>
      </c>
      <c r="AJ54" s="129">
        <f t="shared" si="15"/>
        <v>0.2618332998395382</v>
      </c>
      <c r="AK54" s="130">
        <f t="shared" si="16"/>
        <v>-0.8078681777218293</v>
      </c>
    </row>
    <row r="55" spans="1:37" ht="13.5">
      <c r="A55" s="68"/>
      <c r="B55" s="69" t="s">
        <v>179</v>
      </c>
      <c r="C55" s="70"/>
      <c r="D55" s="92">
        <f>SUM(D9:D10,D12:D19,D21:D27,D29:D35,D37:D40,D42:D47,D49:D53)</f>
        <v>35468396140</v>
      </c>
      <c r="E55" s="93">
        <f>SUM(E9:E10,E12:E19,E21:E27,E29:E35,E37:E40,E42:E47,E49:E53)</f>
        <v>8638190554</v>
      </c>
      <c r="F55" s="94">
        <f t="shared" si="0"/>
        <v>44106586694</v>
      </c>
      <c r="G55" s="92">
        <f>SUM(G9:G10,G12:G19,G21:G27,G29:G35,G37:G40,G42:G47,G49:G53)</f>
        <v>35750097198</v>
      </c>
      <c r="H55" s="93">
        <f>SUM(H9:H10,H12:H19,H21:H27,H29:H35,H37:H40,H42:H47,H49:H53)</f>
        <v>9799152917</v>
      </c>
      <c r="I55" s="94">
        <f t="shared" si="1"/>
        <v>45549250115</v>
      </c>
      <c r="J55" s="92">
        <f>SUM(J9:J10,J12:J19,J21:J27,J29:J35,J37:J40,J42:J47,J49:J53)</f>
        <v>4556830068</v>
      </c>
      <c r="K55" s="93">
        <f>SUM(K9:K10,K12:K19,K21:K27,K29:K35,K37:K40,K42:K47,K49:K53)</f>
        <v>692787588</v>
      </c>
      <c r="L55" s="93">
        <f t="shared" si="2"/>
        <v>5249617656</v>
      </c>
      <c r="M55" s="107">
        <f t="shared" si="3"/>
        <v>0.11902117233465556</v>
      </c>
      <c r="N55" s="92">
        <f>SUM(N9:N10,N12:N19,N21:N27,N29:N35,N37:N40,N42:N47,N49:N53)</f>
        <v>5125575110</v>
      </c>
      <c r="O55" s="93">
        <f>SUM(O9:O10,O12:O19,O21:O27,O29:O35,O37:O40,O42:O47,O49:O53)</f>
        <v>1735890631</v>
      </c>
      <c r="P55" s="93">
        <f t="shared" si="4"/>
        <v>6861465741</v>
      </c>
      <c r="Q55" s="107">
        <f t="shared" si="5"/>
        <v>0.1555655573305425</v>
      </c>
      <c r="R55" s="92">
        <f>SUM(R9:R10,R12:R19,R21:R27,R29:R35,R37:R40,R42:R47,R49:R53)</f>
        <v>6627861316</v>
      </c>
      <c r="S55" s="93">
        <f>SUM(S9:S10,S12:S19,S21:S27,S29:S35,S37:S40,S42:S47,S49:S53)</f>
        <v>1900832961</v>
      </c>
      <c r="T55" s="93">
        <f t="shared" si="6"/>
        <v>8528694277</v>
      </c>
      <c r="U55" s="107">
        <f t="shared" si="7"/>
        <v>0.18724115667035718</v>
      </c>
      <c r="V55" s="92">
        <f>SUM(V9:V10,V12:V19,V21:V27,V29:V35,V37:V40,V42:V47,V49:V53)</f>
        <v>6235140830</v>
      </c>
      <c r="W55" s="93">
        <f>SUM(W9:W10,W12:W19,W21:W27,W29:W35,W37:W40,W42:W47,W49:W53)</f>
        <v>3071160647</v>
      </c>
      <c r="X55" s="93">
        <f t="shared" si="8"/>
        <v>9306301477</v>
      </c>
      <c r="Y55" s="107">
        <f t="shared" si="9"/>
        <v>0.2043129459541927</v>
      </c>
      <c r="Z55" s="92">
        <f t="shared" si="10"/>
        <v>22545407324</v>
      </c>
      <c r="AA55" s="93">
        <f t="shared" si="11"/>
        <v>7400671827</v>
      </c>
      <c r="AB55" s="93">
        <f t="shared" si="12"/>
        <v>29946079151</v>
      </c>
      <c r="AC55" s="107">
        <f t="shared" si="13"/>
        <v>0.6574439551780533</v>
      </c>
      <c r="AD55" s="92">
        <f>SUM(AD9:AD10,AD12:AD19,AD21:AD27,AD29:AD35,AD37:AD40,AD42:AD47,AD49:AD53)</f>
        <v>26684349867</v>
      </c>
      <c r="AE55" s="93">
        <f>SUM(AE9:AE10,AE12:AE19,AE21:AE27,AE29:AE35,AE37:AE40,AE42:AE47,AE49:AE53)</f>
        <v>8522553619</v>
      </c>
      <c r="AF55" s="93">
        <f t="shared" si="14"/>
        <v>35206903486</v>
      </c>
      <c r="AG55" s="93">
        <f>SUM(AG9:AG10,AG12:AG19,AG21:AG27,AG29:AG35,AG37:AG40,AG42:AG47,AG49:AG53)</f>
        <v>35553731501</v>
      </c>
      <c r="AH55" s="93">
        <f>SUM(AH9:AH10,AH12:AH19,AH21:AH27,AH29:AH35,AH37:AH40,AH42:AH47,AH49:AH53)</f>
        <v>35553731501</v>
      </c>
      <c r="AI55" s="94">
        <f>SUM(AI9:AI10,AI12:AI19,AI21:AI27,AI29:AI35,AI37:AI40,AI42:AI47,AI49:AI53)</f>
        <v>9685798322</v>
      </c>
      <c r="AJ55" s="131">
        <f t="shared" si="15"/>
        <v>0.27242705373211173</v>
      </c>
      <c r="AK55" s="132">
        <f t="shared" si="16"/>
        <v>-0.7356682765156941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O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hidden="1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ht="1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23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50</v>
      </c>
      <c r="C9" s="64" t="s">
        <v>51</v>
      </c>
      <c r="D9" s="85">
        <v>6819794764</v>
      </c>
      <c r="E9" s="86">
        <v>1266260876</v>
      </c>
      <c r="F9" s="87">
        <f>$D9+$E9</f>
        <v>8086055640</v>
      </c>
      <c r="G9" s="85">
        <v>6538484169</v>
      </c>
      <c r="H9" s="86">
        <v>725661968</v>
      </c>
      <c r="I9" s="87">
        <f>$G9+$H9</f>
        <v>7264146137</v>
      </c>
      <c r="J9" s="85">
        <v>2387382195</v>
      </c>
      <c r="K9" s="86">
        <v>48283747</v>
      </c>
      <c r="L9" s="88">
        <f>$J9+$K9</f>
        <v>2435665942</v>
      </c>
      <c r="M9" s="105">
        <f>IF($F9=0,0,$L9/$F9)</f>
        <v>0.3012180537011492</v>
      </c>
      <c r="N9" s="85">
        <v>1457354311</v>
      </c>
      <c r="O9" s="86">
        <v>130577318</v>
      </c>
      <c r="P9" s="88">
        <f>$N9+$O9</f>
        <v>1587931629</v>
      </c>
      <c r="Q9" s="105">
        <f>IF($F9=0,0,$P9/$F9)</f>
        <v>0.1963790134147531</v>
      </c>
      <c r="R9" s="85">
        <v>1530456396</v>
      </c>
      <c r="S9" s="86">
        <v>102776868</v>
      </c>
      <c r="T9" s="88">
        <f>$R9+$S9</f>
        <v>1633233264</v>
      </c>
      <c r="U9" s="105">
        <f>IF($I9=0,0,$T9/$I9)</f>
        <v>0.22483485783430351</v>
      </c>
      <c r="V9" s="85">
        <v>1799763407</v>
      </c>
      <c r="W9" s="86">
        <v>147912011</v>
      </c>
      <c r="X9" s="88">
        <f>$V9+$W9</f>
        <v>1947675418</v>
      </c>
      <c r="Y9" s="105">
        <f>IF($I9=0,0,$X9/$I9)</f>
        <v>0.26812172845470383</v>
      </c>
      <c r="Z9" s="125">
        <f>$J9+$N9+$R9+$V9</f>
        <v>7174956309</v>
      </c>
      <c r="AA9" s="88">
        <f>$K9+$O9+$S9+$W9</f>
        <v>429549944</v>
      </c>
      <c r="AB9" s="88">
        <f>$Z9+$AA9</f>
        <v>7604506253</v>
      </c>
      <c r="AC9" s="105">
        <f>IF($I9=0,0,$AB9/$I9)</f>
        <v>1.0468548002175193</v>
      </c>
      <c r="AD9" s="85">
        <v>6359356094</v>
      </c>
      <c r="AE9" s="86">
        <v>826167282</v>
      </c>
      <c r="AF9" s="88">
        <f>$AD9+$AE9</f>
        <v>7185523376</v>
      </c>
      <c r="AG9" s="86">
        <v>7434296998</v>
      </c>
      <c r="AH9" s="86">
        <v>7434296998</v>
      </c>
      <c r="AI9" s="126">
        <v>2369257169</v>
      </c>
      <c r="AJ9" s="127">
        <f>IF($AH9=0,0,$AI9/$AH9)</f>
        <v>0.31869283264273485</v>
      </c>
      <c r="AK9" s="128">
        <f>IF($AF9=0,0,(($X9/$AF9)-1))</f>
        <v>-0.7289445297046376</v>
      </c>
    </row>
    <row r="10" spans="1:37" ht="13.5">
      <c r="A10" s="65"/>
      <c r="B10" s="66" t="s">
        <v>96</v>
      </c>
      <c r="C10" s="67"/>
      <c r="D10" s="89">
        <f>D9</f>
        <v>6819794764</v>
      </c>
      <c r="E10" s="90">
        <f>E9</f>
        <v>1266260876</v>
      </c>
      <c r="F10" s="91">
        <f aca="true" t="shared" si="0" ref="F10:F37">$D10+$E10</f>
        <v>8086055640</v>
      </c>
      <c r="G10" s="89">
        <f>G9</f>
        <v>6538484169</v>
      </c>
      <c r="H10" s="90">
        <f>H9</f>
        <v>725661968</v>
      </c>
      <c r="I10" s="91">
        <f aca="true" t="shared" si="1" ref="I10:I37">$G10+$H10</f>
        <v>7264146137</v>
      </c>
      <c r="J10" s="89">
        <f>J9</f>
        <v>2387382195</v>
      </c>
      <c r="K10" s="90">
        <f>K9</f>
        <v>48283747</v>
      </c>
      <c r="L10" s="90">
        <f aca="true" t="shared" si="2" ref="L10:L37">$J10+$K10</f>
        <v>2435665942</v>
      </c>
      <c r="M10" s="106">
        <f aca="true" t="shared" si="3" ref="M10:M37">IF($F10=0,0,$L10/$F10)</f>
        <v>0.3012180537011492</v>
      </c>
      <c r="N10" s="89">
        <f>N9</f>
        <v>1457354311</v>
      </c>
      <c r="O10" s="90">
        <f>O9</f>
        <v>130577318</v>
      </c>
      <c r="P10" s="90">
        <f aca="true" t="shared" si="4" ref="P10:P37">$N10+$O10</f>
        <v>1587931629</v>
      </c>
      <c r="Q10" s="106">
        <f aca="true" t="shared" si="5" ref="Q10:Q37">IF($F10=0,0,$P10/$F10)</f>
        <v>0.1963790134147531</v>
      </c>
      <c r="R10" s="89">
        <f>R9</f>
        <v>1530456396</v>
      </c>
      <c r="S10" s="90">
        <f>S9</f>
        <v>102776868</v>
      </c>
      <c r="T10" s="90">
        <f aca="true" t="shared" si="6" ref="T10:T37">$R10+$S10</f>
        <v>1633233264</v>
      </c>
      <c r="U10" s="106">
        <f aca="true" t="shared" si="7" ref="U10:U37">IF($I10=0,0,$T10/$I10)</f>
        <v>0.22483485783430351</v>
      </c>
      <c r="V10" s="89">
        <f>V9</f>
        <v>1799763407</v>
      </c>
      <c r="W10" s="90">
        <f>W9</f>
        <v>147912011</v>
      </c>
      <c r="X10" s="90">
        <f aca="true" t="shared" si="8" ref="X10:X37">$V10+$W10</f>
        <v>1947675418</v>
      </c>
      <c r="Y10" s="106">
        <f aca="true" t="shared" si="9" ref="Y10:Y37">IF($I10=0,0,$X10/$I10)</f>
        <v>0.26812172845470383</v>
      </c>
      <c r="Z10" s="89">
        <f aca="true" t="shared" si="10" ref="Z10:Z37">$J10+$N10+$R10+$V10</f>
        <v>7174956309</v>
      </c>
      <c r="AA10" s="90">
        <f aca="true" t="shared" si="11" ref="AA10:AA37">$K10+$O10+$S10+$W10</f>
        <v>429549944</v>
      </c>
      <c r="AB10" s="90">
        <f aca="true" t="shared" si="12" ref="AB10:AB37">$Z10+$AA10</f>
        <v>7604506253</v>
      </c>
      <c r="AC10" s="106">
        <f aca="true" t="shared" si="13" ref="AC10:AC37">IF($I10=0,0,$AB10/$I10)</f>
        <v>1.0468548002175193</v>
      </c>
      <c r="AD10" s="89">
        <f>AD9</f>
        <v>6359356094</v>
      </c>
      <c r="AE10" s="90">
        <f>AE9</f>
        <v>826167282</v>
      </c>
      <c r="AF10" s="90">
        <f aca="true" t="shared" si="14" ref="AF10:AF37">$AD10+$AE10</f>
        <v>7185523376</v>
      </c>
      <c r="AG10" s="90">
        <f>AG9</f>
        <v>7434296998</v>
      </c>
      <c r="AH10" s="90">
        <f>AH9</f>
        <v>7434296998</v>
      </c>
      <c r="AI10" s="91">
        <f>AI9</f>
        <v>2369257169</v>
      </c>
      <c r="AJ10" s="129">
        <f aca="true" t="shared" si="15" ref="AJ10:AJ37">IF($AH10=0,0,$AI10/$AH10)</f>
        <v>0.31869283264273485</v>
      </c>
      <c r="AK10" s="130">
        <f aca="true" t="shared" si="16" ref="AK10:AK37">IF($AF10=0,0,(($X10/$AF10)-1))</f>
        <v>-0.7289445297046376</v>
      </c>
    </row>
    <row r="11" spans="1:37" ht="13.5">
      <c r="A11" s="62" t="s">
        <v>97</v>
      </c>
      <c r="B11" s="63" t="s">
        <v>180</v>
      </c>
      <c r="C11" s="64" t="s">
        <v>181</v>
      </c>
      <c r="D11" s="85">
        <v>182317722</v>
      </c>
      <c r="E11" s="86">
        <v>285809646</v>
      </c>
      <c r="F11" s="87">
        <f t="shared" si="0"/>
        <v>468127368</v>
      </c>
      <c r="G11" s="85">
        <v>185075145</v>
      </c>
      <c r="H11" s="86">
        <v>47503250</v>
      </c>
      <c r="I11" s="87">
        <f t="shared" si="1"/>
        <v>232578395</v>
      </c>
      <c r="J11" s="85">
        <v>11567723</v>
      </c>
      <c r="K11" s="86">
        <v>6892961</v>
      </c>
      <c r="L11" s="88">
        <f t="shared" si="2"/>
        <v>18460684</v>
      </c>
      <c r="M11" s="105">
        <f t="shared" si="3"/>
        <v>0.039435173548750944</v>
      </c>
      <c r="N11" s="85">
        <v>15144153</v>
      </c>
      <c r="O11" s="86">
        <v>54490</v>
      </c>
      <c r="P11" s="88">
        <f t="shared" si="4"/>
        <v>15198643</v>
      </c>
      <c r="Q11" s="105">
        <f t="shared" si="5"/>
        <v>0.03246689691511478</v>
      </c>
      <c r="R11" s="85">
        <v>11536704</v>
      </c>
      <c r="S11" s="86">
        <v>24954</v>
      </c>
      <c r="T11" s="88">
        <f t="shared" si="6"/>
        <v>11561658</v>
      </c>
      <c r="U11" s="105">
        <f t="shared" si="7"/>
        <v>0.04971079966391547</v>
      </c>
      <c r="V11" s="85">
        <v>5614603</v>
      </c>
      <c r="W11" s="86">
        <v>0</v>
      </c>
      <c r="X11" s="88">
        <f t="shared" si="8"/>
        <v>5614603</v>
      </c>
      <c r="Y11" s="105">
        <f t="shared" si="9"/>
        <v>0.024140690282087467</v>
      </c>
      <c r="Z11" s="125">
        <f t="shared" si="10"/>
        <v>43863183</v>
      </c>
      <c r="AA11" s="88">
        <f t="shared" si="11"/>
        <v>6972405</v>
      </c>
      <c r="AB11" s="88">
        <f t="shared" si="12"/>
        <v>50835588</v>
      </c>
      <c r="AC11" s="105">
        <f t="shared" si="13"/>
        <v>0.2185739909332507</v>
      </c>
      <c r="AD11" s="85">
        <v>77946509</v>
      </c>
      <c r="AE11" s="86">
        <v>17229994</v>
      </c>
      <c r="AF11" s="88">
        <f t="shared" si="14"/>
        <v>95176503</v>
      </c>
      <c r="AG11" s="86">
        <v>264987251</v>
      </c>
      <c r="AH11" s="86">
        <v>264987251</v>
      </c>
      <c r="AI11" s="126">
        <v>24355736</v>
      </c>
      <c r="AJ11" s="127">
        <f t="shared" si="15"/>
        <v>0.09191285961149882</v>
      </c>
      <c r="AK11" s="128">
        <f t="shared" si="16"/>
        <v>-0.9410085176170004</v>
      </c>
    </row>
    <row r="12" spans="1:37" ht="13.5">
      <c r="A12" s="62" t="s">
        <v>97</v>
      </c>
      <c r="B12" s="63" t="s">
        <v>182</v>
      </c>
      <c r="C12" s="64" t="s">
        <v>183</v>
      </c>
      <c r="D12" s="85">
        <v>1193877420</v>
      </c>
      <c r="E12" s="86">
        <v>94780006</v>
      </c>
      <c r="F12" s="87">
        <f t="shared" si="0"/>
        <v>1288657426</v>
      </c>
      <c r="G12" s="85">
        <v>310154181</v>
      </c>
      <c r="H12" s="86">
        <v>51779001</v>
      </c>
      <c r="I12" s="87">
        <f t="shared" si="1"/>
        <v>361933182</v>
      </c>
      <c r="J12" s="85">
        <v>0</v>
      </c>
      <c r="K12" s="86">
        <v>0</v>
      </c>
      <c r="L12" s="88">
        <f t="shared" si="2"/>
        <v>0</v>
      </c>
      <c r="M12" s="105">
        <f t="shared" si="3"/>
        <v>0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97205278</v>
      </c>
      <c r="S12" s="86">
        <v>-27943162</v>
      </c>
      <c r="T12" s="88">
        <f t="shared" si="6"/>
        <v>69262116</v>
      </c>
      <c r="U12" s="105">
        <f t="shared" si="7"/>
        <v>0.19136713472156858</v>
      </c>
      <c r="V12" s="85">
        <v>1892861</v>
      </c>
      <c r="W12" s="86">
        <v>0</v>
      </c>
      <c r="X12" s="88">
        <f t="shared" si="8"/>
        <v>1892861</v>
      </c>
      <c r="Y12" s="105">
        <f t="shared" si="9"/>
        <v>0.005229863118767596</v>
      </c>
      <c r="Z12" s="125">
        <f t="shared" si="10"/>
        <v>99098139</v>
      </c>
      <c r="AA12" s="88">
        <f t="shared" si="11"/>
        <v>-27943162</v>
      </c>
      <c r="AB12" s="88">
        <f t="shared" si="12"/>
        <v>71154977</v>
      </c>
      <c r="AC12" s="105">
        <f t="shared" si="13"/>
        <v>0.19659699784033619</v>
      </c>
      <c r="AD12" s="85">
        <v>207815415</v>
      </c>
      <c r="AE12" s="86">
        <v>1175458</v>
      </c>
      <c r="AF12" s="88">
        <f t="shared" si="14"/>
        <v>208990873</v>
      </c>
      <c r="AG12" s="86">
        <v>429968457</v>
      </c>
      <c r="AH12" s="86">
        <v>429968457</v>
      </c>
      <c r="AI12" s="126">
        <v>33714584</v>
      </c>
      <c r="AJ12" s="127">
        <f t="shared" si="15"/>
        <v>0.0784117612608964</v>
      </c>
      <c r="AK12" s="128">
        <f t="shared" si="16"/>
        <v>-0.9909428532795306</v>
      </c>
    </row>
    <row r="13" spans="1:37" ht="13.5">
      <c r="A13" s="62" t="s">
        <v>97</v>
      </c>
      <c r="B13" s="63" t="s">
        <v>184</v>
      </c>
      <c r="C13" s="64" t="s">
        <v>185</v>
      </c>
      <c r="D13" s="85">
        <v>215089848</v>
      </c>
      <c r="E13" s="86">
        <v>79302450</v>
      </c>
      <c r="F13" s="87">
        <f t="shared" si="0"/>
        <v>294392298</v>
      </c>
      <c r="G13" s="85">
        <v>215089848</v>
      </c>
      <c r="H13" s="86">
        <v>79302450</v>
      </c>
      <c r="I13" s="87">
        <f t="shared" si="1"/>
        <v>294392298</v>
      </c>
      <c r="J13" s="85">
        <v>10106838</v>
      </c>
      <c r="K13" s="86">
        <v>2496751</v>
      </c>
      <c r="L13" s="88">
        <f t="shared" si="2"/>
        <v>12603589</v>
      </c>
      <c r="M13" s="105">
        <f t="shared" si="3"/>
        <v>0.042812223980126005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17737964</v>
      </c>
      <c r="S13" s="86">
        <v>5133151</v>
      </c>
      <c r="T13" s="88">
        <f t="shared" si="6"/>
        <v>22871115</v>
      </c>
      <c r="U13" s="105">
        <f t="shared" si="7"/>
        <v>0.07768924375868012</v>
      </c>
      <c r="V13" s="85">
        <v>16158164</v>
      </c>
      <c r="W13" s="86">
        <v>15929738</v>
      </c>
      <c r="X13" s="88">
        <f t="shared" si="8"/>
        <v>32087902</v>
      </c>
      <c r="Y13" s="105">
        <f t="shared" si="9"/>
        <v>0.10899708388430733</v>
      </c>
      <c r="Z13" s="125">
        <f t="shared" si="10"/>
        <v>44002966</v>
      </c>
      <c r="AA13" s="88">
        <f t="shared" si="11"/>
        <v>23559640</v>
      </c>
      <c r="AB13" s="88">
        <f t="shared" si="12"/>
        <v>67562606</v>
      </c>
      <c r="AC13" s="105">
        <f t="shared" si="13"/>
        <v>0.22949855162311344</v>
      </c>
      <c r="AD13" s="85">
        <v>117730312</v>
      </c>
      <c r="AE13" s="86">
        <v>57005801</v>
      </c>
      <c r="AF13" s="88">
        <f t="shared" si="14"/>
        <v>174736113</v>
      </c>
      <c r="AG13" s="86">
        <v>298884179</v>
      </c>
      <c r="AH13" s="86">
        <v>298884179</v>
      </c>
      <c r="AI13" s="126">
        <v>60760947</v>
      </c>
      <c r="AJ13" s="127">
        <f t="shared" si="15"/>
        <v>0.2032926172381978</v>
      </c>
      <c r="AK13" s="128">
        <f t="shared" si="16"/>
        <v>-0.8163636500257964</v>
      </c>
    </row>
    <row r="14" spans="1:37" ht="13.5">
      <c r="A14" s="62" t="s">
        <v>112</v>
      </c>
      <c r="B14" s="63" t="s">
        <v>186</v>
      </c>
      <c r="C14" s="64" t="s">
        <v>187</v>
      </c>
      <c r="D14" s="85">
        <v>69055088</v>
      </c>
      <c r="E14" s="86">
        <v>270537</v>
      </c>
      <c r="F14" s="87">
        <f t="shared" si="0"/>
        <v>69325625</v>
      </c>
      <c r="G14" s="85">
        <v>70162681</v>
      </c>
      <c r="H14" s="86">
        <v>246000</v>
      </c>
      <c r="I14" s="87">
        <f t="shared" si="1"/>
        <v>70408681</v>
      </c>
      <c r="J14" s="85">
        <v>13487269</v>
      </c>
      <c r="K14" s="86">
        <v>57371</v>
      </c>
      <c r="L14" s="88">
        <f t="shared" si="2"/>
        <v>13544640</v>
      </c>
      <c r="M14" s="105">
        <f t="shared" si="3"/>
        <v>0.1953771062287574</v>
      </c>
      <c r="N14" s="85">
        <v>8797092</v>
      </c>
      <c r="O14" s="86">
        <v>36885</v>
      </c>
      <c r="P14" s="88">
        <f t="shared" si="4"/>
        <v>8833977</v>
      </c>
      <c r="Q14" s="105">
        <f t="shared" si="5"/>
        <v>0.12742729690500446</v>
      </c>
      <c r="R14" s="85">
        <v>51717532</v>
      </c>
      <c r="S14" s="86">
        <v>297797</v>
      </c>
      <c r="T14" s="88">
        <f t="shared" si="6"/>
        <v>52015329</v>
      </c>
      <c r="U14" s="105">
        <f t="shared" si="7"/>
        <v>0.7387630084989094</v>
      </c>
      <c r="V14" s="85">
        <v>13798298</v>
      </c>
      <c r="W14" s="86">
        <v>54766</v>
      </c>
      <c r="X14" s="88">
        <f t="shared" si="8"/>
        <v>13853064</v>
      </c>
      <c r="Y14" s="105">
        <f t="shared" si="9"/>
        <v>0.19675221582406863</v>
      </c>
      <c r="Z14" s="125">
        <f t="shared" si="10"/>
        <v>87800191</v>
      </c>
      <c r="AA14" s="88">
        <f t="shared" si="11"/>
        <v>446819</v>
      </c>
      <c r="AB14" s="88">
        <f t="shared" si="12"/>
        <v>88247010</v>
      </c>
      <c r="AC14" s="105">
        <f t="shared" si="13"/>
        <v>1.2533541141041968</v>
      </c>
      <c r="AD14" s="85">
        <v>39144030</v>
      </c>
      <c r="AE14" s="86">
        <v>7563</v>
      </c>
      <c r="AF14" s="88">
        <f t="shared" si="14"/>
        <v>39151593</v>
      </c>
      <c r="AG14" s="86">
        <v>62081826</v>
      </c>
      <c r="AH14" s="86">
        <v>62081826</v>
      </c>
      <c r="AI14" s="126">
        <v>6007810</v>
      </c>
      <c r="AJ14" s="127">
        <f t="shared" si="15"/>
        <v>0.0967724435167226</v>
      </c>
      <c r="AK14" s="128">
        <f t="shared" si="16"/>
        <v>-0.6461685735239432</v>
      </c>
    </row>
    <row r="15" spans="1:37" ht="13.5">
      <c r="A15" s="65"/>
      <c r="B15" s="66" t="s">
        <v>188</v>
      </c>
      <c r="C15" s="67"/>
      <c r="D15" s="89">
        <f>SUM(D11:D14)</f>
        <v>1660340078</v>
      </c>
      <c r="E15" s="90">
        <f>SUM(E11:E14)</f>
        <v>460162639</v>
      </c>
      <c r="F15" s="91">
        <f t="shared" si="0"/>
        <v>2120502717</v>
      </c>
      <c r="G15" s="89">
        <f>SUM(G11:G14)</f>
        <v>780481855</v>
      </c>
      <c r="H15" s="90">
        <f>SUM(H11:H14)</f>
        <v>178830701</v>
      </c>
      <c r="I15" s="91">
        <f t="shared" si="1"/>
        <v>959312556</v>
      </c>
      <c r="J15" s="89">
        <f>SUM(J11:J14)</f>
        <v>35161830</v>
      </c>
      <c r="K15" s="90">
        <f>SUM(K11:K14)</f>
        <v>9447083</v>
      </c>
      <c r="L15" s="90">
        <f t="shared" si="2"/>
        <v>44608913</v>
      </c>
      <c r="M15" s="106">
        <f t="shared" si="3"/>
        <v>0.021036951588117206</v>
      </c>
      <c r="N15" s="89">
        <f>SUM(N11:N14)</f>
        <v>23941245</v>
      </c>
      <c r="O15" s="90">
        <f>SUM(O11:O14)</f>
        <v>91375</v>
      </c>
      <c r="P15" s="90">
        <f t="shared" si="4"/>
        <v>24032620</v>
      </c>
      <c r="Q15" s="106">
        <f t="shared" si="5"/>
        <v>0.011333454000002584</v>
      </c>
      <c r="R15" s="89">
        <f>SUM(R11:R14)</f>
        <v>178197478</v>
      </c>
      <c r="S15" s="90">
        <f>SUM(S11:S14)</f>
        <v>-22487260</v>
      </c>
      <c r="T15" s="90">
        <f t="shared" si="6"/>
        <v>155710218</v>
      </c>
      <c r="U15" s="106">
        <f t="shared" si="7"/>
        <v>0.16231437504504007</v>
      </c>
      <c r="V15" s="89">
        <f>SUM(V11:V14)</f>
        <v>37463926</v>
      </c>
      <c r="W15" s="90">
        <f>SUM(W11:W14)</f>
        <v>15984504</v>
      </c>
      <c r="X15" s="90">
        <f t="shared" si="8"/>
        <v>53448430</v>
      </c>
      <c r="Y15" s="106">
        <f t="shared" si="9"/>
        <v>0.055715344978764146</v>
      </c>
      <c r="Z15" s="89">
        <f t="shared" si="10"/>
        <v>274764479</v>
      </c>
      <c r="AA15" s="90">
        <f t="shared" si="11"/>
        <v>3035702</v>
      </c>
      <c r="AB15" s="90">
        <f t="shared" si="12"/>
        <v>277800181</v>
      </c>
      <c r="AC15" s="106">
        <f t="shared" si="13"/>
        <v>0.28958255498951274</v>
      </c>
      <c r="AD15" s="89">
        <f>SUM(AD11:AD14)</f>
        <v>442636266</v>
      </c>
      <c r="AE15" s="90">
        <f>SUM(AE11:AE14)</f>
        <v>75418816</v>
      </c>
      <c r="AF15" s="90">
        <f t="shared" si="14"/>
        <v>518055082</v>
      </c>
      <c r="AG15" s="90">
        <f>SUM(AG11:AG14)</f>
        <v>1055921713</v>
      </c>
      <c r="AH15" s="90">
        <f>SUM(AH11:AH14)</f>
        <v>1055921713</v>
      </c>
      <c r="AI15" s="91">
        <f>SUM(AI11:AI14)</f>
        <v>124839077</v>
      </c>
      <c r="AJ15" s="129">
        <f t="shared" si="15"/>
        <v>0.11822758776814735</v>
      </c>
      <c r="AK15" s="130">
        <f t="shared" si="16"/>
        <v>-0.8968286735193151</v>
      </c>
    </row>
    <row r="16" spans="1:37" ht="13.5">
      <c r="A16" s="62" t="s">
        <v>97</v>
      </c>
      <c r="B16" s="63" t="s">
        <v>189</v>
      </c>
      <c r="C16" s="64" t="s">
        <v>190</v>
      </c>
      <c r="D16" s="85">
        <v>359197854</v>
      </c>
      <c r="E16" s="86">
        <v>43999951</v>
      </c>
      <c r="F16" s="87">
        <f t="shared" si="0"/>
        <v>403197805</v>
      </c>
      <c r="G16" s="85">
        <v>276402097</v>
      </c>
      <c r="H16" s="86">
        <v>761727138</v>
      </c>
      <c r="I16" s="87">
        <f t="shared" si="1"/>
        <v>1038129235</v>
      </c>
      <c r="J16" s="85">
        <v>106495</v>
      </c>
      <c r="K16" s="133">
        <v>0</v>
      </c>
      <c r="L16" s="88">
        <f t="shared" si="2"/>
        <v>106495</v>
      </c>
      <c r="M16" s="105">
        <f t="shared" si="3"/>
        <v>0.0002641259418562559</v>
      </c>
      <c r="N16" s="85">
        <v>588360</v>
      </c>
      <c r="O16" s="86">
        <v>0</v>
      </c>
      <c r="P16" s="88">
        <f t="shared" si="4"/>
        <v>588360</v>
      </c>
      <c r="Q16" s="105">
        <f t="shared" si="5"/>
        <v>0.0014592341344715407</v>
      </c>
      <c r="R16" s="85">
        <v>303843</v>
      </c>
      <c r="S16" s="86">
        <v>0</v>
      </c>
      <c r="T16" s="88">
        <f t="shared" si="6"/>
        <v>303843</v>
      </c>
      <c r="U16" s="105">
        <f t="shared" si="7"/>
        <v>0.0002926832129912997</v>
      </c>
      <c r="V16" s="85">
        <v>275329</v>
      </c>
      <c r="W16" s="86">
        <v>0</v>
      </c>
      <c r="X16" s="88">
        <f t="shared" si="8"/>
        <v>275329</v>
      </c>
      <c r="Y16" s="105">
        <f t="shared" si="9"/>
        <v>0.00026521649782842305</v>
      </c>
      <c r="Z16" s="125">
        <f t="shared" si="10"/>
        <v>1274027</v>
      </c>
      <c r="AA16" s="88">
        <f t="shared" si="11"/>
        <v>0</v>
      </c>
      <c r="AB16" s="88">
        <f t="shared" si="12"/>
        <v>1274027</v>
      </c>
      <c r="AC16" s="105">
        <f t="shared" si="13"/>
        <v>0.0012272335245428283</v>
      </c>
      <c r="AD16" s="85">
        <v>2852739</v>
      </c>
      <c r="AE16" s="86">
        <v>345738</v>
      </c>
      <c r="AF16" s="88">
        <f t="shared" si="14"/>
        <v>3198477</v>
      </c>
      <c r="AG16" s="86">
        <v>974256610</v>
      </c>
      <c r="AH16" s="86">
        <v>974256610</v>
      </c>
      <c r="AI16" s="126">
        <v>18182</v>
      </c>
      <c r="AJ16" s="127">
        <f t="shared" si="15"/>
        <v>1.866243432518256E-05</v>
      </c>
      <c r="AK16" s="128">
        <f t="shared" si="16"/>
        <v>-0.9139187181899385</v>
      </c>
    </row>
    <row r="17" spans="1:37" ht="13.5">
      <c r="A17" s="62" t="s">
        <v>97</v>
      </c>
      <c r="B17" s="63" t="s">
        <v>191</v>
      </c>
      <c r="C17" s="64" t="s">
        <v>192</v>
      </c>
      <c r="D17" s="85">
        <v>122165048</v>
      </c>
      <c r="E17" s="86">
        <v>217925350</v>
      </c>
      <c r="F17" s="87">
        <f t="shared" si="0"/>
        <v>340090398</v>
      </c>
      <c r="G17" s="85">
        <v>148538287</v>
      </c>
      <c r="H17" s="86">
        <v>217225350</v>
      </c>
      <c r="I17" s="87">
        <f t="shared" si="1"/>
        <v>365763637</v>
      </c>
      <c r="J17" s="85">
        <v>21640923</v>
      </c>
      <c r="K17" s="86">
        <v>0</v>
      </c>
      <c r="L17" s="88">
        <f t="shared" si="2"/>
        <v>21640923</v>
      </c>
      <c r="M17" s="105">
        <f t="shared" si="3"/>
        <v>0.06363285505049748</v>
      </c>
      <c r="N17" s="85">
        <v>25311149</v>
      </c>
      <c r="O17" s="86">
        <v>3243731</v>
      </c>
      <c r="P17" s="88">
        <f t="shared" si="4"/>
        <v>28554880</v>
      </c>
      <c r="Q17" s="105">
        <f t="shared" si="5"/>
        <v>0.08396261749207044</v>
      </c>
      <c r="R17" s="85">
        <v>31294642</v>
      </c>
      <c r="S17" s="86">
        <v>0</v>
      </c>
      <c r="T17" s="88">
        <f t="shared" si="6"/>
        <v>31294642</v>
      </c>
      <c r="U17" s="105">
        <f t="shared" si="7"/>
        <v>0.08555974086620316</v>
      </c>
      <c r="V17" s="85">
        <v>49460203</v>
      </c>
      <c r="W17" s="86">
        <v>181151158</v>
      </c>
      <c r="X17" s="88">
        <f t="shared" si="8"/>
        <v>230611361</v>
      </c>
      <c r="Y17" s="105">
        <f t="shared" si="9"/>
        <v>0.6304928584248521</v>
      </c>
      <c r="Z17" s="125">
        <f t="shared" si="10"/>
        <v>127706917</v>
      </c>
      <c r="AA17" s="88">
        <f t="shared" si="11"/>
        <v>184394889</v>
      </c>
      <c r="AB17" s="88">
        <f t="shared" si="12"/>
        <v>312101806</v>
      </c>
      <c r="AC17" s="105">
        <f t="shared" si="13"/>
        <v>0.8532882288678686</v>
      </c>
      <c r="AD17" s="85">
        <v>81770336</v>
      </c>
      <c r="AE17" s="86">
        <v>51336915</v>
      </c>
      <c r="AF17" s="88">
        <f t="shared" si="14"/>
        <v>133107251</v>
      </c>
      <c r="AG17" s="86">
        <v>232375247</v>
      </c>
      <c r="AH17" s="86">
        <v>232375247</v>
      </c>
      <c r="AI17" s="126">
        <v>21797536</v>
      </c>
      <c r="AJ17" s="127">
        <f t="shared" si="15"/>
        <v>0.09380317517209567</v>
      </c>
      <c r="AK17" s="128">
        <f t="shared" si="16"/>
        <v>0.7325229036545875</v>
      </c>
    </row>
    <row r="18" spans="1:37" ht="13.5">
      <c r="A18" s="62" t="s">
        <v>97</v>
      </c>
      <c r="B18" s="63" t="s">
        <v>193</v>
      </c>
      <c r="C18" s="64" t="s">
        <v>194</v>
      </c>
      <c r="D18" s="85">
        <v>90068992</v>
      </c>
      <c r="E18" s="86">
        <v>370000</v>
      </c>
      <c r="F18" s="87">
        <f t="shared" si="0"/>
        <v>90438992</v>
      </c>
      <c r="G18" s="85">
        <v>212882818</v>
      </c>
      <c r="H18" s="86">
        <v>1413000</v>
      </c>
      <c r="I18" s="87">
        <f t="shared" si="1"/>
        <v>214295818</v>
      </c>
      <c r="J18" s="85">
        <v>7018328</v>
      </c>
      <c r="K18" s="86">
        <v>121132</v>
      </c>
      <c r="L18" s="88">
        <f t="shared" si="2"/>
        <v>7139460</v>
      </c>
      <c r="M18" s="105">
        <f t="shared" si="3"/>
        <v>0.07894227746368514</v>
      </c>
      <c r="N18" s="85">
        <v>24960828</v>
      </c>
      <c r="O18" s="86">
        <v>26437</v>
      </c>
      <c r="P18" s="88">
        <f t="shared" si="4"/>
        <v>24987265</v>
      </c>
      <c r="Q18" s="105">
        <f t="shared" si="5"/>
        <v>0.27628862780779334</v>
      </c>
      <c r="R18" s="85">
        <v>11313212</v>
      </c>
      <c r="S18" s="86">
        <v>1019940</v>
      </c>
      <c r="T18" s="88">
        <f t="shared" si="6"/>
        <v>12333152</v>
      </c>
      <c r="U18" s="105">
        <f t="shared" si="7"/>
        <v>0.057551995718367215</v>
      </c>
      <c r="V18" s="85">
        <v>117820492</v>
      </c>
      <c r="W18" s="86">
        <v>122078</v>
      </c>
      <c r="X18" s="88">
        <f t="shared" si="8"/>
        <v>117942570</v>
      </c>
      <c r="Y18" s="105">
        <f t="shared" si="9"/>
        <v>0.5503727095598291</v>
      </c>
      <c r="Z18" s="125">
        <f t="shared" si="10"/>
        <v>161112860</v>
      </c>
      <c r="AA18" s="88">
        <f t="shared" si="11"/>
        <v>1289587</v>
      </c>
      <c r="AB18" s="88">
        <f t="shared" si="12"/>
        <v>162402447</v>
      </c>
      <c r="AC18" s="105">
        <f t="shared" si="13"/>
        <v>0.7578423532278171</v>
      </c>
      <c r="AD18" s="85">
        <v>132490703</v>
      </c>
      <c r="AE18" s="86">
        <v>468751</v>
      </c>
      <c r="AF18" s="88">
        <f t="shared" si="14"/>
        <v>132959454</v>
      </c>
      <c r="AG18" s="86">
        <v>247251726</v>
      </c>
      <c r="AH18" s="86">
        <v>247251726</v>
      </c>
      <c r="AI18" s="126">
        <v>108082074</v>
      </c>
      <c r="AJ18" s="127">
        <f t="shared" si="15"/>
        <v>0.4371337492705713</v>
      </c>
      <c r="AK18" s="128">
        <f t="shared" si="16"/>
        <v>-0.11294333383769761</v>
      </c>
    </row>
    <row r="19" spans="1:37" ht="13.5">
      <c r="A19" s="62" t="s">
        <v>97</v>
      </c>
      <c r="B19" s="63" t="s">
        <v>57</v>
      </c>
      <c r="C19" s="64" t="s">
        <v>58</v>
      </c>
      <c r="D19" s="85">
        <v>3246216513</v>
      </c>
      <c r="E19" s="86">
        <v>220615001</v>
      </c>
      <c r="F19" s="87">
        <f t="shared" si="0"/>
        <v>3466831514</v>
      </c>
      <c r="G19" s="85">
        <v>3153793449</v>
      </c>
      <c r="H19" s="86">
        <v>220615001</v>
      </c>
      <c r="I19" s="87">
        <f t="shared" si="1"/>
        <v>3374408450</v>
      </c>
      <c r="J19" s="85">
        <v>304657527</v>
      </c>
      <c r="K19" s="86">
        <v>20350697</v>
      </c>
      <c r="L19" s="88">
        <f t="shared" si="2"/>
        <v>325008224</v>
      </c>
      <c r="M19" s="105">
        <f t="shared" si="3"/>
        <v>0.09374791439604988</v>
      </c>
      <c r="N19" s="85">
        <v>440001266</v>
      </c>
      <c r="O19" s="86">
        <v>37025316</v>
      </c>
      <c r="P19" s="88">
        <f t="shared" si="4"/>
        <v>477026582</v>
      </c>
      <c r="Q19" s="105">
        <f t="shared" si="5"/>
        <v>0.1375972786890964</v>
      </c>
      <c r="R19" s="85">
        <v>460118135</v>
      </c>
      <c r="S19" s="86">
        <v>36379269</v>
      </c>
      <c r="T19" s="88">
        <f t="shared" si="6"/>
        <v>496497404</v>
      </c>
      <c r="U19" s="105">
        <f t="shared" si="7"/>
        <v>0.14713613107506296</v>
      </c>
      <c r="V19" s="85">
        <v>677301066</v>
      </c>
      <c r="W19" s="86">
        <v>17045444</v>
      </c>
      <c r="X19" s="88">
        <f t="shared" si="8"/>
        <v>694346510</v>
      </c>
      <c r="Y19" s="105">
        <f t="shared" si="9"/>
        <v>0.2057683651189292</v>
      </c>
      <c r="Z19" s="125">
        <f t="shared" si="10"/>
        <v>1882077994</v>
      </c>
      <c r="AA19" s="88">
        <f t="shared" si="11"/>
        <v>110800726</v>
      </c>
      <c r="AB19" s="88">
        <f t="shared" si="12"/>
        <v>1992878720</v>
      </c>
      <c r="AC19" s="105">
        <f t="shared" si="13"/>
        <v>0.5905860981352153</v>
      </c>
      <c r="AD19" s="85">
        <v>1639798596</v>
      </c>
      <c r="AE19" s="86">
        <v>109167580</v>
      </c>
      <c r="AF19" s="88">
        <f t="shared" si="14"/>
        <v>1748966176</v>
      </c>
      <c r="AG19" s="86">
        <v>2578842294</v>
      </c>
      <c r="AH19" s="86">
        <v>2578842294</v>
      </c>
      <c r="AI19" s="126">
        <v>537058794</v>
      </c>
      <c r="AJ19" s="127">
        <f t="shared" si="15"/>
        <v>0.2082557724640761</v>
      </c>
      <c r="AK19" s="128">
        <f t="shared" si="16"/>
        <v>-0.6029960330119043</v>
      </c>
    </row>
    <row r="20" spans="1:37" ht="13.5">
      <c r="A20" s="62" t="s">
        <v>97</v>
      </c>
      <c r="B20" s="63" t="s">
        <v>195</v>
      </c>
      <c r="C20" s="64" t="s">
        <v>196</v>
      </c>
      <c r="D20" s="85">
        <v>484244381</v>
      </c>
      <c r="E20" s="86">
        <v>34053000</v>
      </c>
      <c r="F20" s="87">
        <f t="shared" si="0"/>
        <v>518297381</v>
      </c>
      <c r="G20" s="85">
        <v>463913011</v>
      </c>
      <c r="H20" s="86">
        <v>22747404</v>
      </c>
      <c r="I20" s="87">
        <f t="shared" si="1"/>
        <v>486660415</v>
      </c>
      <c r="J20" s="85">
        <v>0</v>
      </c>
      <c r="K20" s="86">
        <v>0</v>
      </c>
      <c r="L20" s="88">
        <f t="shared" si="2"/>
        <v>0</v>
      </c>
      <c r="M20" s="105">
        <f t="shared" si="3"/>
        <v>0</v>
      </c>
      <c r="N20" s="85">
        <v>16221041</v>
      </c>
      <c r="O20" s="86">
        <v>0</v>
      </c>
      <c r="P20" s="88">
        <f t="shared" si="4"/>
        <v>16221041</v>
      </c>
      <c r="Q20" s="105">
        <f t="shared" si="5"/>
        <v>0.03129678365092877</v>
      </c>
      <c r="R20" s="85">
        <v>67735246</v>
      </c>
      <c r="S20" s="86">
        <v>0</v>
      </c>
      <c r="T20" s="88">
        <f t="shared" si="6"/>
        <v>67735246</v>
      </c>
      <c r="U20" s="105">
        <f t="shared" si="7"/>
        <v>0.13918380026861235</v>
      </c>
      <c r="V20" s="85">
        <v>74979194</v>
      </c>
      <c r="W20" s="86">
        <v>0</v>
      </c>
      <c r="X20" s="88">
        <f t="shared" si="8"/>
        <v>74979194</v>
      </c>
      <c r="Y20" s="105">
        <f t="shared" si="9"/>
        <v>0.1540688161374292</v>
      </c>
      <c r="Z20" s="125">
        <f t="shared" si="10"/>
        <v>158935481</v>
      </c>
      <c r="AA20" s="88">
        <f t="shared" si="11"/>
        <v>0</v>
      </c>
      <c r="AB20" s="88">
        <f t="shared" si="12"/>
        <v>158935481</v>
      </c>
      <c r="AC20" s="105">
        <f t="shared" si="13"/>
        <v>0.32658395074109325</v>
      </c>
      <c r="AD20" s="85">
        <v>213796500</v>
      </c>
      <c r="AE20" s="86">
        <v>0</v>
      </c>
      <c r="AF20" s="88">
        <f t="shared" si="14"/>
        <v>213796500</v>
      </c>
      <c r="AG20" s="86">
        <v>478651312</v>
      </c>
      <c r="AH20" s="86">
        <v>478651312</v>
      </c>
      <c r="AI20" s="126">
        <v>0</v>
      </c>
      <c r="AJ20" s="127">
        <f t="shared" si="15"/>
        <v>0</v>
      </c>
      <c r="AK20" s="128">
        <f t="shared" si="16"/>
        <v>-0.6492964384356152</v>
      </c>
    </row>
    <row r="21" spans="1:37" ht="13.5">
      <c r="A21" s="62" t="s">
        <v>112</v>
      </c>
      <c r="B21" s="63" t="s">
        <v>197</v>
      </c>
      <c r="C21" s="64" t="s">
        <v>198</v>
      </c>
      <c r="D21" s="85">
        <v>143114364</v>
      </c>
      <c r="E21" s="86">
        <v>16300000</v>
      </c>
      <c r="F21" s="87">
        <f t="shared" si="0"/>
        <v>159414364</v>
      </c>
      <c r="G21" s="85">
        <v>173903460</v>
      </c>
      <c r="H21" s="86">
        <v>17100000</v>
      </c>
      <c r="I21" s="87">
        <f t="shared" si="1"/>
        <v>191003460</v>
      </c>
      <c r="J21" s="85">
        <v>33667969</v>
      </c>
      <c r="K21" s="86">
        <v>21500</v>
      </c>
      <c r="L21" s="88">
        <f t="shared" si="2"/>
        <v>33689469</v>
      </c>
      <c r="M21" s="105">
        <f t="shared" si="3"/>
        <v>0.2113327065056697</v>
      </c>
      <c r="N21" s="85">
        <v>33419259</v>
      </c>
      <c r="O21" s="86">
        <v>202379</v>
      </c>
      <c r="P21" s="88">
        <f t="shared" si="4"/>
        <v>33621638</v>
      </c>
      <c r="Q21" s="105">
        <f t="shared" si="5"/>
        <v>0.21090720532561294</v>
      </c>
      <c r="R21" s="85">
        <v>35423104</v>
      </c>
      <c r="S21" s="86">
        <v>205930</v>
      </c>
      <c r="T21" s="88">
        <f t="shared" si="6"/>
        <v>35629034</v>
      </c>
      <c r="U21" s="105">
        <f t="shared" si="7"/>
        <v>0.1865360658911624</v>
      </c>
      <c r="V21" s="85">
        <v>39033792</v>
      </c>
      <c r="W21" s="86">
        <v>424073</v>
      </c>
      <c r="X21" s="88">
        <f t="shared" si="8"/>
        <v>39457865</v>
      </c>
      <c r="Y21" s="105">
        <f t="shared" si="9"/>
        <v>0.20658193835860356</v>
      </c>
      <c r="Z21" s="125">
        <f t="shared" si="10"/>
        <v>141544124</v>
      </c>
      <c r="AA21" s="88">
        <f t="shared" si="11"/>
        <v>853882</v>
      </c>
      <c r="AB21" s="88">
        <f t="shared" si="12"/>
        <v>142398006</v>
      </c>
      <c r="AC21" s="105">
        <f t="shared" si="13"/>
        <v>0.7455257930929629</v>
      </c>
      <c r="AD21" s="85">
        <v>126009382</v>
      </c>
      <c r="AE21" s="86">
        <v>2858207</v>
      </c>
      <c r="AF21" s="88">
        <f t="shared" si="14"/>
        <v>128867589</v>
      </c>
      <c r="AG21" s="86">
        <v>141524871</v>
      </c>
      <c r="AH21" s="86">
        <v>141524871</v>
      </c>
      <c r="AI21" s="126">
        <v>27503598</v>
      </c>
      <c r="AJ21" s="127">
        <f t="shared" si="15"/>
        <v>0.19433755922660406</v>
      </c>
      <c r="AK21" s="128">
        <f t="shared" si="16"/>
        <v>-0.6938107920991679</v>
      </c>
    </row>
    <row r="22" spans="1:37" ht="13.5">
      <c r="A22" s="65"/>
      <c r="B22" s="66" t="s">
        <v>199</v>
      </c>
      <c r="C22" s="67"/>
      <c r="D22" s="89">
        <f>SUM(D16:D21)</f>
        <v>4445007152</v>
      </c>
      <c r="E22" s="90">
        <f>SUM(E16:E21)</f>
        <v>533263302</v>
      </c>
      <c r="F22" s="91">
        <f t="shared" si="0"/>
        <v>4978270454</v>
      </c>
      <c r="G22" s="89">
        <f>SUM(G16:G21)</f>
        <v>4429433122</v>
      </c>
      <c r="H22" s="90">
        <f>SUM(H16:H21)</f>
        <v>1240827893</v>
      </c>
      <c r="I22" s="91">
        <f t="shared" si="1"/>
        <v>5670261015</v>
      </c>
      <c r="J22" s="89">
        <f>SUM(J16:J21)</f>
        <v>367091242</v>
      </c>
      <c r="K22" s="90">
        <f>SUM(K16:K21)</f>
        <v>20493329</v>
      </c>
      <c r="L22" s="90">
        <f t="shared" si="2"/>
        <v>387584571</v>
      </c>
      <c r="M22" s="106">
        <f t="shared" si="3"/>
        <v>0.07785526611728757</v>
      </c>
      <c r="N22" s="89">
        <f>SUM(N16:N21)</f>
        <v>540501903</v>
      </c>
      <c r="O22" s="90">
        <f>SUM(O16:O21)</f>
        <v>40497863</v>
      </c>
      <c r="P22" s="90">
        <f t="shared" si="4"/>
        <v>580999766</v>
      </c>
      <c r="Q22" s="106">
        <f t="shared" si="5"/>
        <v>0.11670715188508318</v>
      </c>
      <c r="R22" s="89">
        <f>SUM(R16:R21)</f>
        <v>606188182</v>
      </c>
      <c r="S22" s="90">
        <f>SUM(S16:S21)</f>
        <v>37605139</v>
      </c>
      <c r="T22" s="90">
        <f t="shared" si="6"/>
        <v>643793321</v>
      </c>
      <c r="U22" s="106">
        <f t="shared" si="7"/>
        <v>0.11353856891189337</v>
      </c>
      <c r="V22" s="89">
        <f>SUM(V16:V21)</f>
        <v>958870076</v>
      </c>
      <c r="W22" s="90">
        <f>SUM(W16:W21)</f>
        <v>198742753</v>
      </c>
      <c r="X22" s="90">
        <f t="shared" si="8"/>
        <v>1157612829</v>
      </c>
      <c r="Y22" s="106">
        <f t="shared" si="9"/>
        <v>0.20415512194900257</v>
      </c>
      <c r="Z22" s="89">
        <f t="shared" si="10"/>
        <v>2472651403</v>
      </c>
      <c r="AA22" s="90">
        <f t="shared" si="11"/>
        <v>297339084</v>
      </c>
      <c r="AB22" s="90">
        <f t="shared" si="12"/>
        <v>2769990487</v>
      </c>
      <c r="AC22" s="106">
        <f t="shared" si="13"/>
        <v>0.48851198907286986</v>
      </c>
      <c r="AD22" s="89">
        <f>SUM(AD16:AD21)</f>
        <v>2196718256</v>
      </c>
      <c r="AE22" s="90">
        <f>SUM(AE16:AE21)</f>
        <v>164177191</v>
      </c>
      <c r="AF22" s="90">
        <f t="shared" si="14"/>
        <v>2360895447</v>
      </c>
      <c r="AG22" s="90">
        <f>SUM(AG16:AG21)</f>
        <v>4652902060</v>
      </c>
      <c r="AH22" s="90">
        <f>SUM(AH16:AH21)</f>
        <v>4652902060</v>
      </c>
      <c r="AI22" s="91">
        <f>SUM(AI16:AI21)</f>
        <v>694460184</v>
      </c>
      <c r="AJ22" s="129">
        <f t="shared" si="15"/>
        <v>0.14925312741270122</v>
      </c>
      <c r="AK22" s="130">
        <f t="shared" si="16"/>
        <v>-0.5096721328888225</v>
      </c>
    </row>
    <row r="23" spans="1:37" ht="13.5">
      <c r="A23" s="62" t="s">
        <v>97</v>
      </c>
      <c r="B23" s="63" t="s">
        <v>200</v>
      </c>
      <c r="C23" s="64" t="s">
        <v>201</v>
      </c>
      <c r="D23" s="85">
        <v>598683996</v>
      </c>
      <c r="E23" s="86">
        <v>171181836</v>
      </c>
      <c r="F23" s="87">
        <f t="shared" si="0"/>
        <v>769865832</v>
      </c>
      <c r="G23" s="85">
        <v>566379909</v>
      </c>
      <c r="H23" s="86">
        <v>171736775</v>
      </c>
      <c r="I23" s="87">
        <f t="shared" si="1"/>
        <v>738116684</v>
      </c>
      <c r="J23" s="85">
        <v>108711733</v>
      </c>
      <c r="K23" s="86">
        <v>8475411</v>
      </c>
      <c r="L23" s="88">
        <f t="shared" si="2"/>
        <v>117187144</v>
      </c>
      <c r="M23" s="105">
        <f t="shared" si="3"/>
        <v>0.15221761913444679</v>
      </c>
      <c r="N23" s="85">
        <v>128292041</v>
      </c>
      <c r="O23" s="86">
        <v>27801312</v>
      </c>
      <c r="P23" s="88">
        <f t="shared" si="4"/>
        <v>156093353</v>
      </c>
      <c r="Q23" s="105">
        <f t="shared" si="5"/>
        <v>0.20275396895390468</v>
      </c>
      <c r="R23" s="85">
        <v>84492699</v>
      </c>
      <c r="S23" s="86">
        <v>17753453</v>
      </c>
      <c r="T23" s="88">
        <f t="shared" si="6"/>
        <v>102246152</v>
      </c>
      <c r="U23" s="105">
        <f t="shared" si="7"/>
        <v>0.13852301975604714</v>
      </c>
      <c r="V23" s="85">
        <v>174192201</v>
      </c>
      <c r="W23" s="86">
        <v>57420750</v>
      </c>
      <c r="X23" s="88">
        <f t="shared" si="8"/>
        <v>231612951</v>
      </c>
      <c r="Y23" s="105">
        <f t="shared" si="9"/>
        <v>0.31378907430305425</v>
      </c>
      <c r="Z23" s="125">
        <f t="shared" si="10"/>
        <v>495688674</v>
      </c>
      <c r="AA23" s="88">
        <f t="shared" si="11"/>
        <v>111450926</v>
      </c>
      <c r="AB23" s="88">
        <f t="shared" si="12"/>
        <v>607139600</v>
      </c>
      <c r="AC23" s="105">
        <f t="shared" si="13"/>
        <v>0.8225523323897662</v>
      </c>
      <c r="AD23" s="85">
        <v>442495714</v>
      </c>
      <c r="AE23" s="86">
        <v>333193989</v>
      </c>
      <c r="AF23" s="88">
        <f t="shared" si="14"/>
        <v>775689703</v>
      </c>
      <c r="AG23" s="86">
        <v>830370182</v>
      </c>
      <c r="AH23" s="86">
        <v>830370182</v>
      </c>
      <c r="AI23" s="126">
        <v>238496138</v>
      </c>
      <c r="AJ23" s="127">
        <f t="shared" si="15"/>
        <v>0.2872166452624379</v>
      </c>
      <c r="AK23" s="128">
        <f t="shared" si="16"/>
        <v>-0.7014103060744123</v>
      </c>
    </row>
    <row r="24" spans="1:37" ht="13.5">
      <c r="A24" s="62" t="s">
        <v>97</v>
      </c>
      <c r="B24" s="63" t="s">
        <v>202</v>
      </c>
      <c r="C24" s="64" t="s">
        <v>203</v>
      </c>
      <c r="D24" s="85">
        <v>770722172</v>
      </c>
      <c r="E24" s="86">
        <v>67388000</v>
      </c>
      <c r="F24" s="87">
        <f t="shared" si="0"/>
        <v>838110172</v>
      </c>
      <c r="G24" s="85">
        <v>776623704</v>
      </c>
      <c r="H24" s="86">
        <v>80218477</v>
      </c>
      <c r="I24" s="87">
        <f t="shared" si="1"/>
        <v>856842181</v>
      </c>
      <c r="J24" s="85">
        <v>189677662</v>
      </c>
      <c r="K24" s="86">
        <v>14146895</v>
      </c>
      <c r="L24" s="88">
        <f t="shared" si="2"/>
        <v>203824557</v>
      </c>
      <c r="M24" s="105">
        <f t="shared" si="3"/>
        <v>0.24319542204530123</v>
      </c>
      <c r="N24" s="85">
        <v>169683810</v>
      </c>
      <c r="O24" s="86">
        <v>21693325</v>
      </c>
      <c r="P24" s="88">
        <f t="shared" si="4"/>
        <v>191377135</v>
      </c>
      <c r="Q24" s="105">
        <f t="shared" si="5"/>
        <v>0.2283436490733822</v>
      </c>
      <c r="R24" s="85">
        <v>176393618</v>
      </c>
      <c r="S24" s="86">
        <v>12028493</v>
      </c>
      <c r="T24" s="88">
        <f t="shared" si="6"/>
        <v>188422111</v>
      </c>
      <c r="U24" s="105">
        <f t="shared" si="7"/>
        <v>0.21990293566091373</v>
      </c>
      <c r="V24" s="85">
        <v>185805123</v>
      </c>
      <c r="W24" s="86">
        <v>28577963</v>
      </c>
      <c r="X24" s="88">
        <f t="shared" si="8"/>
        <v>214383086</v>
      </c>
      <c r="Y24" s="105">
        <f t="shared" si="9"/>
        <v>0.2502013681793754</v>
      </c>
      <c r="Z24" s="125">
        <f t="shared" si="10"/>
        <v>721560213</v>
      </c>
      <c r="AA24" s="88">
        <f t="shared" si="11"/>
        <v>76446676</v>
      </c>
      <c r="AB24" s="88">
        <f t="shared" si="12"/>
        <v>798006889</v>
      </c>
      <c r="AC24" s="105">
        <f t="shared" si="13"/>
        <v>0.9313347389932009</v>
      </c>
      <c r="AD24" s="85">
        <v>657449792</v>
      </c>
      <c r="AE24" s="86">
        <v>62510174</v>
      </c>
      <c r="AF24" s="88">
        <f t="shared" si="14"/>
        <v>719959966</v>
      </c>
      <c r="AG24" s="86">
        <v>925324985</v>
      </c>
      <c r="AH24" s="86">
        <v>925324985</v>
      </c>
      <c r="AI24" s="126">
        <v>191227727</v>
      </c>
      <c r="AJ24" s="127">
        <f t="shared" si="15"/>
        <v>0.20666007089390329</v>
      </c>
      <c r="AK24" s="128">
        <f t="shared" si="16"/>
        <v>-0.702229157002877</v>
      </c>
    </row>
    <row r="25" spans="1:37" ht="13.5">
      <c r="A25" s="62" t="s">
        <v>97</v>
      </c>
      <c r="B25" s="63" t="s">
        <v>204</v>
      </c>
      <c r="C25" s="64" t="s">
        <v>205</v>
      </c>
      <c r="D25" s="85">
        <v>332585772</v>
      </c>
      <c r="E25" s="86">
        <v>91313412</v>
      </c>
      <c r="F25" s="87">
        <f t="shared" si="0"/>
        <v>423899184</v>
      </c>
      <c r="G25" s="85">
        <v>382833094</v>
      </c>
      <c r="H25" s="86">
        <v>91313399</v>
      </c>
      <c r="I25" s="87">
        <f t="shared" si="1"/>
        <v>474146493</v>
      </c>
      <c r="J25" s="85">
        <v>81812607</v>
      </c>
      <c r="K25" s="86">
        <v>7533776</v>
      </c>
      <c r="L25" s="88">
        <f t="shared" si="2"/>
        <v>89346383</v>
      </c>
      <c r="M25" s="105">
        <f t="shared" si="3"/>
        <v>0.21077271759975835</v>
      </c>
      <c r="N25" s="85">
        <v>71491670</v>
      </c>
      <c r="O25" s="86">
        <v>10748325</v>
      </c>
      <c r="P25" s="88">
        <f t="shared" si="4"/>
        <v>82239995</v>
      </c>
      <c r="Q25" s="105">
        <f t="shared" si="5"/>
        <v>0.194008382427082</v>
      </c>
      <c r="R25" s="85">
        <v>136584213</v>
      </c>
      <c r="S25" s="86">
        <v>5761765</v>
      </c>
      <c r="T25" s="88">
        <f t="shared" si="6"/>
        <v>142345978</v>
      </c>
      <c r="U25" s="105">
        <f t="shared" si="7"/>
        <v>0.30021518687052695</v>
      </c>
      <c r="V25" s="85">
        <v>56466020</v>
      </c>
      <c r="W25" s="86">
        <v>14977983</v>
      </c>
      <c r="X25" s="88">
        <f t="shared" si="8"/>
        <v>71444003</v>
      </c>
      <c r="Y25" s="105">
        <f t="shared" si="9"/>
        <v>0.15067917627727767</v>
      </c>
      <c r="Z25" s="125">
        <f t="shared" si="10"/>
        <v>346354510</v>
      </c>
      <c r="AA25" s="88">
        <f t="shared" si="11"/>
        <v>39021849</v>
      </c>
      <c r="AB25" s="88">
        <f t="shared" si="12"/>
        <v>385376359</v>
      </c>
      <c r="AC25" s="105">
        <f t="shared" si="13"/>
        <v>0.8127790982100547</v>
      </c>
      <c r="AD25" s="85">
        <v>299725837</v>
      </c>
      <c r="AE25" s="86">
        <v>3336182</v>
      </c>
      <c r="AF25" s="88">
        <f t="shared" si="14"/>
        <v>303062019</v>
      </c>
      <c r="AG25" s="86">
        <v>425371380</v>
      </c>
      <c r="AH25" s="86">
        <v>425371380</v>
      </c>
      <c r="AI25" s="126">
        <v>98432085</v>
      </c>
      <c r="AJ25" s="127">
        <f t="shared" si="15"/>
        <v>0.2314026980376536</v>
      </c>
      <c r="AK25" s="128">
        <f t="shared" si="16"/>
        <v>-0.7642594633410662</v>
      </c>
    </row>
    <row r="26" spans="1:37" ht="13.5">
      <c r="A26" s="62" t="s">
        <v>97</v>
      </c>
      <c r="B26" s="63" t="s">
        <v>206</v>
      </c>
      <c r="C26" s="64" t="s">
        <v>207</v>
      </c>
      <c r="D26" s="85">
        <v>3488458213</v>
      </c>
      <c r="E26" s="86">
        <v>229981465</v>
      </c>
      <c r="F26" s="87">
        <f t="shared" si="0"/>
        <v>3718439678</v>
      </c>
      <c r="G26" s="85">
        <v>2958100218</v>
      </c>
      <c r="H26" s="86">
        <v>240944966</v>
      </c>
      <c r="I26" s="87">
        <f t="shared" si="1"/>
        <v>3199045184</v>
      </c>
      <c r="J26" s="85">
        <v>156430289</v>
      </c>
      <c r="K26" s="86">
        <v>13380011</v>
      </c>
      <c r="L26" s="88">
        <f t="shared" si="2"/>
        <v>169810300</v>
      </c>
      <c r="M26" s="105">
        <f t="shared" si="3"/>
        <v>0.045667084773399945</v>
      </c>
      <c r="N26" s="85">
        <v>747008771</v>
      </c>
      <c r="O26" s="86">
        <v>71080896</v>
      </c>
      <c r="P26" s="88">
        <f t="shared" si="4"/>
        <v>818089667</v>
      </c>
      <c r="Q26" s="105">
        <f t="shared" si="5"/>
        <v>0.22000885797346528</v>
      </c>
      <c r="R26" s="85">
        <v>354200377</v>
      </c>
      <c r="S26" s="86">
        <v>36531331</v>
      </c>
      <c r="T26" s="88">
        <f t="shared" si="6"/>
        <v>390731708</v>
      </c>
      <c r="U26" s="105">
        <f t="shared" si="7"/>
        <v>0.12214010291390745</v>
      </c>
      <c r="V26" s="85">
        <v>557135351</v>
      </c>
      <c r="W26" s="86">
        <v>48329894</v>
      </c>
      <c r="X26" s="88">
        <f t="shared" si="8"/>
        <v>605465245</v>
      </c>
      <c r="Y26" s="105">
        <f t="shared" si="9"/>
        <v>0.18926436176276276</v>
      </c>
      <c r="Z26" s="125">
        <f t="shared" si="10"/>
        <v>1814774788</v>
      </c>
      <c r="AA26" s="88">
        <f t="shared" si="11"/>
        <v>169322132</v>
      </c>
      <c r="AB26" s="88">
        <f t="shared" si="12"/>
        <v>1984096920</v>
      </c>
      <c r="AC26" s="105">
        <f t="shared" si="13"/>
        <v>0.6202153473553439</v>
      </c>
      <c r="AD26" s="85">
        <v>1099718344</v>
      </c>
      <c r="AE26" s="86">
        <v>143642204</v>
      </c>
      <c r="AF26" s="88">
        <f t="shared" si="14"/>
        <v>1243360548</v>
      </c>
      <c r="AG26" s="86">
        <v>2355767349</v>
      </c>
      <c r="AH26" s="86">
        <v>2355767349</v>
      </c>
      <c r="AI26" s="126">
        <v>108924875</v>
      </c>
      <c r="AJ26" s="127">
        <f t="shared" si="15"/>
        <v>0.0462375348933491</v>
      </c>
      <c r="AK26" s="128">
        <f t="shared" si="16"/>
        <v>-0.5130412928302113</v>
      </c>
    </row>
    <row r="27" spans="1:37" ht="13.5">
      <c r="A27" s="62" t="s">
        <v>97</v>
      </c>
      <c r="B27" s="63" t="s">
        <v>208</v>
      </c>
      <c r="C27" s="64" t="s">
        <v>209</v>
      </c>
      <c r="D27" s="85">
        <v>154525424</v>
      </c>
      <c r="E27" s="86">
        <v>0</v>
      </c>
      <c r="F27" s="87">
        <f t="shared" si="0"/>
        <v>154525424</v>
      </c>
      <c r="G27" s="85">
        <v>174897479</v>
      </c>
      <c r="H27" s="86">
        <v>31877777</v>
      </c>
      <c r="I27" s="87">
        <f t="shared" si="1"/>
        <v>206775256</v>
      </c>
      <c r="J27" s="85">
        <v>4400848</v>
      </c>
      <c r="K27" s="86">
        <v>0</v>
      </c>
      <c r="L27" s="88">
        <f t="shared" si="2"/>
        <v>4400848</v>
      </c>
      <c r="M27" s="105">
        <f t="shared" si="3"/>
        <v>0.028479766539906082</v>
      </c>
      <c r="N27" s="85">
        <v>22830401</v>
      </c>
      <c r="O27" s="86">
        <v>6083770</v>
      </c>
      <c r="P27" s="88">
        <f t="shared" si="4"/>
        <v>28914171</v>
      </c>
      <c r="Q27" s="105">
        <f t="shared" si="5"/>
        <v>0.1871159466936651</v>
      </c>
      <c r="R27" s="85">
        <v>35054134</v>
      </c>
      <c r="S27" s="86">
        <v>7744314</v>
      </c>
      <c r="T27" s="88">
        <f t="shared" si="6"/>
        <v>42798448</v>
      </c>
      <c r="U27" s="105">
        <f t="shared" si="7"/>
        <v>0.20698051027923767</v>
      </c>
      <c r="V27" s="85">
        <v>22151783</v>
      </c>
      <c r="W27" s="86">
        <v>6882010</v>
      </c>
      <c r="X27" s="88">
        <f t="shared" si="8"/>
        <v>29033793</v>
      </c>
      <c r="Y27" s="105">
        <f t="shared" si="9"/>
        <v>0.14041231799998352</v>
      </c>
      <c r="Z27" s="125">
        <f t="shared" si="10"/>
        <v>84437166</v>
      </c>
      <c r="AA27" s="88">
        <f t="shared" si="11"/>
        <v>20710094</v>
      </c>
      <c r="AB27" s="88">
        <f t="shared" si="12"/>
        <v>105147260</v>
      </c>
      <c r="AC27" s="105">
        <f t="shared" si="13"/>
        <v>0.5085098770231966</v>
      </c>
      <c r="AD27" s="85">
        <v>43707476</v>
      </c>
      <c r="AE27" s="86">
        <v>0</v>
      </c>
      <c r="AF27" s="88">
        <f t="shared" si="14"/>
        <v>43707476</v>
      </c>
      <c r="AG27" s="86">
        <v>190386211</v>
      </c>
      <c r="AH27" s="86">
        <v>190386211</v>
      </c>
      <c r="AI27" s="126">
        <v>10987707</v>
      </c>
      <c r="AJ27" s="127">
        <f t="shared" si="15"/>
        <v>0.05771272479391903</v>
      </c>
      <c r="AK27" s="128">
        <f t="shared" si="16"/>
        <v>-0.33572478538911743</v>
      </c>
    </row>
    <row r="28" spans="1:37" ht="13.5">
      <c r="A28" s="62" t="s">
        <v>97</v>
      </c>
      <c r="B28" s="63" t="s">
        <v>210</v>
      </c>
      <c r="C28" s="64" t="s">
        <v>211</v>
      </c>
      <c r="D28" s="85">
        <v>273315323</v>
      </c>
      <c r="E28" s="86">
        <v>36588239</v>
      </c>
      <c r="F28" s="87">
        <f t="shared" si="0"/>
        <v>309903562</v>
      </c>
      <c r="G28" s="85">
        <v>271385940</v>
      </c>
      <c r="H28" s="86">
        <v>38958238</v>
      </c>
      <c r="I28" s="87">
        <f t="shared" si="1"/>
        <v>310344178</v>
      </c>
      <c r="J28" s="85">
        <v>4039334</v>
      </c>
      <c r="K28" s="86">
        <v>694253</v>
      </c>
      <c r="L28" s="88">
        <f t="shared" si="2"/>
        <v>4733587</v>
      </c>
      <c r="M28" s="105">
        <f t="shared" si="3"/>
        <v>0.015274387197911589</v>
      </c>
      <c r="N28" s="85">
        <v>45637889</v>
      </c>
      <c r="O28" s="86">
        <v>2823741</v>
      </c>
      <c r="P28" s="88">
        <f t="shared" si="4"/>
        <v>48461630</v>
      </c>
      <c r="Q28" s="105">
        <f t="shared" si="5"/>
        <v>0.15637648592112666</v>
      </c>
      <c r="R28" s="85">
        <v>13561353</v>
      </c>
      <c r="S28" s="86">
        <v>1508688</v>
      </c>
      <c r="T28" s="88">
        <f t="shared" si="6"/>
        <v>15070041</v>
      </c>
      <c r="U28" s="105">
        <f t="shared" si="7"/>
        <v>0.04855912263963914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f t="shared" si="10"/>
        <v>63238576</v>
      </c>
      <c r="AA28" s="88">
        <f t="shared" si="11"/>
        <v>5026682</v>
      </c>
      <c r="AB28" s="88">
        <f t="shared" si="12"/>
        <v>68265258</v>
      </c>
      <c r="AC28" s="105">
        <f t="shared" si="13"/>
        <v>0.21996629174722265</v>
      </c>
      <c r="AD28" s="85">
        <v>126365902</v>
      </c>
      <c r="AE28" s="86">
        <v>13809827</v>
      </c>
      <c r="AF28" s="88">
        <f t="shared" si="14"/>
        <v>140175729</v>
      </c>
      <c r="AG28" s="86">
        <v>293635905</v>
      </c>
      <c r="AH28" s="86">
        <v>293635905</v>
      </c>
      <c r="AI28" s="126">
        <v>54208294</v>
      </c>
      <c r="AJ28" s="127">
        <f t="shared" si="15"/>
        <v>0.18461057751094848</v>
      </c>
      <c r="AK28" s="128">
        <f t="shared" si="16"/>
        <v>-1</v>
      </c>
    </row>
    <row r="29" spans="1:37" ht="13.5">
      <c r="A29" s="62" t="s">
        <v>112</v>
      </c>
      <c r="B29" s="63" t="s">
        <v>212</v>
      </c>
      <c r="C29" s="64" t="s">
        <v>213</v>
      </c>
      <c r="D29" s="85">
        <v>167556527</v>
      </c>
      <c r="E29" s="86">
        <v>1790000</v>
      </c>
      <c r="F29" s="87">
        <f t="shared" si="0"/>
        <v>169346527</v>
      </c>
      <c r="G29" s="85">
        <v>135118393</v>
      </c>
      <c r="H29" s="86">
        <v>2190000</v>
      </c>
      <c r="I29" s="87">
        <f t="shared" si="1"/>
        <v>137308393</v>
      </c>
      <c r="J29" s="85">
        <v>48079874</v>
      </c>
      <c r="K29" s="86">
        <v>79208</v>
      </c>
      <c r="L29" s="88">
        <f t="shared" si="2"/>
        <v>48159082</v>
      </c>
      <c r="M29" s="105">
        <f t="shared" si="3"/>
        <v>0.28438186984490094</v>
      </c>
      <c r="N29" s="85">
        <v>22819099</v>
      </c>
      <c r="O29" s="86">
        <v>505149</v>
      </c>
      <c r="P29" s="88">
        <f t="shared" si="4"/>
        <v>23324248</v>
      </c>
      <c r="Q29" s="105">
        <f t="shared" si="5"/>
        <v>0.13773089069609323</v>
      </c>
      <c r="R29" s="85">
        <v>27048941</v>
      </c>
      <c r="S29" s="86">
        <v>4983</v>
      </c>
      <c r="T29" s="88">
        <f t="shared" si="6"/>
        <v>27053924</v>
      </c>
      <c r="U29" s="105">
        <f t="shared" si="7"/>
        <v>0.19703037380970587</v>
      </c>
      <c r="V29" s="85">
        <v>28938793</v>
      </c>
      <c r="W29" s="86">
        <v>2019736</v>
      </c>
      <c r="X29" s="88">
        <f t="shared" si="8"/>
        <v>30958529</v>
      </c>
      <c r="Y29" s="105">
        <f t="shared" si="9"/>
        <v>0.22546712785430384</v>
      </c>
      <c r="Z29" s="125">
        <f t="shared" si="10"/>
        <v>126886707</v>
      </c>
      <c r="AA29" s="88">
        <f t="shared" si="11"/>
        <v>2609076</v>
      </c>
      <c r="AB29" s="88">
        <f t="shared" si="12"/>
        <v>129495783</v>
      </c>
      <c r="AC29" s="105">
        <f t="shared" si="13"/>
        <v>0.9431017301324035</v>
      </c>
      <c r="AD29" s="85">
        <v>416618583</v>
      </c>
      <c r="AE29" s="86">
        <v>4364554</v>
      </c>
      <c r="AF29" s="88">
        <f t="shared" si="14"/>
        <v>420983137</v>
      </c>
      <c r="AG29" s="86">
        <v>120738713</v>
      </c>
      <c r="AH29" s="86">
        <v>120738713</v>
      </c>
      <c r="AI29" s="126">
        <v>29786586</v>
      </c>
      <c r="AJ29" s="127">
        <f t="shared" si="15"/>
        <v>0.24670286157514368</v>
      </c>
      <c r="AK29" s="128">
        <f t="shared" si="16"/>
        <v>-0.9264613560994012</v>
      </c>
    </row>
    <row r="30" spans="1:37" ht="13.5">
      <c r="A30" s="65"/>
      <c r="B30" s="66" t="s">
        <v>214</v>
      </c>
      <c r="C30" s="67"/>
      <c r="D30" s="89">
        <f>SUM(D23:D29)</f>
        <v>5785847427</v>
      </c>
      <c r="E30" s="90">
        <f>SUM(E23:E29)</f>
        <v>598242952</v>
      </c>
      <c r="F30" s="91">
        <f t="shared" si="0"/>
        <v>6384090379</v>
      </c>
      <c r="G30" s="89">
        <f>SUM(G23:G29)</f>
        <v>5265338737</v>
      </c>
      <c r="H30" s="90">
        <f>SUM(H23:H29)</f>
        <v>657239632</v>
      </c>
      <c r="I30" s="91">
        <f t="shared" si="1"/>
        <v>5922578369</v>
      </c>
      <c r="J30" s="89">
        <f>SUM(J23:J29)</f>
        <v>593152347</v>
      </c>
      <c r="K30" s="90">
        <f>SUM(K23:K29)</f>
        <v>44309554</v>
      </c>
      <c r="L30" s="90">
        <f t="shared" si="2"/>
        <v>637461901</v>
      </c>
      <c r="M30" s="106">
        <f t="shared" si="3"/>
        <v>0.09985164105710102</v>
      </c>
      <c r="N30" s="89">
        <f>SUM(N23:N29)</f>
        <v>1207763681</v>
      </c>
      <c r="O30" s="90">
        <f>SUM(O23:O29)</f>
        <v>140736518</v>
      </c>
      <c r="P30" s="90">
        <f t="shared" si="4"/>
        <v>1348500199</v>
      </c>
      <c r="Q30" s="106">
        <f t="shared" si="5"/>
        <v>0.21122824379739252</v>
      </c>
      <c r="R30" s="89">
        <f>SUM(R23:R29)</f>
        <v>827335335</v>
      </c>
      <c r="S30" s="90">
        <f>SUM(S23:S29)</f>
        <v>81333027</v>
      </c>
      <c r="T30" s="90">
        <f t="shared" si="6"/>
        <v>908668362</v>
      </c>
      <c r="U30" s="106">
        <f t="shared" si="7"/>
        <v>0.15342445559794668</v>
      </c>
      <c r="V30" s="89">
        <f>SUM(V23:V29)</f>
        <v>1024689271</v>
      </c>
      <c r="W30" s="90">
        <f>SUM(W23:W29)</f>
        <v>158208336</v>
      </c>
      <c r="X30" s="90">
        <f t="shared" si="8"/>
        <v>1182897607</v>
      </c>
      <c r="Y30" s="106">
        <f t="shared" si="9"/>
        <v>0.1997267968950028</v>
      </c>
      <c r="Z30" s="89">
        <f t="shared" si="10"/>
        <v>3652940634</v>
      </c>
      <c r="AA30" s="90">
        <f t="shared" si="11"/>
        <v>424587435</v>
      </c>
      <c r="AB30" s="90">
        <f t="shared" si="12"/>
        <v>4077528069</v>
      </c>
      <c r="AC30" s="106">
        <f t="shared" si="13"/>
        <v>0.688471779511205</v>
      </c>
      <c r="AD30" s="89">
        <f>SUM(AD23:AD29)</f>
        <v>3086081648</v>
      </c>
      <c r="AE30" s="90">
        <f>SUM(AE23:AE29)</f>
        <v>560856930</v>
      </c>
      <c r="AF30" s="90">
        <f t="shared" si="14"/>
        <v>3646938578</v>
      </c>
      <c r="AG30" s="90">
        <f>SUM(AG23:AG29)</f>
        <v>5141594725</v>
      </c>
      <c r="AH30" s="90">
        <f>SUM(AH23:AH29)</f>
        <v>5141594725</v>
      </c>
      <c r="AI30" s="91">
        <f>SUM(AI23:AI29)</f>
        <v>732063412</v>
      </c>
      <c r="AJ30" s="129">
        <f t="shared" si="15"/>
        <v>0.14238061363344814</v>
      </c>
      <c r="AK30" s="130">
        <f t="shared" si="16"/>
        <v>-0.6756464136424509</v>
      </c>
    </row>
    <row r="31" spans="1:37" ht="13.5">
      <c r="A31" s="62" t="s">
        <v>97</v>
      </c>
      <c r="B31" s="63" t="s">
        <v>215</v>
      </c>
      <c r="C31" s="64" t="s">
        <v>216</v>
      </c>
      <c r="D31" s="85">
        <v>884866908</v>
      </c>
      <c r="E31" s="86">
        <v>80142945</v>
      </c>
      <c r="F31" s="87">
        <f t="shared" si="0"/>
        <v>965009853</v>
      </c>
      <c r="G31" s="85">
        <v>853319950</v>
      </c>
      <c r="H31" s="86">
        <v>74493733</v>
      </c>
      <c r="I31" s="87">
        <f t="shared" si="1"/>
        <v>927813683</v>
      </c>
      <c r="J31" s="85">
        <v>172306145</v>
      </c>
      <c r="K31" s="86">
        <v>14984747</v>
      </c>
      <c r="L31" s="88">
        <f t="shared" si="2"/>
        <v>187290892</v>
      </c>
      <c r="M31" s="105">
        <f t="shared" si="3"/>
        <v>0.19408184426071348</v>
      </c>
      <c r="N31" s="85">
        <v>160293965</v>
      </c>
      <c r="O31" s="86">
        <v>10648272</v>
      </c>
      <c r="P31" s="88">
        <f t="shared" si="4"/>
        <v>170942237</v>
      </c>
      <c r="Q31" s="105">
        <f t="shared" si="5"/>
        <v>0.17714040583998059</v>
      </c>
      <c r="R31" s="85">
        <v>185350521</v>
      </c>
      <c r="S31" s="86">
        <v>8590419</v>
      </c>
      <c r="T31" s="88">
        <f t="shared" si="6"/>
        <v>193940940</v>
      </c>
      <c r="U31" s="105">
        <f t="shared" si="7"/>
        <v>0.20903004940917647</v>
      </c>
      <c r="V31" s="85">
        <v>-55689644</v>
      </c>
      <c r="W31" s="86">
        <v>13773557</v>
      </c>
      <c r="X31" s="88">
        <f t="shared" si="8"/>
        <v>-41916087</v>
      </c>
      <c r="Y31" s="105">
        <f t="shared" si="9"/>
        <v>-0.04517726755706835</v>
      </c>
      <c r="Z31" s="125">
        <f t="shared" si="10"/>
        <v>462260987</v>
      </c>
      <c r="AA31" s="88">
        <f t="shared" si="11"/>
        <v>47996995</v>
      </c>
      <c r="AB31" s="88">
        <f t="shared" si="12"/>
        <v>510257982</v>
      </c>
      <c r="AC31" s="105">
        <f t="shared" si="13"/>
        <v>0.5499573797512103</v>
      </c>
      <c r="AD31" s="85">
        <v>584870299</v>
      </c>
      <c r="AE31" s="86">
        <v>68621409</v>
      </c>
      <c r="AF31" s="88">
        <f t="shared" si="14"/>
        <v>653491708</v>
      </c>
      <c r="AG31" s="86">
        <v>856856416</v>
      </c>
      <c r="AH31" s="86">
        <v>856856416</v>
      </c>
      <c r="AI31" s="126">
        <v>198831885</v>
      </c>
      <c r="AJ31" s="127">
        <f t="shared" si="15"/>
        <v>0.23204807863631613</v>
      </c>
      <c r="AK31" s="128">
        <f t="shared" si="16"/>
        <v>-1.0641417274111762</v>
      </c>
    </row>
    <row r="32" spans="1:37" ht="13.5">
      <c r="A32" s="62" t="s">
        <v>97</v>
      </c>
      <c r="B32" s="63" t="s">
        <v>217</v>
      </c>
      <c r="C32" s="64" t="s">
        <v>218</v>
      </c>
      <c r="D32" s="85">
        <v>832506714</v>
      </c>
      <c r="E32" s="86">
        <v>143590449</v>
      </c>
      <c r="F32" s="87">
        <f t="shared" si="0"/>
        <v>976097163</v>
      </c>
      <c r="G32" s="85">
        <v>782786948</v>
      </c>
      <c r="H32" s="86">
        <v>109542763</v>
      </c>
      <c r="I32" s="87">
        <f t="shared" si="1"/>
        <v>892329711</v>
      </c>
      <c r="J32" s="85">
        <v>122644188</v>
      </c>
      <c r="K32" s="86">
        <v>12540948</v>
      </c>
      <c r="L32" s="88">
        <f t="shared" si="2"/>
        <v>135185136</v>
      </c>
      <c r="M32" s="105">
        <f t="shared" si="3"/>
        <v>0.13849557310925203</v>
      </c>
      <c r="N32" s="85">
        <v>123412370</v>
      </c>
      <c r="O32" s="86">
        <v>19272751</v>
      </c>
      <c r="P32" s="88">
        <f t="shared" si="4"/>
        <v>142685121</v>
      </c>
      <c r="Q32" s="105">
        <f t="shared" si="5"/>
        <v>0.1461792190456351</v>
      </c>
      <c r="R32" s="85">
        <v>153064838</v>
      </c>
      <c r="S32" s="86">
        <v>13746797</v>
      </c>
      <c r="T32" s="88">
        <f t="shared" si="6"/>
        <v>166811635</v>
      </c>
      <c r="U32" s="105">
        <f t="shared" si="7"/>
        <v>0.18693946076620102</v>
      </c>
      <c r="V32" s="85">
        <v>111581079</v>
      </c>
      <c r="W32" s="86">
        <v>28418160</v>
      </c>
      <c r="X32" s="88">
        <f t="shared" si="8"/>
        <v>139999239</v>
      </c>
      <c r="Y32" s="105">
        <f t="shared" si="9"/>
        <v>0.15689182739764226</v>
      </c>
      <c r="Z32" s="125">
        <f t="shared" si="10"/>
        <v>510702475</v>
      </c>
      <c r="AA32" s="88">
        <f t="shared" si="11"/>
        <v>73978656</v>
      </c>
      <c r="AB32" s="88">
        <f t="shared" si="12"/>
        <v>584681131</v>
      </c>
      <c r="AC32" s="105">
        <f t="shared" si="13"/>
        <v>0.6552299265534598</v>
      </c>
      <c r="AD32" s="85">
        <v>516534412</v>
      </c>
      <c r="AE32" s="86">
        <v>57657182</v>
      </c>
      <c r="AF32" s="88">
        <f t="shared" si="14"/>
        <v>574191594</v>
      </c>
      <c r="AG32" s="86">
        <v>938122473</v>
      </c>
      <c r="AH32" s="86">
        <v>938122473</v>
      </c>
      <c r="AI32" s="126">
        <v>140440957</v>
      </c>
      <c r="AJ32" s="127">
        <f t="shared" si="15"/>
        <v>0.14970428813083128</v>
      </c>
      <c r="AK32" s="128">
        <f t="shared" si="16"/>
        <v>-0.7561802707268473</v>
      </c>
    </row>
    <row r="33" spans="1:37" ht="13.5">
      <c r="A33" s="62" t="s">
        <v>97</v>
      </c>
      <c r="B33" s="63" t="s">
        <v>219</v>
      </c>
      <c r="C33" s="64" t="s">
        <v>220</v>
      </c>
      <c r="D33" s="85">
        <v>1310387555</v>
      </c>
      <c r="E33" s="86">
        <v>294517100</v>
      </c>
      <c r="F33" s="87">
        <f t="shared" si="0"/>
        <v>1604904655</v>
      </c>
      <c r="G33" s="85">
        <v>1287580538</v>
      </c>
      <c r="H33" s="86">
        <v>251593200</v>
      </c>
      <c r="I33" s="87">
        <f t="shared" si="1"/>
        <v>1539173738</v>
      </c>
      <c r="J33" s="85">
        <v>232387278</v>
      </c>
      <c r="K33" s="86">
        <v>8154281</v>
      </c>
      <c r="L33" s="88">
        <f t="shared" si="2"/>
        <v>240541559</v>
      </c>
      <c r="M33" s="105">
        <f t="shared" si="3"/>
        <v>0.14987903377973566</v>
      </c>
      <c r="N33" s="85">
        <v>339814267</v>
      </c>
      <c r="O33" s="86">
        <v>20421773</v>
      </c>
      <c r="P33" s="88">
        <f t="shared" si="4"/>
        <v>360236040</v>
      </c>
      <c r="Q33" s="105">
        <f t="shared" si="5"/>
        <v>0.22445946485213478</v>
      </c>
      <c r="R33" s="85">
        <v>284134855</v>
      </c>
      <c r="S33" s="86">
        <v>5077213</v>
      </c>
      <c r="T33" s="88">
        <f t="shared" si="6"/>
        <v>289212068</v>
      </c>
      <c r="U33" s="105">
        <f t="shared" si="7"/>
        <v>0.18790085931156916</v>
      </c>
      <c r="V33" s="85">
        <v>245399799</v>
      </c>
      <c r="W33" s="86">
        <v>7432433</v>
      </c>
      <c r="X33" s="88">
        <f t="shared" si="8"/>
        <v>252832232</v>
      </c>
      <c r="Y33" s="105">
        <f t="shared" si="9"/>
        <v>0.16426490769555996</v>
      </c>
      <c r="Z33" s="125">
        <f t="shared" si="10"/>
        <v>1101736199</v>
      </c>
      <c r="AA33" s="88">
        <f t="shared" si="11"/>
        <v>41085700</v>
      </c>
      <c r="AB33" s="88">
        <f t="shared" si="12"/>
        <v>1142821899</v>
      </c>
      <c r="AC33" s="105">
        <f t="shared" si="13"/>
        <v>0.7424905134393607</v>
      </c>
      <c r="AD33" s="85">
        <v>965217499</v>
      </c>
      <c r="AE33" s="86">
        <v>86259248</v>
      </c>
      <c r="AF33" s="88">
        <f t="shared" si="14"/>
        <v>1051476747</v>
      </c>
      <c r="AG33" s="86">
        <v>1870697680</v>
      </c>
      <c r="AH33" s="86">
        <v>1870697680</v>
      </c>
      <c r="AI33" s="126">
        <v>240807263</v>
      </c>
      <c r="AJ33" s="127">
        <f t="shared" si="15"/>
        <v>0.12872591096600922</v>
      </c>
      <c r="AK33" s="128">
        <f t="shared" si="16"/>
        <v>-0.759545579375518</v>
      </c>
    </row>
    <row r="34" spans="1:37" ht="13.5">
      <c r="A34" s="62" t="s">
        <v>97</v>
      </c>
      <c r="B34" s="63" t="s">
        <v>221</v>
      </c>
      <c r="C34" s="64" t="s">
        <v>222</v>
      </c>
      <c r="D34" s="85">
        <v>222885705</v>
      </c>
      <c r="E34" s="86">
        <v>44671800</v>
      </c>
      <c r="F34" s="87">
        <f t="shared" si="0"/>
        <v>267557505</v>
      </c>
      <c r="G34" s="85">
        <v>234156750</v>
      </c>
      <c r="H34" s="86">
        <v>40571800</v>
      </c>
      <c r="I34" s="87">
        <f t="shared" si="1"/>
        <v>274728550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1228094</v>
      </c>
      <c r="O34" s="86">
        <v>0</v>
      </c>
      <c r="P34" s="88">
        <f t="shared" si="4"/>
        <v>1228094</v>
      </c>
      <c r="Q34" s="105">
        <f t="shared" si="5"/>
        <v>0.004590018882109101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721558</v>
      </c>
      <c r="W34" s="86">
        <v>0</v>
      </c>
      <c r="X34" s="88">
        <f t="shared" si="8"/>
        <v>721558</v>
      </c>
      <c r="Y34" s="105">
        <f t="shared" si="9"/>
        <v>0.002626439807584614</v>
      </c>
      <c r="Z34" s="125">
        <f t="shared" si="10"/>
        <v>1949652</v>
      </c>
      <c r="AA34" s="88">
        <f t="shared" si="11"/>
        <v>0</v>
      </c>
      <c r="AB34" s="88">
        <f t="shared" si="12"/>
        <v>1949652</v>
      </c>
      <c r="AC34" s="105">
        <f t="shared" si="13"/>
        <v>0.007096648673754512</v>
      </c>
      <c r="AD34" s="85">
        <v>49057924</v>
      </c>
      <c r="AE34" s="86">
        <v>20068986</v>
      </c>
      <c r="AF34" s="88">
        <f t="shared" si="14"/>
        <v>69126910</v>
      </c>
      <c r="AG34" s="86">
        <v>217908747</v>
      </c>
      <c r="AH34" s="86">
        <v>217908747</v>
      </c>
      <c r="AI34" s="126">
        <v>33726068</v>
      </c>
      <c r="AJ34" s="127">
        <f t="shared" si="15"/>
        <v>0.15477152002530675</v>
      </c>
      <c r="AK34" s="128">
        <f t="shared" si="16"/>
        <v>-0.98956183633841</v>
      </c>
    </row>
    <row r="35" spans="1:37" ht="13.5">
      <c r="A35" s="62" t="s">
        <v>112</v>
      </c>
      <c r="B35" s="63" t="s">
        <v>223</v>
      </c>
      <c r="C35" s="64" t="s">
        <v>224</v>
      </c>
      <c r="D35" s="85">
        <v>167412000</v>
      </c>
      <c r="E35" s="86">
        <v>3000000</v>
      </c>
      <c r="F35" s="87">
        <f t="shared" si="0"/>
        <v>170412000</v>
      </c>
      <c r="G35" s="85">
        <v>188171490</v>
      </c>
      <c r="H35" s="86">
        <v>2513000</v>
      </c>
      <c r="I35" s="87">
        <f t="shared" si="1"/>
        <v>190684490</v>
      </c>
      <c r="J35" s="85">
        <v>39542783</v>
      </c>
      <c r="K35" s="86">
        <v>24168</v>
      </c>
      <c r="L35" s="88">
        <f t="shared" si="2"/>
        <v>39566951</v>
      </c>
      <c r="M35" s="105">
        <f t="shared" si="3"/>
        <v>0.2321840656761261</v>
      </c>
      <c r="N35" s="85">
        <v>45101033</v>
      </c>
      <c r="O35" s="86">
        <v>214477</v>
      </c>
      <c r="P35" s="88">
        <f t="shared" si="4"/>
        <v>45315510</v>
      </c>
      <c r="Q35" s="105">
        <f t="shared" si="5"/>
        <v>0.2659173649742976</v>
      </c>
      <c r="R35" s="85">
        <v>33390724</v>
      </c>
      <c r="S35" s="86">
        <v>1202067</v>
      </c>
      <c r="T35" s="88">
        <f t="shared" si="6"/>
        <v>34592791</v>
      </c>
      <c r="U35" s="105">
        <f t="shared" si="7"/>
        <v>0.1814137636469542</v>
      </c>
      <c r="V35" s="85">
        <v>33886965</v>
      </c>
      <c r="W35" s="86">
        <v>78985</v>
      </c>
      <c r="X35" s="88">
        <f t="shared" si="8"/>
        <v>33965950</v>
      </c>
      <c r="Y35" s="105">
        <f t="shared" si="9"/>
        <v>0.17812644332006236</v>
      </c>
      <c r="Z35" s="125">
        <f t="shared" si="10"/>
        <v>151921505</v>
      </c>
      <c r="AA35" s="88">
        <f t="shared" si="11"/>
        <v>1519697</v>
      </c>
      <c r="AB35" s="88">
        <f t="shared" si="12"/>
        <v>153441202</v>
      </c>
      <c r="AC35" s="105">
        <f t="shared" si="13"/>
        <v>0.8046863276609441</v>
      </c>
      <c r="AD35" s="85">
        <v>144344755</v>
      </c>
      <c r="AE35" s="86">
        <v>3189487</v>
      </c>
      <c r="AF35" s="88">
        <f t="shared" si="14"/>
        <v>147534242</v>
      </c>
      <c r="AG35" s="86">
        <v>161225160</v>
      </c>
      <c r="AH35" s="86">
        <v>161225160</v>
      </c>
      <c r="AI35" s="126">
        <v>41227361</v>
      </c>
      <c r="AJ35" s="127">
        <f t="shared" si="15"/>
        <v>0.2557129482768074</v>
      </c>
      <c r="AK35" s="128">
        <f t="shared" si="16"/>
        <v>-0.7697758192298165</v>
      </c>
    </row>
    <row r="36" spans="1:37" ht="13.5">
      <c r="A36" s="65"/>
      <c r="B36" s="66" t="s">
        <v>225</v>
      </c>
      <c r="C36" s="67"/>
      <c r="D36" s="89">
        <f>SUM(D31:D35)</f>
        <v>3418058882</v>
      </c>
      <c r="E36" s="90">
        <f>SUM(E31:E35)</f>
        <v>565922294</v>
      </c>
      <c r="F36" s="91">
        <f t="shared" si="0"/>
        <v>3983981176</v>
      </c>
      <c r="G36" s="89">
        <f>SUM(G31:G35)</f>
        <v>3346015676</v>
      </c>
      <c r="H36" s="90">
        <f>SUM(H31:H35)</f>
        <v>478714496</v>
      </c>
      <c r="I36" s="91">
        <f t="shared" si="1"/>
        <v>3824730172</v>
      </c>
      <c r="J36" s="89">
        <f>SUM(J31:J35)</f>
        <v>566880394</v>
      </c>
      <c r="K36" s="90">
        <f>SUM(K31:K35)</f>
        <v>35704144</v>
      </c>
      <c r="L36" s="90">
        <f t="shared" si="2"/>
        <v>602584538</v>
      </c>
      <c r="M36" s="106">
        <f t="shared" si="3"/>
        <v>0.15125185370604774</v>
      </c>
      <c r="N36" s="89">
        <f>SUM(N31:N35)</f>
        <v>669849729</v>
      </c>
      <c r="O36" s="90">
        <f>SUM(O31:O35)</f>
        <v>50557273</v>
      </c>
      <c r="P36" s="90">
        <f t="shared" si="4"/>
        <v>720407002</v>
      </c>
      <c r="Q36" s="106">
        <f t="shared" si="5"/>
        <v>0.18082590508705756</v>
      </c>
      <c r="R36" s="89">
        <f>SUM(R31:R35)</f>
        <v>655940938</v>
      </c>
      <c r="S36" s="90">
        <f>SUM(S31:S35)</f>
        <v>28616496</v>
      </c>
      <c r="T36" s="90">
        <f t="shared" si="6"/>
        <v>684557434</v>
      </c>
      <c r="U36" s="106">
        <f t="shared" si="7"/>
        <v>0.17898188975826135</v>
      </c>
      <c r="V36" s="89">
        <f>SUM(V31:V35)</f>
        <v>335899757</v>
      </c>
      <c r="W36" s="90">
        <f>SUM(W31:W35)</f>
        <v>49703135</v>
      </c>
      <c r="X36" s="90">
        <f t="shared" si="8"/>
        <v>385602892</v>
      </c>
      <c r="Y36" s="106">
        <f t="shared" si="9"/>
        <v>0.10081832564893417</v>
      </c>
      <c r="Z36" s="89">
        <f t="shared" si="10"/>
        <v>2228570818</v>
      </c>
      <c r="AA36" s="90">
        <f t="shared" si="11"/>
        <v>164581048</v>
      </c>
      <c r="AB36" s="90">
        <f t="shared" si="12"/>
        <v>2393151866</v>
      </c>
      <c r="AC36" s="106">
        <f t="shared" si="13"/>
        <v>0.625704757820495</v>
      </c>
      <c r="AD36" s="89">
        <f>SUM(AD31:AD35)</f>
        <v>2260024889</v>
      </c>
      <c r="AE36" s="90">
        <f>SUM(AE31:AE35)</f>
        <v>235796312</v>
      </c>
      <c r="AF36" s="90">
        <f t="shared" si="14"/>
        <v>2495821201</v>
      </c>
      <c r="AG36" s="90">
        <f>SUM(AG31:AG35)</f>
        <v>4044810476</v>
      </c>
      <c r="AH36" s="90">
        <f>SUM(AH31:AH35)</f>
        <v>4044810476</v>
      </c>
      <c r="AI36" s="91">
        <f>SUM(AI31:AI35)</f>
        <v>655033534</v>
      </c>
      <c r="AJ36" s="129">
        <f t="shared" si="15"/>
        <v>0.16194418450176107</v>
      </c>
      <c r="AK36" s="130">
        <f t="shared" si="16"/>
        <v>-0.845500594415377</v>
      </c>
    </row>
    <row r="37" spans="1:37" ht="13.5">
      <c r="A37" s="68"/>
      <c r="B37" s="69" t="s">
        <v>226</v>
      </c>
      <c r="C37" s="70"/>
      <c r="D37" s="92">
        <f>SUM(D9,D11:D14,D16:D21,D23:D29,D31:D35)</f>
        <v>22129048303</v>
      </c>
      <c r="E37" s="93">
        <f>SUM(E9,E11:E14,E16:E21,E23:E29,E31:E35)</f>
        <v>3423852063</v>
      </c>
      <c r="F37" s="94">
        <f t="shared" si="0"/>
        <v>25552900366</v>
      </c>
      <c r="G37" s="92">
        <f>SUM(G9,G11:G14,G16:G21,G23:G29,G31:G35)</f>
        <v>20359753559</v>
      </c>
      <c r="H37" s="93">
        <f>SUM(H9,H11:H14,H16:H21,H23:H29,H31:H35)</f>
        <v>3281274690</v>
      </c>
      <c r="I37" s="94">
        <f t="shared" si="1"/>
        <v>23641028249</v>
      </c>
      <c r="J37" s="92">
        <f>SUM(J9,J11:J14,J16:J21,J23:J29,J31:J35)</f>
        <v>3949668008</v>
      </c>
      <c r="K37" s="93">
        <f>SUM(K9,K11:K14,K16:K21,K23:K29,K31:K35)</f>
        <v>158237857</v>
      </c>
      <c r="L37" s="93">
        <f t="shared" si="2"/>
        <v>4107905865</v>
      </c>
      <c r="M37" s="107">
        <f t="shared" si="3"/>
        <v>0.16076084538981997</v>
      </c>
      <c r="N37" s="92">
        <f>SUM(N9,N11:N14,N16:N21,N23:N29,N31:N35)</f>
        <v>3899410869</v>
      </c>
      <c r="O37" s="93">
        <f>SUM(O9,O11:O14,O16:O21,O23:O29,O31:O35)</f>
        <v>362460347</v>
      </c>
      <c r="P37" s="93">
        <f t="shared" si="4"/>
        <v>4261871216</v>
      </c>
      <c r="Q37" s="107">
        <f t="shared" si="5"/>
        <v>0.16678620254281315</v>
      </c>
      <c r="R37" s="92">
        <f>SUM(R9,R11:R14,R16:R21,R23:R29,R31:R35)</f>
        <v>3798118329</v>
      </c>
      <c r="S37" s="93">
        <f>SUM(S9,S11:S14,S16:S21,S23:S29,S31:S35)</f>
        <v>227844270</v>
      </c>
      <c r="T37" s="93">
        <f t="shared" si="6"/>
        <v>4025962599</v>
      </c>
      <c r="U37" s="107">
        <f t="shared" si="7"/>
        <v>0.1702955792191609</v>
      </c>
      <c r="V37" s="92">
        <f>SUM(V9,V11:V14,V16:V21,V23:V29,V31:V35)</f>
        <v>4156686437</v>
      </c>
      <c r="W37" s="93">
        <f>SUM(W9,W11:W14,W16:W21,W23:W29,W31:W35)</f>
        <v>570550739</v>
      </c>
      <c r="X37" s="93">
        <f t="shared" si="8"/>
        <v>4727237176</v>
      </c>
      <c r="Y37" s="107">
        <f t="shared" si="9"/>
        <v>0.1999590341930224</v>
      </c>
      <c r="Z37" s="92">
        <f t="shared" si="10"/>
        <v>15803883643</v>
      </c>
      <c r="AA37" s="93">
        <f t="shared" si="11"/>
        <v>1319093213</v>
      </c>
      <c r="AB37" s="93">
        <f t="shared" si="12"/>
        <v>17122976856</v>
      </c>
      <c r="AC37" s="107">
        <f t="shared" si="13"/>
        <v>0.7242906981731766</v>
      </c>
      <c r="AD37" s="92">
        <f>SUM(AD9,AD11:AD14,AD16:AD21,AD23:AD29,AD31:AD35)</f>
        <v>14344817153</v>
      </c>
      <c r="AE37" s="93">
        <f>SUM(AE9,AE11:AE14,AE16:AE21,AE23:AE29,AE31:AE35)</f>
        <v>1862416531</v>
      </c>
      <c r="AF37" s="93">
        <f t="shared" si="14"/>
        <v>16207233684</v>
      </c>
      <c r="AG37" s="93">
        <f>SUM(AG9,AG11:AG14,AG16:AG21,AG23:AG29,AG31:AG35)</f>
        <v>22329525972</v>
      </c>
      <c r="AH37" s="93">
        <f>SUM(AH9,AH11:AH14,AH16:AH21,AH23:AH29,AH31:AH35)</f>
        <v>22329525972</v>
      </c>
      <c r="AI37" s="94">
        <f>SUM(AI9,AI11:AI14,AI16:AI21,AI23:AI29,AI31:AI35)</f>
        <v>4575653376</v>
      </c>
      <c r="AJ37" s="131">
        <f t="shared" si="15"/>
        <v>0.20491493557622398</v>
      </c>
      <c r="AK37" s="132">
        <f t="shared" si="16"/>
        <v>-0.7083254756382767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hidden="1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ht="1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25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44</v>
      </c>
      <c r="C9" s="64" t="s">
        <v>45</v>
      </c>
      <c r="D9" s="85">
        <v>38806031211</v>
      </c>
      <c r="E9" s="86">
        <v>7417206981</v>
      </c>
      <c r="F9" s="87">
        <f>$D9+$E9</f>
        <v>46223238192</v>
      </c>
      <c r="G9" s="85">
        <v>39282982295</v>
      </c>
      <c r="H9" s="86">
        <v>5000624398</v>
      </c>
      <c r="I9" s="87">
        <f>$G9+$H9</f>
        <v>44283606693</v>
      </c>
      <c r="J9" s="85">
        <v>9550224951</v>
      </c>
      <c r="K9" s="86">
        <v>306093040</v>
      </c>
      <c r="L9" s="88">
        <f>$J9+$K9</f>
        <v>9856317991</v>
      </c>
      <c r="M9" s="105">
        <f>IF($F9=0,0,$L9/$F9)</f>
        <v>0.21323296195864236</v>
      </c>
      <c r="N9" s="85">
        <v>9145279238</v>
      </c>
      <c r="O9" s="86">
        <v>1454723436</v>
      </c>
      <c r="P9" s="88">
        <f>$N9+$O9</f>
        <v>10600002674</v>
      </c>
      <c r="Q9" s="105">
        <f>IF($F9=0,0,$P9/$F9)</f>
        <v>0.22932194040517428</v>
      </c>
      <c r="R9" s="85">
        <v>7368951987</v>
      </c>
      <c r="S9" s="86">
        <v>967583033</v>
      </c>
      <c r="T9" s="88">
        <f>$R9+$S9</f>
        <v>8336535020</v>
      </c>
      <c r="U9" s="105">
        <f>IF($I9=0,0,$T9/$I9)</f>
        <v>0.18825329828696571</v>
      </c>
      <c r="V9" s="85">
        <v>11113889493</v>
      </c>
      <c r="W9" s="86">
        <v>1240176733</v>
      </c>
      <c r="X9" s="88">
        <f>$V9+$W9</f>
        <v>12354066226</v>
      </c>
      <c r="Y9" s="105">
        <f>IF($I9=0,0,$X9/$I9)</f>
        <v>0.27897606244327955</v>
      </c>
      <c r="Z9" s="125">
        <f>$J9+$N9+$R9+$V9</f>
        <v>37178345669</v>
      </c>
      <c r="AA9" s="88">
        <f>$K9+$O9+$S9+$W9</f>
        <v>3968576242</v>
      </c>
      <c r="AB9" s="88">
        <f>$Z9+$AA9</f>
        <v>41146921911</v>
      </c>
      <c r="AC9" s="105">
        <f>IF($I9=0,0,$AB9/$I9)</f>
        <v>0.9291682630155818</v>
      </c>
      <c r="AD9" s="85">
        <v>34217951192</v>
      </c>
      <c r="AE9" s="86">
        <v>5478720367</v>
      </c>
      <c r="AF9" s="88">
        <f>$AD9+$AE9</f>
        <v>39696671559</v>
      </c>
      <c r="AG9" s="86">
        <v>42220708906</v>
      </c>
      <c r="AH9" s="86">
        <v>42220708906</v>
      </c>
      <c r="AI9" s="126">
        <v>13322931409</v>
      </c>
      <c r="AJ9" s="127">
        <f>IF($AH9=0,0,$AI9/$AH9)</f>
        <v>0.3155544223253597</v>
      </c>
      <c r="AK9" s="128">
        <f>IF($AF9=0,0,(($X9/$AF9)-1))</f>
        <v>-0.6887883608166364</v>
      </c>
    </row>
    <row r="10" spans="1:37" ht="13.5">
      <c r="A10" s="62" t="s">
        <v>95</v>
      </c>
      <c r="B10" s="63" t="s">
        <v>48</v>
      </c>
      <c r="C10" s="64" t="s">
        <v>49</v>
      </c>
      <c r="D10" s="85">
        <v>56775409764</v>
      </c>
      <c r="E10" s="86">
        <v>7754429658</v>
      </c>
      <c r="F10" s="87">
        <f aca="true" t="shared" si="0" ref="F10:F23">$D10+$E10</f>
        <v>64529839422</v>
      </c>
      <c r="G10" s="85">
        <v>64967296033</v>
      </c>
      <c r="H10" s="86">
        <v>5207565354</v>
      </c>
      <c r="I10" s="87">
        <f aca="true" t="shared" si="1" ref="I10:I23">$G10+$H10</f>
        <v>70174861387</v>
      </c>
      <c r="J10" s="85">
        <v>15721165361</v>
      </c>
      <c r="K10" s="86">
        <v>1213179140</v>
      </c>
      <c r="L10" s="88">
        <f aca="true" t="shared" si="2" ref="L10:L23">$J10+$K10</f>
        <v>16934344501</v>
      </c>
      <c r="M10" s="105">
        <f aca="true" t="shared" si="3" ref="M10:M23">IF($F10=0,0,$L10/$F10)</f>
        <v>0.26242657122166363</v>
      </c>
      <c r="N10" s="85">
        <v>15034305507</v>
      </c>
      <c r="O10" s="86">
        <v>1521460971</v>
      </c>
      <c r="P10" s="88">
        <f aca="true" t="shared" si="4" ref="P10:P23">$N10+$O10</f>
        <v>16555766478</v>
      </c>
      <c r="Q10" s="105">
        <f aca="true" t="shared" si="5" ref="Q10:Q23">IF($F10=0,0,$P10/$F10)</f>
        <v>0.25655985860636876</v>
      </c>
      <c r="R10" s="85">
        <v>14572106321</v>
      </c>
      <c r="S10" s="86">
        <v>1026892626</v>
      </c>
      <c r="T10" s="88">
        <f aca="true" t="shared" si="6" ref="T10:T23">$R10+$S10</f>
        <v>15598998947</v>
      </c>
      <c r="U10" s="105">
        <f aca="true" t="shared" si="7" ref="U10:U23">IF($I10=0,0,$T10/$I10)</f>
        <v>0.2222875633622518</v>
      </c>
      <c r="V10" s="85">
        <v>14684605794</v>
      </c>
      <c r="W10" s="86">
        <v>909381621</v>
      </c>
      <c r="X10" s="88">
        <f aca="true" t="shared" si="8" ref="X10:X23">$V10+$W10</f>
        <v>15593987415</v>
      </c>
      <c r="Y10" s="105">
        <f aca="true" t="shared" si="9" ref="Y10:Y23">IF($I10=0,0,$X10/$I10)</f>
        <v>0.2222161484438473</v>
      </c>
      <c r="Z10" s="125">
        <f aca="true" t="shared" si="10" ref="Z10:Z23">$J10+$N10+$R10+$V10</f>
        <v>60012182983</v>
      </c>
      <c r="AA10" s="88">
        <f aca="true" t="shared" si="11" ref="AA10:AA23">$K10+$O10+$S10+$W10</f>
        <v>4670914358</v>
      </c>
      <c r="AB10" s="88">
        <f aca="true" t="shared" si="12" ref="AB10:AB23">$Z10+$AA10</f>
        <v>64683097341</v>
      </c>
      <c r="AC10" s="105">
        <f aca="true" t="shared" si="13" ref="AC10:AC23">IF($I10=0,0,$AB10/$I10)</f>
        <v>0.9217417186517256</v>
      </c>
      <c r="AD10" s="85">
        <v>52695992769</v>
      </c>
      <c r="AE10" s="86">
        <v>5838205349</v>
      </c>
      <c r="AF10" s="88">
        <f aca="true" t="shared" si="14" ref="AF10:AF23">$AD10+$AE10</f>
        <v>58534198118</v>
      </c>
      <c r="AG10" s="86">
        <v>58855187868</v>
      </c>
      <c r="AH10" s="86">
        <v>58855187868</v>
      </c>
      <c r="AI10" s="126">
        <v>19027125918</v>
      </c>
      <c r="AJ10" s="127">
        <f aca="true" t="shared" si="15" ref="AJ10:AJ23">IF($AH10=0,0,$AI10/$AH10)</f>
        <v>0.32328714948075443</v>
      </c>
      <c r="AK10" s="128">
        <f aca="true" t="shared" si="16" ref="AK10:AK23">IF($AF10=0,0,(($X10/$AF10)-1))</f>
        <v>-0.7335918502964056</v>
      </c>
    </row>
    <row r="11" spans="1:37" ht="13.5">
      <c r="A11" s="62" t="s">
        <v>95</v>
      </c>
      <c r="B11" s="63" t="s">
        <v>54</v>
      </c>
      <c r="C11" s="64" t="s">
        <v>55</v>
      </c>
      <c r="D11" s="85">
        <v>35446704093</v>
      </c>
      <c r="E11" s="86">
        <v>4246464401</v>
      </c>
      <c r="F11" s="87">
        <f t="shared" si="0"/>
        <v>39693168494</v>
      </c>
      <c r="G11" s="85">
        <v>35643784798</v>
      </c>
      <c r="H11" s="86">
        <v>3695117615</v>
      </c>
      <c r="I11" s="87">
        <f t="shared" si="1"/>
        <v>39338902413</v>
      </c>
      <c r="J11" s="85">
        <v>8836105977</v>
      </c>
      <c r="K11" s="86">
        <v>107255588</v>
      </c>
      <c r="L11" s="88">
        <f t="shared" si="2"/>
        <v>8943361565</v>
      </c>
      <c r="M11" s="105">
        <f t="shared" si="3"/>
        <v>0.22531236241198216</v>
      </c>
      <c r="N11" s="85">
        <v>7727174337</v>
      </c>
      <c r="O11" s="86">
        <v>-1069898674</v>
      </c>
      <c r="P11" s="88">
        <f t="shared" si="4"/>
        <v>6657275663</v>
      </c>
      <c r="Q11" s="105">
        <f t="shared" si="5"/>
        <v>0.1677184239904232</v>
      </c>
      <c r="R11" s="85">
        <v>8842557312</v>
      </c>
      <c r="S11" s="86">
        <v>-112300835</v>
      </c>
      <c r="T11" s="88">
        <f t="shared" si="6"/>
        <v>8730256477</v>
      </c>
      <c r="U11" s="105">
        <f t="shared" si="7"/>
        <v>0.22192425160583495</v>
      </c>
      <c r="V11" s="85">
        <v>8420168740</v>
      </c>
      <c r="W11" s="133">
        <v>0</v>
      </c>
      <c r="X11" s="88">
        <f t="shared" si="8"/>
        <v>8420168740</v>
      </c>
      <c r="Y11" s="105">
        <f t="shared" si="9"/>
        <v>0.21404178112548095</v>
      </c>
      <c r="Z11" s="125">
        <f t="shared" si="10"/>
        <v>33826006366</v>
      </c>
      <c r="AA11" s="88">
        <f t="shared" si="11"/>
        <v>-1074943921</v>
      </c>
      <c r="AB11" s="88">
        <f t="shared" si="12"/>
        <v>32751062445</v>
      </c>
      <c r="AC11" s="105">
        <f t="shared" si="13"/>
        <v>0.8325362538375506</v>
      </c>
      <c r="AD11" s="85">
        <v>28467386705</v>
      </c>
      <c r="AE11" s="86">
        <v>-29380569216</v>
      </c>
      <c r="AF11" s="88">
        <f t="shared" si="14"/>
        <v>-913182511</v>
      </c>
      <c r="AG11" s="86">
        <v>36491266509</v>
      </c>
      <c r="AH11" s="86">
        <v>36491266509</v>
      </c>
      <c r="AI11" s="126">
        <v>6527400690</v>
      </c>
      <c r="AJ11" s="127">
        <f t="shared" si="15"/>
        <v>0.17887569587068508</v>
      </c>
      <c r="AK11" s="128">
        <f t="shared" si="16"/>
        <v>-10.220685502155877</v>
      </c>
    </row>
    <row r="12" spans="1:37" ht="13.5">
      <c r="A12" s="65"/>
      <c r="B12" s="66" t="s">
        <v>96</v>
      </c>
      <c r="C12" s="67"/>
      <c r="D12" s="89">
        <f>SUM(D9:D11)</f>
        <v>131028145068</v>
      </c>
      <c r="E12" s="90">
        <f>SUM(E9:E11)</f>
        <v>19418101040</v>
      </c>
      <c r="F12" s="91">
        <f t="shared" si="0"/>
        <v>150446246108</v>
      </c>
      <c r="G12" s="89">
        <f>SUM(G9:G11)</f>
        <v>139894063126</v>
      </c>
      <c r="H12" s="90">
        <f>SUM(H9:H11)</f>
        <v>13903307367</v>
      </c>
      <c r="I12" s="91">
        <f t="shared" si="1"/>
        <v>153797370493</v>
      </c>
      <c r="J12" s="89">
        <f>SUM(J9:J11)</f>
        <v>34107496289</v>
      </c>
      <c r="K12" s="90">
        <f>SUM(K9:K11)</f>
        <v>1626527768</v>
      </c>
      <c r="L12" s="90">
        <f t="shared" si="2"/>
        <v>35734024057</v>
      </c>
      <c r="M12" s="106">
        <f t="shared" si="3"/>
        <v>0.23752021058303985</v>
      </c>
      <c r="N12" s="89">
        <f>SUM(N9:N11)</f>
        <v>31906759082</v>
      </c>
      <c r="O12" s="90">
        <f>SUM(O9:O11)</f>
        <v>1906285733</v>
      </c>
      <c r="P12" s="90">
        <f t="shared" si="4"/>
        <v>33813044815</v>
      </c>
      <c r="Q12" s="106">
        <f t="shared" si="5"/>
        <v>0.22475166838477859</v>
      </c>
      <c r="R12" s="89">
        <f>SUM(R9:R11)</f>
        <v>30783615620</v>
      </c>
      <c r="S12" s="90">
        <f>SUM(S9:S11)</f>
        <v>1882174824</v>
      </c>
      <c r="T12" s="90">
        <f t="shared" si="6"/>
        <v>32665790444</v>
      </c>
      <c r="U12" s="106">
        <f t="shared" si="7"/>
        <v>0.2123949865936542</v>
      </c>
      <c r="V12" s="89">
        <f>SUM(V9:V11)</f>
        <v>34218664027</v>
      </c>
      <c r="W12" s="90">
        <f>SUM(W9:W11)</f>
        <v>2149558354</v>
      </c>
      <c r="X12" s="90">
        <f t="shared" si="8"/>
        <v>36368222381</v>
      </c>
      <c r="Y12" s="106">
        <f t="shared" si="9"/>
        <v>0.23646842767481047</v>
      </c>
      <c r="Z12" s="89">
        <f t="shared" si="10"/>
        <v>131016535018</v>
      </c>
      <c r="AA12" s="90">
        <f t="shared" si="11"/>
        <v>7564546679</v>
      </c>
      <c r="AB12" s="90">
        <f t="shared" si="12"/>
        <v>138581081697</v>
      </c>
      <c r="AC12" s="106">
        <f t="shared" si="13"/>
        <v>0.9010627506359573</v>
      </c>
      <c r="AD12" s="89">
        <f>SUM(AD9:AD11)</f>
        <v>115381330666</v>
      </c>
      <c r="AE12" s="90">
        <f>SUM(AE9:AE11)</f>
        <v>-18063643500</v>
      </c>
      <c r="AF12" s="90">
        <f t="shared" si="14"/>
        <v>97317687166</v>
      </c>
      <c r="AG12" s="90">
        <f>SUM(AG9:AG11)</f>
        <v>137567163283</v>
      </c>
      <c r="AH12" s="90">
        <f>SUM(AH9:AH11)</f>
        <v>137567163283</v>
      </c>
      <c r="AI12" s="91">
        <f>SUM(AI9:AI11)</f>
        <v>38877458017</v>
      </c>
      <c r="AJ12" s="129">
        <f t="shared" si="15"/>
        <v>0.28260710687929347</v>
      </c>
      <c r="AK12" s="130">
        <f t="shared" si="16"/>
        <v>-0.626293807014086</v>
      </c>
    </row>
    <row r="13" spans="1:37" ht="13.5">
      <c r="A13" s="62" t="s">
        <v>97</v>
      </c>
      <c r="B13" s="63" t="s">
        <v>59</v>
      </c>
      <c r="C13" s="64" t="s">
        <v>60</v>
      </c>
      <c r="D13" s="85">
        <v>5717909834</v>
      </c>
      <c r="E13" s="86">
        <v>471566000</v>
      </c>
      <c r="F13" s="87">
        <f t="shared" si="0"/>
        <v>6189475834</v>
      </c>
      <c r="G13" s="85">
        <v>5819214552</v>
      </c>
      <c r="H13" s="86">
        <v>335448181</v>
      </c>
      <c r="I13" s="87">
        <f t="shared" si="1"/>
        <v>6154662733</v>
      </c>
      <c r="J13" s="85">
        <v>1108254956</v>
      </c>
      <c r="K13" s="86">
        <v>-19702</v>
      </c>
      <c r="L13" s="88">
        <f t="shared" si="2"/>
        <v>1108235254</v>
      </c>
      <c r="M13" s="105">
        <f t="shared" si="3"/>
        <v>0.1790515519767033</v>
      </c>
      <c r="N13" s="85">
        <v>1305610426</v>
      </c>
      <c r="O13" s="86">
        <v>22822087</v>
      </c>
      <c r="P13" s="88">
        <f t="shared" si="4"/>
        <v>1328432513</v>
      </c>
      <c r="Q13" s="105">
        <f t="shared" si="5"/>
        <v>0.2146276273836729</v>
      </c>
      <c r="R13" s="85">
        <v>1106325483</v>
      </c>
      <c r="S13" s="86">
        <v>3082043</v>
      </c>
      <c r="T13" s="88">
        <f t="shared" si="6"/>
        <v>1109407526</v>
      </c>
      <c r="U13" s="105">
        <f t="shared" si="7"/>
        <v>0.18025480422372966</v>
      </c>
      <c r="V13" s="85">
        <v>1052377713</v>
      </c>
      <c r="W13" s="86">
        <v>74371416</v>
      </c>
      <c r="X13" s="88">
        <f t="shared" si="8"/>
        <v>1126749129</v>
      </c>
      <c r="Y13" s="105">
        <f t="shared" si="9"/>
        <v>0.1830724408274412</v>
      </c>
      <c r="Z13" s="125">
        <f t="shared" si="10"/>
        <v>4572568578</v>
      </c>
      <c r="AA13" s="88">
        <f t="shared" si="11"/>
        <v>100255844</v>
      </c>
      <c r="AB13" s="88">
        <f t="shared" si="12"/>
        <v>4672824422</v>
      </c>
      <c r="AC13" s="105">
        <f t="shared" si="13"/>
        <v>0.7592332227963206</v>
      </c>
      <c r="AD13" s="85">
        <v>4281320013</v>
      </c>
      <c r="AE13" s="86">
        <v>147293398</v>
      </c>
      <c r="AF13" s="88">
        <f t="shared" si="14"/>
        <v>4428613411</v>
      </c>
      <c r="AG13" s="86">
        <v>5745459596</v>
      </c>
      <c r="AH13" s="86">
        <v>5745459596</v>
      </c>
      <c r="AI13" s="126">
        <v>-17946154</v>
      </c>
      <c r="AJ13" s="127">
        <f t="shared" si="15"/>
        <v>-0.003123536716278389</v>
      </c>
      <c r="AK13" s="128">
        <f t="shared" si="16"/>
        <v>-0.7455751892451649</v>
      </c>
    </row>
    <row r="14" spans="1:37" ht="13.5">
      <c r="A14" s="62" t="s">
        <v>97</v>
      </c>
      <c r="B14" s="63" t="s">
        <v>227</v>
      </c>
      <c r="C14" s="64" t="s">
        <v>228</v>
      </c>
      <c r="D14" s="85">
        <v>1208824679</v>
      </c>
      <c r="E14" s="86">
        <v>135183831</v>
      </c>
      <c r="F14" s="87">
        <f t="shared" si="0"/>
        <v>1344008510</v>
      </c>
      <c r="G14" s="85">
        <v>1261580122</v>
      </c>
      <c r="H14" s="86">
        <v>153277307</v>
      </c>
      <c r="I14" s="87">
        <f t="shared" si="1"/>
        <v>1414857429</v>
      </c>
      <c r="J14" s="85">
        <v>276069665</v>
      </c>
      <c r="K14" s="86">
        <v>9414053</v>
      </c>
      <c r="L14" s="88">
        <f t="shared" si="2"/>
        <v>285483718</v>
      </c>
      <c r="M14" s="105">
        <f t="shared" si="3"/>
        <v>0.212412135693992</v>
      </c>
      <c r="N14" s="85">
        <v>363158264</v>
      </c>
      <c r="O14" s="86">
        <v>28472215</v>
      </c>
      <c r="P14" s="88">
        <f t="shared" si="4"/>
        <v>391630479</v>
      </c>
      <c r="Q14" s="105">
        <f t="shared" si="5"/>
        <v>0.2913898804108019</v>
      </c>
      <c r="R14" s="85">
        <v>195348349</v>
      </c>
      <c r="S14" s="86">
        <v>16335082</v>
      </c>
      <c r="T14" s="88">
        <f t="shared" si="6"/>
        <v>211683431</v>
      </c>
      <c r="U14" s="105">
        <f t="shared" si="7"/>
        <v>0.14961467258903582</v>
      </c>
      <c r="V14" s="85">
        <v>223545053</v>
      </c>
      <c r="W14" s="86">
        <v>59899113</v>
      </c>
      <c r="X14" s="88">
        <f t="shared" si="8"/>
        <v>283444166</v>
      </c>
      <c r="Y14" s="105">
        <f t="shared" si="9"/>
        <v>0.2003340832724991</v>
      </c>
      <c r="Z14" s="125">
        <f t="shared" si="10"/>
        <v>1058121331</v>
      </c>
      <c r="AA14" s="88">
        <f t="shared" si="11"/>
        <v>114120463</v>
      </c>
      <c r="AB14" s="88">
        <f t="shared" si="12"/>
        <v>1172241794</v>
      </c>
      <c r="AC14" s="105">
        <f t="shared" si="13"/>
        <v>0.8285229097807564</v>
      </c>
      <c r="AD14" s="85">
        <v>1022318143</v>
      </c>
      <c r="AE14" s="86">
        <v>113617487</v>
      </c>
      <c r="AF14" s="88">
        <f t="shared" si="14"/>
        <v>1135935630</v>
      </c>
      <c r="AG14" s="86">
        <v>1219921259</v>
      </c>
      <c r="AH14" s="86">
        <v>1219921259</v>
      </c>
      <c r="AI14" s="126">
        <v>339552635</v>
      </c>
      <c r="AJ14" s="127">
        <f t="shared" si="15"/>
        <v>0.2783397965196047</v>
      </c>
      <c r="AK14" s="128">
        <f t="shared" si="16"/>
        <v>-0.7504751514837157</v>
      </c>
    </row>
    <row r="15" spans="1:37" ht="13.5">
      <c r="A15" s="62" t="s">
        <v>97</v>
      </c>
      <c r="B15" s="63" t="s">
        <v>229</v>
      </c>
      <c r="C15" s="64" t="s">
        <v>230</v>
      </c>
      <c r="D15" s="85">
        <v>904625266</v>
      </c>
      <c r="E15" s="86">
        <v>82354000</v>
      </c>
      <c r="F15" s="87">
        <f t="shared" si="0"/>
        <v>986979266</v>
      </c>
      <c r="G15" s="85">
        <v>877177490</v>
      </c>
      <c r="H15" s="86">
        <v>59685925</v>
      </c>
      <c r="I15" s="87">
        <f t="shared" si="1"/>
        <v>936863415</v>
      </c>
      <c r="J15" s="85">
        <v>179269979</v>
      </c>
      <c r="K15" s="86">
        <v>1053062</v>
      </c>
      <c r="L15" s="88">
        <f t="shared" si="2"/>
        <v>180323041</v>
      </c>
      <c r="M15" s="105">
        <f t="shared" si="3"/>
        <v>0.1827019545514951</v>
      </c>
      <c r="N15" s="85">
        <v>152716909</v>
      </c>
      <c r="O15" s="86">
        <v>10938388</v>
      </c>
      <c r="P15" s="88">
        <f t="shared" si="4"/>
        <v>163655297</v>
      </c>
      <c r="Q15" s="105">
        <f t="shared" si="5"/>
        <v>0.1658143211693365</v>
      </c>
      <c r="R15" s="85">
        <v>163714407</v>
      </c>
      <c r="S15" s="86">
        <v>12212693</v>
      </c>
      <c r="T15" s="88">
        <f t="shared" si="6"/>
        <v>175927100</v>
      </c>
      <c r="U15" s="105">
        <f t="shared" si="7"/>
        <v>0.18778308255318094</v>
      </c>
      <c r="V15" s="85">
        <v>164233478</v>
      </c>
      <c r="W15" s="86">
        <v>12342883</v>
      </c>
      <c r="X15" s="88">
        <f t="shared" si="8"/>
        <v>176576361</v>
      </c>
      <c r="Y15" s="105">
        <f t="shared" si="9"/>
        <v>0.18847609819410016</v>
      </c>
      <c r="Z15" s="125">
        <f t="shared" si="10"/>
        <v>659934773</v>
      </c>
      <c r="AA15" s="88">
        <f t="shared" si="11"/>
        <v>36547026</v>
      </c>
      <c r="AB15" s="88">
        <f t="shared" si="12"/>
        <v>696481799</v>
      </c>
      <c r="AC15" s="105">
        <f t="shared" si="13"/>
        <v>0.7434187180849623</v>
      </c>
      <c r="AD15" s="85">
        <v>640552816</v>
      </c>
      <c r="AE15" s="86">
        <v>66319146</v>
      </c>
      <c r="AF15" s="88">
        <f t="shared" si="14"/>
        <v>706871962</v>
      </c>
      <c r="AG15" s="86">
        <v>907799129</v>
      </c>
      <c r="AH15" s="86">
        <v>907799129</v>
      </c>
      <c r="AI15" s="126">
        <v>209507916</v>
      </c>
      <c r="AJ15" s="127">
        <f t="shared" si="15"/>
        <v>0.23078664575365548</v>
      </c>
      <c r="AK15" s="128">
        <f t="shared" si="16"/>
        <v>-0.7502003608964759</v>
      </c>
    </row>
    <row r="16" spans="1:37" ht="13.5">
      <c r="A16" s="62" t="s">
        <v>112</v>
      </c>
      <c r="B16" s="63" t="s">
        <v>231</v>
      </c>
      <c r="C16" s="64" t="s">
        <v>232</v>
      </c>
      <c r="D16" s="85">
        <v>429062341</v>
      </c>
      <c r="E16" s="86">
        <v>1750000</v>
      </c>
      <c r="F16" s="87">
        <f t="shared" si="0"/>
        <v>430812341</v>
      </c>
      <c r="G16" s="85">
        <v>401250269</v>
      </c>
      <c r="H16" s="86">
        <v>2282713</v>
      </c>
      <c r="I16" s="87">
        <f t="shared" si="1"/>
        <v>403532982</v>
      </c>
      <c r="J16" s="85">
        <v>91484129</v>
      </c>
      <c r="K16" s="86">
        <v>237837</v>
      </c>
      <c r="L16" s="88">
        <f t="shared" si="2"/>
        <v>91721966</v>
      </c>
      <c r="M16" s="105">
        <f t="shared" si="3"/>
        <v>0.21290468556934863</v>
      </c>
      <c r="N16" s="85">
        <v>100240932</v>
      </c>
      <c r="O16" s="86">
        <v>261270</v>
      </c>
      <c r="P16" s="88">
        <f t="shared" si="4"/>
        <v>100502202</v>
      </c>
      <c r="Q16" s="105">
        <f t="shared" si="5"/>
        <v>0.23328533664266596</v>
      </c>
      <c r="R16" s="85">
        <v>89762016</v>
      </c>
      <c r="S16" s="86">
        <v>123025</v>
      </c>
      <c r="T16" s="88">
        <f t="shared" si="6"/>
        <v>89885041</v>
      </c>
      <c r="U16" s="105">
        <f t="shared" si="7"/>
        <v>0.22274521540843964</v>
      </c>
      <c r="V16" s="85">
        <v>91471851</v>
      </c>
      <c r="W16" s="86">
        <v>80279</v>
      </c>
      <c r="X16" s="88">
        <f t="shared" si="8"/>
        <v>91552130</v>
      </c>
      <c r="Y16" s="105">
        <f t="shared" si="9"/>
        <v>0.22687644897387843</v>
      </c>
      <c r="Z16" s="125">
        <f t="shared" si="10"/>
        <v>372958928</v>
      </c>
      <c r="AA16" s="88">
        <f t="shared" si="11"/>
        <v>702411</v>
      </c>
      <c r="AB16" s="88">
        <f t="shared" si="12"/>
        <v>373661339</v>
      </c>
      <c r="AC16" s="105">
        <f t="shared" si="13"/>
        <v>0.9259747174767489</v>
      </c>
      <c r="AD16" s="85">
        <v>388659350</v>
      </c>
      <c r="AE16" s="86">
        <v>3200832</v>
      </c>
      <c r="AF16" s="88">
        <f t="shared" si="14"/>
        <v>391860182</v>
      </c>
      <c r="AG16" s="86">
        <v>389851037</v>
      </c>
      <c r="AH16" s="86">
        <v>389851037</v>
      </c>
      <c r="AI16" s="126">
        <v>99176405</v>
      </c>
      <c r="AJ16" s="127">
        <f t="shared" si="15"/>
        <v>0.25439564240533236</v>
      </c>
      <c r="AK16" s="128">
        <f t="shared" si="16"/>
        <v>-0.7663653154736707</v>
      </c>
    </row>
    <row r="17" spans="1:37" ht="13.5">
      <c r="A17" s="65"/>
      <c r="B17" s="66" t="s">
        <v>233</v>
      </c>
      <c r="C17" s="67"/>
      <c r="D17" s="89">
        <f>SUM(D13:D16)</f>
        <v>8260422120</v>
      </c>
      <c r="E17" s="90">
        <f>SUM(E13:E16)</f>
        <v>690853831</v>
      </c>
      <c r="F17" s="91">
        <f t="shared" si="0"/>
        <v>8951275951</v>
      </c>
      <c r="G17" s="89">
        <f>SUM(G13:G16)</f>
        <v>8359222433</v>
      </c>
      <c r="H17" s="90">
        <f>SUM(H13:H16)</f>
        <v>550694126</v>
      </c>
      <c r="I17" s="91">
        <f t="shared" si="1"/>
        <v>8909916559</v>
      </c>
      <c r="J17" s="89">
        <f>SUM(J13:J16)</f>
        <v>1655078729</v>
      </c>
      <c r="K17" s="90">
        <f>SUM(K13:K16)</f>
        <v>10685250</v>
      </c>
      <c r="L17" s="90">
        <f t="shared" si="2"/>
        <v>1665763979</v>
      </c>
      <c r="M17" s="106">
        <f t="shared" si="3"/>
        <v>0.18609235019884596</v>
      </c>
      <c r="N17" s="89">
        <f>SUM(N13:N16)</f>
        <v>1921726531</v>
      </c>
      <c r="O17" s="90">
        <f>SUM(O13:O16)</f>
        <v>62493960</v>
      </c>
      <c r="P17" s="90">
        <f t="shared" si="4"/>
        <v>1984220491</v>
      </c>
      <c r="Q17" s="106">
        <f t="shared" si="5"/>
        <v>0.22166901141935313</v>
      </c>
      <c r="R17" s="89">
        <f>SUM(R13:R16)</f>
        <v>1555150255</v>
      </c>
      <c r="S17" s="90">
        <f>SUM(S13:S16)</f>
        <v>31752843</v>
      </c>
      <c r="T17" s="90">
        <f t="shared" si="6"/>
        <v>1586903098</v>
      </c>
      <c r="U17" s="106">
        <f t="shared" si="7"/>
        <v>0.17810527040200536</v>
      </c>
      <c r="V17" s="89">
        <f>SUM(V13:V16)</f>
        <v>1531628095</v>
      </c>
      <c r="W17" s="90">
        <f>SUM(W13:W16)</f>
        <v>146693691</v>
      </c>
      <c r="X17" s="90">
        <f t="shared" si="8"/>
        <v>1678321786</v>
      </c>
      <c r="Y17" s="106">
        <f t="shared" si="9"/>
        <v>0.18836560083210988</v>
      </c>
      <c r="Z17" s="89">
        <f t="shared" si="10"/>
        <v>6663583610</v>
      </c>
      <c r="AA17" s="90">
        <f t="shared" si="11"/>
        <v>251625744</v>
      </c>
      <c r="AB17" s="90">
        <f t="shared" si="12"/>
        <v>6915209354</v>
      </c>
      <c r="AC17" s="106">
        <f t="shared" si="13"/>
        <v>0.7761250409258743</v>
      </c>
      <c r="AD17" s="89">
        <f>SUM(AD13:AD16)</f>
        <v>6332850322</v>
      </c>
      <c r="AE17" s="90">
        <f>SUM(AE13:AE16)</f>
        <v>330430863</v>
      </c>
      <c r="AF17" s="90">
        <f t="shared" si="14"/>
        <v>6663281185</v>
      </c>
      <c r="AG17" s="90">
        <f>SUM(AG13:AG16)</f>
        <v>8263031021</v>
      </c>
      <c r="AH17" s="90">
        <f>SUM(AH13:AH16)</f>
        <v>8263031021</v>
      </c>
      <c r="AI17" s="91">
        <f>SUM(AI13:AI16)</f>
        <v>630290802</v>
      </c>
      <c r="AJ17" s="129">
        <f t="shared" si="15"/>
        <v>0.07627840200504556</v>
      </c>
      <c r="AK17" s="130">
        <f t="shared" si="16"/>
        <v>-0.7481238237734673</v>
      </c>
    </row>
    <row r="18" spans="1:37" ht="13.5">
      <c r="A18" s="62" t="s">
        <v>97</v>
      </c>
      <c r="B18" s="63" t="s">
        <v>61</v>
      </c>
      <c r="C18" s="64" t="s">
        <v>62</v>
      </c>
      <c r="D18" s="85">
        <v>2975965076</v>
      </c>
      <c r="E18" s="86">
        <v>342392347</v>
      </c>
      <c r="F18" s="87">
        <f t="shared" si="0"/>
        <v>3318357423</v>
      </c>
      <c r="G18" s="85">
        <v>3115658366</v>
      </c>
      <c r="H18" s="86">
        <v>220527386</v>
      </c>
      <c r="I18" s="87">
        <f t="shared" si="1"/>
        <v>3336185752</v>
      </c>
      <c r="J18" s="85">
        <v>-1379791224</v>
      </c>
      <c r="K18" s="86">
        <v>-45788</v>
      </c>
      <c r="L18" s="88">
        <f t="shared" si="2"/>
        <v>-1379837012</v>
      </c>
      <c r="M18" s="105">
        <f t="shared" si="3"/>
        <v>-0.4158192852994546</v>
      </c>
      <c r="N18" s="85">
        <v>806180865</v>
      </c>
      <c r="O18" s="86">
        <v>-11437776</v>
      </c>
      <c r="P18" s="88">
        <f t="shared" si="4"/>
        <v>794743089</v>
      </c>
      <c r="Q18" s="105">
        <f t="shared" si="5"/>
        <v>0.2394989411000528</v>
      </c>
      <c r="R18" s="85">
        <v>700412206</v>
      </c>
      <c r="S18" s="86">
        <v>78552522</v>
      </c>
      <c r="T18" s="88">
        <f t="shared" si="6"/>
        <v>778964728</v>
      </c>
      <c r="U18" s="105">
        <f t="shared" si="7"/>
        <v>0.23348961535880333</v>
      </c>
      <c r="V18" s="85">
        <v>719277235</v>
      </c>
      <c r="W18" s="86">
        <v>71218937</v>
      </c>
      <c r="X18" s="88">
        <f t="shared" si="8"/>
        <v>790496172</v>
      </c>
      <c r="Y18" s="105">
        <f t="shared" si="9"/>
        <v>0.23694609076431306</v>
      </c>
      <c r="Z18" s="125">
        <f t="shared" si="10"/>
        <v>846079082</v>
      </c>
      <c r="AA18" s="88">
        <f t="shared" si="11"/>
        <v>138287895</v>
      </c>
      <c r="AB18" s="88">
        <f t="shared" si="12"/>
        <v>984366977</v>
      </c>
      <c r="AC18" s="105">
        <f t="shared" si="13"/>
        <v>0.2950576047541372</v>
      </c>
      <c r="AD18" s="85">
        <v>1982491828</v>
      </c>
      <c r="AE18" s="86">
        <v>-116</v>
      </c>
      <c r="AF18" s="88">
        <f t="shared" si="14"/>
        <v>1982491712</v>
      </c>
      <c r="AG18" s="86">
        <v>3085902740</v>
      </c>
      <c r="AH18" s="86">
        <v>3085902740</v>
      </c>
      <c r="AI18" s="126">
        <v>632226574</v>
      </c>
      <c r="AJ18" s="127">
        <f t="shared" si="15"/>
        <v>0.20487572916831462</v>
      </c>
      <c r="AK18" s="128">
        <f t="shared" si="16"/>
        <v>-0.6012612979841805</v>
      </c>
    </row>
    <row r="19" spans="1:37" ht="13.5">
      <c r="A19" s="62" t="s">
        <v>97</v>
      </c>
      <c r="B19" s="63" t="s">
        <v>234</v>
      </c>
      <c r="C19" s="64" t="s">
        <v>235</v>
      </c>
      <c r="D19" s="85">
        <v>1635899851</v>
      </c>
      <c r="E19" s="86">
        <v>163290250</v>
      </c>
      <c r="F19" s="87">
        <f t="shared" si="0"/>
        <v>1799190101</v>
      </c>
      <c r="G19" s="85">
        <v>1649254227</v>
      </c>
      <c r="H19" s="86">
        <v>266043219</v>
      </c>
      <c r="I19" s="87">
        <f t="shared" si="1"/>
        <v>1915297446</v>
      </c>
      <c r="J19" s="85">
        <v>293776830</v>
      </c>
      <c r="K19" s="86">
        <v>0</v>
      </c>
      <c r="L19" s="88">
        <f t="shared" si="2"/>
        <v>293776830</v>
      </c>
      <c r="M19" s="105">
        <f t="shared" si="3"/>
        <v>0.16328281810616743</v>
      </c>
      <c r="N19" s="85">
        <v>503005886</v>
      </c>
      <c r="O19" s="86">
        <v>0</v>
      </c>
      <c r="P19" s="88">
        <f t="shared" si="4"/>
        <v>503005886</v>
      </c>
      <c r="Q19" s="105">
        <f t="shared" si="5"/>
        <v>0.27957350683534027</v>
      </c>
      <c r="R19" s="85">
        <v>255250066</v>
      </c>
      <c r="S19" s="86">
        <v>0</v>
      </c>
      <c r="T19" s="88">
        <f t="shared" si="6"/>
        <v>255250066</v>
      </c>
      <c r="U19" s="105">
        <f t="shared" si="7"/>
        <v>0.13326915176181986</v>
      </c>
      <c r="V19" s="85">
        <v>207193391</v>
      </c>
      <c r="W19" s="86">
        <v>0</v>
      </c>
      <c r="X19" s="88">
        <f t="shared" si="8"/>
        <v>207193391</v>
      </c>
      <c r="Y19" s="105">
        <f t="shared" si="9"/>
        <v>0.10817817954736625</v>
      </c>
      <c r="Z19" s="125">
        <f t="shared" si="10"/>
        <v>1259226173</v>
      </c>
      <c r="AA19" s="88">
        <f t="shared" si="11"/>
        <v>0</v>
      </c>
      <c r="AB19" s="88">
        <f t="shared" si="12"/>
        <v>1259226173</v>
      </c>
      <c r="AC19" s="105">
        <f t="shared" si="13"/>
        <v>0.6574572401951608</v>
      </c>
      <c r="AD19" s="85">
        <v>952776370</v>
      </c>
      <c r="AE19" s="86">
        <v>0</v>
      </c>
      <c r="AF19" s="88">
        <f t="shared" si="14"/>
        <v>952776370</v>
      </c>
      <c r="AG19" s="86">
        <v>1742200135</v>
      </c>
      <c r="AH19" s="86">
        <v>1742200135</v>
      </c>
      <c r="AI19" s="126">
        <v>206218157</v>
      </c>
      <c r="AJ19" s="127">
        <f t="shared" si="15"/>
        <v>0.1183665141892553</v>
      </c>
      <c r="AK19" s="128">
        <f t="shared" si="16"/>
        <v>-0.7825372274923232</v>
      </c>
    </row>
    <row r="20" spans="1:37" ht="13.5">
      <c r="A20" s="62" t="s">
        <v>97</v>
      </c>
      <c r="B20" s="63" t="s">
        <v>236</v>
      </c>
      <c r="C20" s="64" t="s">
        <v>237</v>
      </c>
      <c r="D20" s="85">
        <v>2093445912</v>
      </c>
      <c r="E20" s="86">
        <v>397843368</v>
      </c>
      <c r="F20" s="87">
        <f t="shared" si="0"/>
        <v>2491289280</v>
      </c>
      <c r="G20" s="85">
        <v>1937095697</v>
      </c>
      <c r="H20" s="86">
        <v>231714593</v>
      </c>
      <c r="I20" s="87">
        <f t="shared" si="1"/>
        <v>2168810290</v>
      </c>
      <c r="J20" s="85">
        <v>289141481</v>
      </c>
      <c r="K20" s="86">
        <v>33540469</v>
      </c>
      <c r="L20" s="88">
        <f t="shared" si="2"/>
        <v>322681950</v>
      </c>
      <c r="M20" s="105">
        <f t="shared" si="3"/>
        <v>0.12952407919484965</v>
      </c>
      <c r="N20" s="85">
        <v>636591816</v>
      </c>
      <c r="O20" s="86">
        <v>66151879</v>
      </c>
      <c r="P20" s="88">
        <f t="shared" si="4"/>
        <v>702743695</v>
      </c>
      <c r="Q20" s="105">
        <f t="shared" si="5"/>
        <v>0.28208032709874625</v>
      </c>
      <c r="R20" s="85">
        <v>374660099</v>
      </c>
      <c r="S20" s="86">
        <v>76903146</v>
      </c>
      <c r="T20" s="88">
        <f t="shared" si="6"/>
        <v>451563245</v>
      </c>
      <c r="U20" s="105">
        <f t="shared" si="7"/>
        <v>0.2082078119428325</v>
      </c>
      <c r="V20" s="85">
        <v>660072980</v>
      </c>
      <c r="W20" s="86">
        <v>65132069</v>
      </c>
      <c r="X20" s="88">
        <f t="shared" si="8"/>
        <v>725205049</v>
      </c>
      <c r="Y20" s="105">
        <f t="shared" si="9"/>
        <v>0.3343791996671133</v>
      </c>
      <c r="Z20" s="125">
        <f t="shared" si="10"/>
        <v>1960466376</v>
      </c>
      <c r="AA20" s="88">
        <f t="shared" si="11"/>
        <v>241727563</v>
      </c>
      <c r="AB20" s="88">
        <f t="shared" si="12"/>
        <v>2202193939</v>
      </c>
      <c r="AC20" s="105">
        <f t="shared" si="13"/>
        <v>1.0153926090972207</v>
      </c>
      <c r="AD20" s="85">
        <v>1596820650</v>
      </c>
      <c r="AE20" s="86">
        <v>384008800</v>
      </c>
      <c r="AF20" s="88">
        <f t="shared" si="14"/>
        <v>1980829450</v>
      </c>
      <c r="AG20" s="86">
        <v>2100569580</v>
      </c>
      <c r="AH20" s="86">
        <v>2100569580</v>
      </c>
      <c r="AI20" s="126">
        <v>709567795</v>
      </c>
      <c r="AJ20" s="127">
        <f t="shared" si="15"/>
        <v>0.33779780577418433</v>
      </c>
      <c r="AK20" s="128">
        <f t="shared" si="16"/>
        <v>-0.6338881931506016</v>
      </c>
    </row>
    <row r="21" spans="1:37" ht="13.5">
      <c r="A21" s="62" t="s">
        <v>112</v>
      </c>
      <c r="B21" s="63" t="s">
        <v>238</v>
      </c>
      <c r="C21" s="64" t="s">
        <v>239</v>
      </c>
      <c r="D21" s="85">
        <v>281616889</v>
      </c>
      <c r="E21" s="86">
        <v>24738746</v>
      </c>
      <c r="F21" s="87">
        <f t="shared" si="0"/>
        <v>306355635</v>
      </c>
      <c r="G21" s="85">
        <v>274566125</v>
      </c>
      <c r="H21" s="86">
        <v>12738746</v>
      </c>
      <c r="I21" s="87">
        <f t="shared" si="1"/>
        <v>287304871</v>
      </c>
      <c r="J21" s="85">
        <v>61291767</v>
      </c>
      <c r="K21" s="86">
        <v>0</v>
      </c>
      <c r="L21" s="88">
        <f t="shared" si="2"/>
        <v>61291767</v>
      </c>
      <c r="M21" s="105">
        <f t="shared" si="3"/>
        <v>0.20006737267946778</v>
      </c>
      <c r="N21" s="85">
        <v>68187123</v>
      </c>
      <c r="O21" s="86">
        <v>0</v>
      </c>
      <c r="P21" s="88">
        <f t="shared" si="4"/>
        <v>68187123</v>
      </c>
      <c r="Q21" s="105">
        <f t="shared" si="5"/>
        <v>0.2225750572533128</v>
      </c>
      <c r="R21" s="85">
        <v>69418212</v>
      </c>
      <c r="S21" s="86">
        <v>0</v>
      </c>
      <c r="T21" s="88">
        <f t="shared" si="6"/>
        <v>69418212</v>
      </c>
      <c r="U21" s="105">
        <f t="shared" si="7"/>
        <v>0.24161863931642147</v>
      </c>
      <c r="V21" s="85">
        <v>61989812</v>
      </c>
      <c r="W21" s="86">
        <v>17999</v>
      </c>
      <c r="X21" s="88">
        <f t="shared" si="8"/>
        <v>62007811</v>
      </c>
      <c r="Y21" s="105">
        <f t="shared" si="9"/>
        <v>0.2158258256609927</v>
      </c>
      <c r="Z21" s="125">
        <f t="shared" si="10"/>
        <v>260886914</v>
      </c>
      <c r="AA21" s="88">
        <f t="shared" si="11"/>
        <v>17999</v>
      </c>
      <c r="AB21" s="88">
        <f t="shared" si="12"/>
        <v>260904913</v>
      </c>
      <c r="AC21" s="105">
        <f t="shared" si="13"/>
        <v>0.9081116936579888</v>
      </c>
      <c r="AD21" s="85">
        <v>230897618</v>
      </c>
      <c r="AE21" s="86">
        <v>9668765</v>
      </c>
      <c r="AF21" s="88">
        <f t="shared" si="14"/>
        <v>240566383</v>
      </c>
      <c r="AG21" s="86">
        <v>385470255</v>
      </c>
      <c r="AH21" s="86">
        <v>385470255</v>
      </c>
      <c r="AI21" s="126">
        <v>52604447</v>
      </c>
      <c r="AJ21" s="127">
        <f t="shared" si="15"/>
        <v>0.1364682392938464</v>
      </c>
      <c r="AK21" s="128">
        <f t="shared" si="16"/>
        <v>-0.7422424104867553</v>
      </c>
    </row>
    <row r="22" spans="1:37" ht="13.5">
      <c r="A22" s="65"/>
      <c r="B22" s="66" t="s">
        <v>240</v>
      </c>
      <c r="C22" s="67"/>
      <c r="D22" s="89">
        <f>SUM(D18:D21)</f>
        <v>6986927728</v>
      </c>
      <c r="E22" s="90">
        <f>SUM(E18:E21)</f>
        <v>928264711</v>
      </c>
      <c r="F22" s="91">
        <f t="shared" si="0"/>
        <v>7915192439</v>
      </c>
      <c r="G22" s="89">
        <f>SUM(G18:G21)</f>
        <v>6976574415</v>
      </c>
      <c r="H22" s="90">
        <f>SUM(H18:H21)</f>
        <v>731023944</v>
      </c>
      <c r="I22" s="91">
        <f t="shared" si="1"/>
        <v>7707598359</v>
      </c>
      <c r="J22" s="89">
        <f>SUM(J18:J21)</f>
        <v>-735581146</v>
      </c>
      <c r="K22" s="90">
        <f>SUM(K18:K21)</f>
        <v>33494681</v>
      </c>
      <c r="L22" s="90">
        <f t="shared" si="2"/>
        <v>-702086465</v>
      </c>
      <c r="M22" s="106">
        <f t="shared" si="3"/>
        <v>-0.0887011238716896</v>
      </c>
      <c r="N22" s="89">
        <f>SUM(N18:N21)</f>
        <v>2013965690</v>
      </c>
      <c r="O22" s="90">
        <f>SUM(O18:O21)</f>
        <v>54714103</v>
      </c>
      <c r="P22" s="90">
        <f t="shared" si="4"/>
        <v>2068679793</v>
      </c>
      <c r="Q22" s="106">
        <f t="shared" si="5"/>
        <v>0.26135559039690964</v>
      </c>
      <c r="R22" s="89">
        <f>SUM(R18:R21)</f>
        <v>1399740583</v>
      </c>
      <c r="S22" s="90">
        <f>SUM(S18:S21)</f>
        <v>155455668</v>
      </c>
      <c r="T22" s="90">
        <f t="shared" si="6"/>
        <v>1555196251</v>
      </c>
      <c r="U22" s="106">
        <f t="shared" si="7"/>
        <v>0.20177442811145319</v>
      </c>
      <c r="V22" s="89">
        <f>SUM(V18:V21)</f>
        <v>1648533418</v>
      </c>
      <c r="W22" s="90">
        <f>SUM(W18:W21)</f>
        <v>136369005</v>
      </c>
      <c r="X22" s="90">
        <f t="shared" si="8"/>
        <v>1784902423</v>
      </c>
      <c r="Y22" s="106">
        <f t="shared" si="9"/>
        <v>0.23157698933751616</v>
      </c>
      <c r="Z22" s="89">
        <f t="shared" si="10"/>
        <v>4326658545</v>
      </c>
      <c r="AA22" s="90">
        <f t="shared" si="11"/>
        <v>380033457</v>
      </c>
      <c r="AB22" s="90">
        <f t="shared" si="12"/>
        <v>4706692002</v>
      </c>
      <c r="AC22" s="106">
        <f t="shared" si="13"/>
        <v>0.6106561061921572</v>
      </c>
      <c r="AD22" s="89">
        <f>SUM(AD18:AD21)</f>
        <v>4762986466</v>
      </c>
      <c r="AE22" s="90">
        <f>SUM(AE18:AE21)</f>
        <v>393677449</v>
      </c>
      <c r="AF22" s="90">
        <f t="shared" si="14"/>
        <v>5156663915</v>
      </c>
      <c r="AG22" s="90">
        <f>SUM(AG18:AG21)</f>
        <v>7314142710</v>
      </c>
      <c r="AH22" s="90">
        <f>SUM(AH18:AH21)</f>
        <v>7314142710</v>
      </c>
      <c r="AI22" s="91">
        <f>SUM(AI18:AI21)</f>
        <v>1600616973</v>
      </c>
      <c r="AJ22" s="129">
        <f t="shared" si="15"/>
        <v>0.21883863037176096</v>
      </c>
      <c r="AK22" s="130">
        <f t="shared" si="16"/>
        <v>-0.653864891638958</v>
      </c>
    </row>
    <row r="23" spans="1:37" ht="13.5">
      <c r="A23" s="68"/>
      <c r="B23" s="69" t="s">
        <v>241</v>
      </c>
      <c r="C23" s="70"/>
      <c r="D23" s="92">
        <f>SUM(D9:D11,D13:D16,D18:D21)</f>
        <v>146275494916</v>
      </c>
      <c r="E23" s="93">
        <f>SUM(E9:E11,E13:E16,E18:E21)</f>
        <v>21037219582</v>
      </c>
      <c r="F23" s="94">
        <f t="shared" si="0"/>
        <v>167312714498</v>
      </c>
      <c r="G23" s="92">
        <f>SUM(G9:G11,G13:G16,G18:G21)</f>
        <v>155229859974</v>
      </c>
      <c r="H23" s="93">
        <f>SUM(H9:H11,H13:H16,H18:H21)</f>
        <v>15185025437</v>
      </c>
      <c r="I23" s="94">
        <f t="shared" si="1"/>
        <v>170414885411</v>
      </c>
      <c r="J23" s="92">
        <f>SUM(J9:J11,J13:J16,J18:J21)</f>
        <v>35026993872</v>
      </c>
      <c r="K23" s="93">
        <f>SUM(K9:K11,K13:K16,K18:K21)</f>
        <v>1670707699</v>
      </c>
      <c r="L23" s="93">
        <f t="shared" si="2"/>
        <v>36697701571</v>
      </c>
      <c r="M23" s="107">
        <f t="shared" si="3"/>
        <v>0.2193360001426471</v>
      </c>
      <c r="N23" s="92">
        <f>SUM(N9:N11,N13:N16,N18:N21)</f>
        <v>35842451303</v>
      </c>
      <c r="O23" s="93">
        <f>SUM(O9:O11,O13:O16,O18:O21)</f>
        <v>2023493796</v>
      </c>
      <c r="P23" s="93">
        <f t="shared" si="4"/>
        <v>37865945099</v>
      </c>
      <c r="Q23" s="107">
        <f t="shared" si="5"/>
        <v>0.22631839554221467</v>
      </c>
      <c r="R23" s="92">
        <f>SUM(R9:R11,R13:R16,R18:R21)</f>
        <v>33738506458</v>
      </c>
      <c r="S23" s="93">
        <f>SUM(S9:S11,S13:S16,S18:S21)</f>
        <v>2069383335</v>
      </c>
      <c r="T23" s="93">
        <f t="shared" si="6"/>
        <v>35807889793</v>
      </c>
      <c r="U23" s="107">
        <f t="shared" si="7"/>
        <v>0.21012184297539457</v>
      </c>
      <c r="V23" s="92">
        <f>SUM(V9:V11,V13:V16,V18:V21)</f>
        <v>37398825540</v>
      </c>
      <c r="W23" s="93">
        <f>SUM(W9:W11,W13:W16,W18:W21)</f>
        <v>2432621050</v>
      </c>
      <c r="X23" s="93">
        <f t="shared" si="8"/>
        <v>39831446590</v>
      </c>
      <c r="Y23" s="107">
        <f t="shared" si="9"/>
        <v>0.23373220299351236</v>
      </c>
      <c r="Z23" s="92">
        <f t="shared" si="10"/>
        <v>142006777173</v>
      </c>
      <c r="AA23" s="93">
        <f t="shared" si="11"/>
        <v>8196205880</v>
      </c>
      <c r="AB23" s="93">
        <f t="shared" si="12"/>
        <v>150202983053</v>
      </c>
      <c r="AC23" s="107">
        <f t="shared" si="13"/>
        <v>0.8813959102853385</v>
      </c>
      <c r="AD23" s="92">
        <f>SUM(AD9:AD11,AD13:AD16,AD18:AD21)</f>
        <v>126477167454</v>
      </c>
      <c r="AE23" s="93">
        <f>SUM(AE9:AE11,AE13:AE16,AE18:AE21)</f>
        <v>-17339535188</v>
      </c>
      <c r="AF23" s="93">
        <f t="shared" si="14"/>
        <v>109137632266</v>
      </c>
      <c r="AG23" s="93">
        <f>SUM(AG9:AG11,AG13:AG16,AG18:AG21)</f>
        <v>153144337014</v>
      </c>
      <c r="AH23" s="93">
        <f>SUM(AH9:AH11,AH13:AH16,AH18:AH21)</f>
        <v>153144337014</v>
      </c>
      <c r="AI23" s="94">
        <f>SUM(AI9:AI11,AI13:AI16,AI18:AI21)</f>
        <v>41108365792</v>
      </c>
      <c r="AJ23" s="131">
        <f t="shared" si="15"/>
        <v>0.268428899125679</v>
      </c>
      <c r="AK23" s="132">
        <f t="shared" si="16"/>
        <v>-0.6350347193448431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O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hidden="1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ht="1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27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95</v>
      </c>
      <c r="B9" s="63" t="s">
        <v>46</v>
      </c>
      <c r="C9" s="64" t="s">
        <v>47</v>
      </c>
      <c r="D9" s="85">
        <v>38728893890</v>
      </c>
      <c r="E9" s="86">
        <v>7854605000</v>
      </c>
      <c r="F9" s="87">
        <f>$D9+$E9</f>
        <v>46583498890</v>
      </c>
      <c r="G9" s="85">
        <v>39353270056</v>
      </c>
      <c r="H9" s="86">
        <v>5551521081</v>
      </c>
      <c r="I9" s="87">
        <f>$G9+$H9</f>
        <v>44904791137</v>
      </c>
      <c r="J9" s="85">
        <v>9162573712</v>
      </c>
      <c r="K9" s="86">
        <v>602135564</v>
      </c>
      <c r="L9" s="88">
        <f>$J9+$K9</f>
        <v>9764709276</v>
      </c>
      <c r="M9" s="105">
        <f>IF($F9=0,0,$L9/$F9)</f>
        <v>0.2096173432368811</v>
      </c>
      <c r="N9" s="85">
        <v>6300356791</v>
      </c>
      <c r="O9" s="86">
        <v>622918021</v>
      </c>
      <c r="P9" s="88">
        <f>$N9+$O9</f>
        <v>6923274812</v>
      </c>
      <c r="Q9" s="105">
        <f>IF($F9=0,0,$P9/$F9)</f>
        <v>0.14862075578196227</v>
      </c>
      <c r="R9" s="85">
        <v>8147269678</v>
      </c>
      <c r="S9" s="86">
        <v>730697846</v>
      </c>
      <c r="T9" s="88">
        <f>$R9+$S9</f>
        <v>8877967524</v>
      </c>
      <c r="U9" s="105">
        <f>IF($I9=0,0,$T9/$I9)</f>
        <v>0.19770646515010423</v>
      </c>
      <c r="V9" s="85">
        <v>8415421378</v>
      </c>
      <c r="W9" s="86">
        <v>1335156856</v>
      </c>
      <c r="X9" s="88">
        <f>$V9+$W9</f>
        <v>9750578234</v>
      </c>
      <c r="Y9" s="105">
        <f>IF($I9=0,0,$X9/$I9)</f>
        <v>0.21713892854443897</v>
      </c>
      <c r="Z9" s="125">
        <f>$J9+$N9+$R9+$V9</f>
        <v>32025621559</v>
      </c>
      <c r="AA9" s="88">
        <f>$K9+$O9+$S9+$W9</f>
        <v>3290908287</v>
      </c>
      <c r="AB9" s="88">
        <f>$Z9+$AA9</f>
        <v>35316529846</v>
      </c>
      <c r="AC9" s="105">
        <f>IF($I9=0,0,$AB9/$I9)</f>
        <v>0.786475762424834</v>
      </c>
      <c r="AD9" s="85">
        <v>21100462690</v>
      </c>
      <c r="AE9" s="86">
        <v>2368024392</v>
      </c>
      <c r="AF9" s="88">
        <f>$AD9+$AE9</f>
        <v>23468487082</v>
      </c>
      <c r="AG9" s="86">
        <v>42337268554</v>
      </c>
      <c r="AH9" s="86">
        <v>42337268554</v>
      </c>
      <c r="AI9" s="126">
        <v>0</v>
      </c>
      <c r="AJ9" s="127">
        <f>IF($AH9=0,0,$AI9/$AH9)</f>
        <v>0</v>
      </c>
      <c r="AK9" s="128">
        <f>IF($AF9=0,0,(($X9/$AF9)-1))</f>
        <v>-0.5845246351019127</v>
      </c>
    </row>
    <row r="10" spans="1:37" ht="13.5">
      <c r="A10" s="65"/>
      <c r="B10" s="66" t="s">
        <v>96</v>
      </c>
      <c r="C10" s="67"/>
      <c r="D10" s="89">
        <f>D9</f>
        <v>38728893890</v>
      </c>
      <c r="E10" s="90">
        <f>E9</f>
        <v>7854605000</v>
      </c>
      <c r="F10" s="91">
        <f aca="true" t="shared" si="0" ref="F10:F41">$D10+$E10</f>
        <v>46583498890</v>
      </c>
      <c r="G10" s="89">
        <f>G9</f>
        <v>39353270056</v>
      </c>
      <c r="H10" s="90">
        <f>H9</f>
        <v>5551521081</v>
      </c>
      <c r="I10" s="91">
        <f aca="true" t="shared" si="1" ref="I10:I41">$G10+$H10</f>
        <v>44904791137</v>
      </c>
      <c r="J10" s="89">
        <f>J9</f>
        <v>9162573712</v>
      </c>
      <c r="K10" s="90">
        <f>K9</f>
        <v>602135564</v>
      </c>
      <c r="L10" s="90">
        <f aca="true" t="shared" si="2" ref="L10:L41">$J10+$K10</f>
        <v>9764709276</v>
      </c>
      <c r="M10" s="106">
        <f aca="true" t="shared" si="3" ref="M10:M41">IF($F10=0,0,$L10/$F10)</f>
        <v>0.2096173432368811</v>
      </c>
      <c r="N10" s="89">
        <f>N9</f>
        <v>6300356791</v>
      </c>
      <c r="O10" s="90">
        <f>O9</f>
        <v>622918021</v>
      </c>
      <c r="P10" s="90">
        <f aca="true" t="shared" si="4" ref="P10:P41">$N10+$O10</f>
        <v>6923274812</v>
      </c>
      <c r="Q10" s="106">
        <f aca="true" t="shared" si="5" ref="Q10:Q41">IF($F10=0,0,$P10/$F10)</f>
        <v>0.14862075578196227</v>
      </c>
      <c r="R10" s="89">
        <f>R9</f>
        <v>8147269678</v>
      </c>
      <c r="S10" s="90">
        <f>S9</f>
        <v>730697846</v>
      </c>
      <c r="T10" s="90">
        <f aca="true" t="shared" si="6" ref="T10:T41">$R10+$S10</f>
        <v>8877967524</v>
      </c>
      <c r="U10" s="106">
        <f aca="true" t="shared" si="7" ref="U10:U41">IF($I10=0,0,$T10/$I10)</f>
        <v>0.19770646515010423</v>
      </c>
      <c r="V10" s="89">
        <f>V9</f>
        <v>8415421378</v>
      </c>
      <c r="W10" s="90">
        <f>W9</f>
        <v>1335156856</v>
      </c>
      <c r="X10" s="90">
        <f aca="true" t="shared" si="8" ref="X10:X41">$V10+$W10</f>
        <v>9750578234</v>
      </c>
      <c r="Y10" s="106">
        <f aca="true" t="shared" si="9" ref="Y10:Y41">IF($I10=0,0,$X10/$I10)</f>
        <v>0.21713892854443897</v>
      </c>
      <c r="Z10" s="89">
        <f aca="true" t="shared" si="10" ref="Z10:Z41">$J10+$N10+$R10+$V10</f>
        <v>32025621559</v>
      </c>
      <c r="AA10" s="90">
        <f aca="true" t="shared" si="11" ref="AA10:AA41">$K10+$O10+$S10+$W10</f>
        <v>3290908287</v>
      </c>
      <c r="AB10" s="90">
        <f aca="true" t="shared" si="12" ref="AB10:AB41">$Z10+$AA10</f>
        <v>35316529846</v>
      </c>
      <c r="AC10" s="106">
        <f aca="true" t="shared" si="13" ref="AC10:AC41">IF($I10=0,0,$AB10/$I10)</f>
        <v>0.786475762424834</v>
      </c>
      <c r="AD10" s="89">
        <f>AD9</f>
        <v>21100462690</v>
      </c>
      <c r="AE10" s="90">
        <f>AE9</f>
        <v>2368024392</v>
      </c>
      <c r="AF10" s="90">
        <f aca="true" t="shared" si="14" ref="AF10:AF41">$AD10+$AE10</f>
        <v>23468487082</v>
      </c>
      <c r="AG10" s="90">
        <f>AG9</f>
        <v>42337268554</v>
      </c>
      <c r="AH10" s="90">
        <f>AH9</f>
        <v>42337268554</v>
      </c>
      <c r="AI10" s="91">
        <f>AI9</f>
        <v>0</v>
      </c>
      <c r="AJ10" s="129">
        <f aca="true" t="shared" si="15" ref="AJ10:AJ41">IF($AH10=0,0,$AI10/$AH10)</f>
        <v>0</v>
      </c>
      <c r="AK10" s="130">
        <f aca="true" t="shared" si="16" ref="AK10:AK41">IF($AF10=0,0,(($X10/$AF10)-1))</f>
        <v>-0.5845246351019127</v>
      </c>
    </row>
    <row r="11" spans="1:37" ht="13.5">
      <c r="A11" s="62" t="s">
        <v>97</v>
      </c>
      <c r="B11" s="63" t="s">
        <v>242</v>
      </c>
      <c r="C11" s="64" t="s">
        <v>243</v>
      </c>
      <c r="D11" s="85">
        <v>312498080</v>
      </c>
      <c r="E11" s="86">
        <v>44178075</v>
      </c>
      <c r="F11" s="87">
        <f t="shared" si="0"/>
        <v>356676155</v>
      </c>
      <c r="G11" s="85">
        <v>352422352</v>
      </c>
      <c r="H11" s="86">
        <v>28410574</v>
      </c>
      <c r="I11" s="87">
        <f t="shared" si="1"/>
        <v>380832926</v>
      </c>
      <c r="J11" s="85">
        <v>54602971</v>
      </c>
      <c r="K11" s="86">
        <v>4333291</v>
      </c>
      <c r="L11" s="88">
        <f t="shared" si="2"/>
        <v>58936262</v>
      </c>
      <c r="M11" s="105">
        <f t="shared" si="3"/>
        <v>0.1652374602950399</v>
      </c>
      <c r="N11" s="85">
        <v>89130812</v>
      </c>
      <c r="O11" s="86">
        <v>4883808</v>
      </c>
      <c r="P11" s="88">
        <f t="shared" si="4"/>
        <v>94014620</v>
      </c>
      <c r="Q11" s="105">
        <f t="shared" si="5"/>
        <v>0.26358538041322105</v>
      </c>
      <c r="R11" s="85">
        <v>73425716</v>
      </c>
      <c r="S11" s="86">
        <v>7915335</v>
      </c>
      <c r="T11" s="88">
        <f t="shared" si="6"/>
        <v>81341051</v>
      </c>
      <c r="U11" s="105">
        <f t="shared" si="7"/>
        <v>0.21358723326354404</v>
      </c>
      <c r="V11" s="85">
        <v>75930753</v>
      </c>
      <c r="W11" s="86">
        <v>6811329</v>
      </c>
      <c r="X11" s="88">
        <f t="shared" si="8"/>
        <v>82742082</v>
      </c>
      <c r="Y11" s="105">
        <f t="shared" si="9"/>
        <v>0.21726609321590015</v>
      </c>
      <c r="Z11" s="125">
        <f t="shared" si="10"/>
        <v>293090252</v>
      </c>
      <c r="AA11" s="88">
        <f t="shared" si="11"/>
        <v>23943763</v>
      </c>
      <c r="AB11" s="88">
        <f t="shared" si="12"/>
        <v>317034015</v>
      </c>
      <c r="AC11" s="105">
        <f t="shared" si="13"/>
        <v>0.8324753280392567</v>
      </c>
      <c r="AD11" s="85">
        <v>280141572</v>
      </c>
      <c r="AE11" s="86">
        <v>39583410</v>
      </c>
      <c r="AF11" s="88">
        <f t="shared" si="14"/>
        <v>319724982</v>
      </c>
      <c r="AG11" s="86">
        <v>347313271</v>
      </c>
      <c r="AH11" s="86">
        <v>347313271</v>
      </c>
      <c r="AI11" s="126">
        <v>105557685</v>
      </c>
      <c r="AJ11" s="127">
        <f t="shared" si="15"/>
        <v>0.30392643706378847</v>
      </c>
      <c r="AK11" s="128">
        <f t="shared" si="16"/>
        <v>-0.7412085803166923</v>
      </c>
    </row>
    <row r="12" spans="1:37" ht="13.5">
      <c r="A12" s="62" t="s">
        <v>97</v>
      </c>
      <c r="B12" s="63" t="s">
        <v>244</v>
      </c>
      <c r="C12" s="64" t="s">
        <v>245</v>
      </c>
      <c r="D12" s="85">
        <v>210672335</v>
      </c>
      <c r="E12" s="86">
        <v>95273725</v>
      </c>
      <c r="F12" s="87">
        <f t="shared" si="0"/>
        <v>305946060</v>
      </c>
      <c r="G12" s="85">
        <v>220578059</v>
      </c>
      <c r="H12" s="86">
        <v>129641615</v>
      </c>
      <c r="I12" s="87">
        <f t="shared" si="1"/>
        <v>350219674</v>
      </c>
      <c r="J12" s="85">
        <v>59906710</v>
      </c>
      <c r="K12" s="86">
        <v>358722654</v>
      </c>
      <c r="L12" s="88">
        <f t="shared" si="2"/>
        <v>418629364</v>
      </c>
      <c r="M12" s="105">
        <f t="shared" si="3"/>
        <v>1.3683110153469535</v>
      </c>
      <c r="N12" s="85">
        <v>39984161</v>
      </c>
      <c r="O12" s="86">
        <v>21588676</v>
      </c>
      <c r="P12" s="88">
        <f t="shared" si="4"/>
        <v>61572837</v>
      </c>
      <c r="Q12" s="105">
        <f t="shared" si="5"/>
        <v>0.20125389750075554</v>
      </c>
      <c r="R12" s="85">
        <v>35017107</v>
      </c>
      <c r="S12" s="86">
        <v>6851760</v>
      </c>
      <c r="T12" s="88">
        <f t="shared" si="6"/>
        <v>41868867</v>
      </c>
      <c r="U12" s="105">
        <f t="shared" si="7"/>
        <v>0.11955029973558824</v>
      </c>
      <c r="V12" s="85">
        <v>31271885</v>
      </c>
      <c r="W12" s="86">
        <v>8843215</v>
      </c>
      <c r="X12" s="88">
        <f t="shared" si="8"/>
        <v>40115100</v>
      </c>
      <c r="Y12" s="105">
        <f t="shared" si="9"/>
        <v>0.11454267986098349</v>
      </c>
      <c r="Z12" s="125">
        <f t="shared" si="10"/>
        <v>166179863</v>
      </c>
      <c r="AA12" s="88">
        <f t="shared" si="11"/>
        <v>396006305</v>
      </c>
      <c r="AB12" s="88">
        <f t="shared" si="12"/>
        <v>562186168</v>
      </c>
      <c r="AC12" s="105">
        <f t="shared" si="13"/>
        <v>1.6052386822791687</v>
      </c>
      <c r="AD12" s="85">
        <v>157178273</v>
      </c>
      <c r="AE12" s="86">
        <v>29763779</v>
      </c>
      <c r="AF12" s="88">
        <f t="shared" si="14"/>
        <v>186942052</v>
      </c>
      <c r="AG12" s="86">
        <v>263910492</v>
      </c>
      <c r="AH12" s="86">
        <v>263910492</v>
      </c>
      <c r="AI12" s="126">
        <v>78257924</v>
      </c>
      <c r="AJ12" s="127">
        <f t="shared" si="15"/>
        <v>0.2965320681528645</v>
      </c>
      <c r="AK12" s="128">
        <f t="shared" si="16"/>
        <v>-0.7854142523267049</v>
      </c>
    </row>
    <row r="13" spans="1:37" ht="13.5">
      <c r="A13" s="62" t="s">
        <v>97</v>
      </c>
      <c r="B13" s="63" t="s">
        <v>246</v>
      </c>
      <c r="C13" s="64" t="s">
        <v>247</v>
      </c>
      <c r="D13" s="85">
        <v>190052340</v>
      </c>
      <c r="E13" s="86">
        <v>98562132</v>
      </c>
      <c r="F13" s="87">
        <f t="shared" si="0"/>
        <v>288614472</v>
      </c>
      <c r="G13" s="85">
        <v>208379835</v>
      </c>
      <c r="H13" s="86">
        <v>74384753</v>
      </c>
      <c r="I13" s="87">
        <f t="shared" si="1"/>
        <v>282764588</v>
      </c>
      <c r="J13" s="85">
        <v>40439917</v>
      </c>
      <c r="K13" s="86">
        <v>3904963</v>
      </c>
      <c r="L13" s="88">
        <f t="shared" si="2"/>
        <v>44344880</v>
      </c>
      <c r="M13" s="105">
        <f t="shared" si="3"/>
        <v>0.15364745812191982</v>
      </c>
      <c r="N13" s="85">
        <v>39354337</v>
      </c>
      <c r="O13" s="86">
        <v>18262948</v>
      </c>
      <c r="P13" s="88">
        <f t="shared" si="4"/>
        <v>57617285</v>
      </c>
      <c r="Q13" s="105">
        <f t="shared" si="5"/>
        <v>0.19963408141224465</v>
      </c>
      <c r="R13" s="85">
        <v>41871253</v>
      </c>
      <c r="S13" s="86">
        <v>21846792</v>
      </c>
      <c r="T13" s="88">
        <f t="shared" si="6"/>
        <v>63718045</v>
      </c>
      <c r="U13" s="105">
        <f t="shared" si="7"/>
        <v>0.22533954994392721</v>
      </c>
      <c r="V13" s="85">
        <v>30734280</v>
      </c>
      <c r="W13" s="86">
        <v>19815940</v>
      </c>
      <c r="X13" s="88">
        <f t="shared" si="8"/>
        <v>50550220</v>
      </c>
      <c r="Y13" s="105">
        <f t="shared" si="9"/>
        <v>0.178771395518593</v>
      </c>
      <c r="Z13" s="125">
        <f t="shared" si="10"/>
        <v>152399787</v>
      </c>
      <c r="AA13" s="88">
        <f t="shared" si="11"/>
        <v>63830643</v>
      </c>
      <c r="AB13" s="88">
        <f t="shared" si="12"/>
        <v>216230430</v>
      </c>
      <c r="AC13" s="105">
        <f t="shared" si="13"/>
        <v>0.7647012362099599</v>
      </c>
      <c r="AD13" s="85">
        <v>141780063</v>
      </c>
      <c r="AE13" s="86">
        <v>26178606</v>
      </c>
      <c r="AF13" s="88">
        <f t="shared" si="14"/>
        <v>167958669</v>
      </c>
      <c r="AG13" s="86">
        <v>263008409</v>
      </c>
      <c r="AH13" s="86">
        <v>263008409</v>
      </c>
      <c r="AI13" s="126">
        <v>58501574</v>
      </c>
      <c r="AJ13" s="127">
        <f t="shared" si="15"/>
        <v>0.22243233295251788</v>
      </c>
      <c r="AK13" s="128">
        <f t="shared" si="16"/>
        <v>-0.6990317897791867</v>
      </c>
    </row>
    <row r="14" spans="1:37" ht="13.5">
      <c r="A14" s="62" t="s">
        <v>97</v>
      </c>
      <c r="B14" s="63" t="s">
        <v>248</v>
      </c>
      <c r="C14" s="64" t="s">
        <v>249</v>
      </c>
      <c r="D14" s="85">
        <v>1019177918</v>
      </c>
      <c r="E14" s="86">
        <v>134794260</v>
      </c>
      <c r="F14" s="87">
        <f t="shared" si="0"/>
        <v>1153972178</v>
      </c>
      <c r="G14" s="85">
        <v>1081029105</v>
      </c>
      <c r="H14" s="86">
        <v>95292136</v>
      </c>
      <c r="I14" s="87">
        <f t="shared" si="1"/>
        <v>1176321241</v>
      </c>
      <c r="J14" s="85">
        <v>110372251</v>
      </c>
      <c r="K14" s="86">
        <v>11598971</v>
      </c>
      <c r="L14" s="88">
        <f t="shared" si="2"/>
        <v>121971222</v>
      </c>
      <c r="M14" s="105">
        <f t="shared" si="3"/>
        <v>0.10569684809160104</v>
      </c>
      <c r="N14" s="85">
        <v>107395067</v>
      </c>
      <c r="O14" s="86">
        <v>21524569</v>
      </c>
      <c r="P14" s="88">
        <f t="shared" si="4"/>
        <v>128919636</v>
      </c>
      <c r="Q14" s="105">
        <f t="shared" si="5"/>
        <v>0.1117181492394698</v>
      </c>
      <c r="R14" s="85">
        <v>294707765</v>
      </c>
      <c r="S14" s="86">
        <v>20741700</v>
      </c>
      <c r="T14" s="88">
        <f t="shared" si="6"/>
        <v>315449465</v>
      </c>
      <c r="U14" s="105">
        <f t="shared" si="7"/>
        <v>0.2681660876342196</v>
      </c>
      <c r="V14" s="85">
        <v>330160513</v>
      </c>
      <c r="W14" s="86">
        <v>25289828</v>
      </c>
      <c r="X14" s="88">
        <f t="shared" si="8"/>
        <v>355450341</v>
      </c>
      <c r="Y14" s="105">
        <f t="shared" si="9"/>
        <v>0.302171149011837</v>
      </c>
      <c r="Z14" s="125">
        <f t="shared" si="10"/>
        <v>842635596</v>
      </c>
      <c r="AA14" s="88">
        <f t="shared" si="11"/>
        <v>79155068</v>
      </c>
      <c r="AB14" s="88">
        <f t="shared" si="12"/>
        <v>921790664</v>
      </c>
      <c r="AC14" s="105">
        <f t="shared" si="13"/>
        <v>0.7836215413541104</v>
      </c>
      <c r="AD14" s="85">
        <v>780373345</v>
      </c>
      <c r="AE14" s="86">
        <v>138571436</v>
      </c>
      <c r="AF14" s="88">
        <f t="shared" si="14"/>
        <v>918944781</v>
      </c>
      <c r="AG14" s="86">
        <v>1168493485</v>
      </c>
      <c r="AH14" s="86">
        <v>1168493485</v>
      </c>
      <c r="AI14" s="126">
        <v>249789175</v>
      </c>
      <c r="AJ14" s="127">
        <f t="shared" si="15"/>
        <v>0.21377027617744912</v>
      </c>
      <c r="AK14" s="128">
        <f t="shared" si="16"/>
        <v>-0.6131972798047808</v>
      </c>
    </row>
    <row r="15" spans="1:37" ht="13.5">
      <c r="A15" s="62" t="s">
        <v>112</v>
      </c>
      <c r="B15" s="63" t="s">
        <v>250</v>
      </c>
      <c r="C15" s="64" t="s">
        <v>251</v>
      </c>
      <c r="D15" s="85">
        <v>1199188355</v>
      </c>
      <c r="E15" s="86">
        <v>529601668</v>
      </c>
      <c r="F15" s="87">
        <f t="shared" si="0"/>
        <v>1728790023</v>
      </c>
      <c r="G15" s="85">
        <v>1277265617</v>
      </c>
      <c r="H15" s="86">
        <v>261362498</v>
      </c>
      <c r="I15" s="87">
        <f t="shared" si="1"/>
        <v>1538628115</v>
      </c>
      <c r="J15" s="85">
        <v>366383741</v>
      </c>
      <c r="K15" s="133">
        <v>0</v>
      </c>
      <c r="L15" s="88">
        <f t="shared" si="2"/>
        <v>366383741</v>
      </c>
      <c r="M15" s="105">
        <f t="shared" si="3"/>
        <v>0.2119307354424731</v>
      </c>
      <c r="N15" s="85">
        <v>225571125</v>
      </c>
      <c r="O15" s="86">
        <v>45048751</v>
      </c>
      <c r="P15" s="88">
        <f t="shared" si="4"/>
        <v>270619876</v>
      </c>
      <c r="Q15" s="105">
        <f t="shared" si="5"/>
        <v>0.15653715743360697</v>
      </c>
      <c r="R15" s="85">
        <v>447398965</v>
      </c>
      <c r="S15" s="86">
        <v>65449208</v>
      </c>
      <c r="T15" s="88">
        <f t="shared" si="6"/>
        <v>512848173</v>
      </c>
      <c r="U15" s="105">
        <f t="shared" si="7"/>
        <v>0.33331522282757714</v>
      </c>
      <c r="V15" s="85">
        <v>450363874</v>
      </c>
      <c r="W15" s="86">
        <v>94808002</v>
      </c>
      <c r="X15" s="88">
        <f t="shared" si="8"/>
        <v>545171876</v>
      </c>
      <c r="Y15" s="105">
        <f t="shared" si="9"/>
        <v>0.35432335512730445</v>
      </c>
      <c r="Z15" s="125">
        <f t="shared" si="10"/>
        <v>1489717705</v>
      </c>
      <c r="AA15" s="88">
        <f t="shared" si="11"/>
        <v>205305961</v>
      </c>
      <c r="AB15" s="88">
        <f t="shared" si="12"/>
        <v>1695023666</v>
      </c>
      <c r="AC15" s="105">
        <f t="shared" si="13"/>
        <v>1.1016461024436695</v>
      </c>
      <c r="AD15" s="85">
        <v>785882236</v>
      </c>
      <c r="AE15" s="86">
        <v>214902064</v>
      </c>
      <c r="AF15" s="88">
        <f t="shared" si="14"/>
        <v>1000784300</v>
      </c>
      <c r="AG15" s="86">
        <v>1309287592</v>
      </c>
      <c r="AH15" s="86">
        <v>1309287592</v>
      </c>
      <c r="AI15" s="126">
        <v>188330061</v>
      </c>
      <c r="AJ15" s="127">
        <f t="shared" si="15"/>
        <v>0.14384162971583406</v>
      </c>
      <c r="AK15" s="128">
        <f t="shared" si="16"/>
        <v>-0.45525536721549287</v>
      </c>
    </row>
    <row r="16" spans="1:37" ht="13.5">
      <c r="A16" s="65"/>
      <c r="B16" s="66" t="s">
        <v>252</v>
      </c>
      <c r="C16" s="67"/>
      <c r="D16" s="89">
        <f>SUM(D11:D15)</f>
        <v>2931589028</v>
      </c>
      <c r="E16" s="90">
        <f>SUM(E11:E15)</f>
        <v>902409860</v>
      </c>
      <c r="F16" s="91">
        <f t="shared" si="0"/>
        <v>3833998888</v>
      </c>
      <c r="G16" s="89">
        <f>SUM(G11:G15)</f>
        <v>3139674968</v>
      </c>
      <c r="H16" s="90">
        <f>SUM(H11:H15)</f>
        <v>589091576</v>
      </c>
      <c r="I16" s="91">
        <f t="shared" si="1"/>
        <v>3728766544</v>
      </c>
      <c r="J16" s="89">
        <f>SUM(J11:J15)</f>
        <v>631705590</v>
      </c>
      <c r="K16" s="90">
        <f>SUM(K11:K15)</f>
        <v>378559879</v>
      </c>
      <c r="L16" s="90">
        <f t="shared" si="2"/>
        <v>1010265469</v>
      </c>
      <c r="M16" s="106">
        <f t="shared" si="3"/>
        <v>0.26350176369691214</v>
      </c>
      <c r="N16" s="89">
        <f>SUM(N11:N15)</f>
        <v>501435502</v>
      </c>
      <c r="O16" s="90">
        <f>SUM(O11:O15)</f>
        <v>111308752</v>
      </c>
      <c r="P16" s="90">
        <f t="shared" si="4"/>
        <v>612744254</v>
      </c>
      <c r="Q16" s="106">
        <f t="shared" si="5"/>
        <v>0.1598185789562493</v>
      </c>
      <c r="R16" s="89">
        <f>SUM(R11:R15)</f>
        <v>892420806</v>
      </c>
      <c r="S16" s="90">
        <f>SUM(S11:S15)</f>
        <v>122804795</v>
      </c>
      <c r="T16" s="90">
        <f t="shared" si="6"/>
        <v>1015225601</v>
      </c>
      <c r="U16" s="106">
        <f t="shared" si="7"/>
        <v>0.2722684804801231</v>
      </c>
      <c r="V16" s="89">
        <f>SUM(V11:V15)</f>
        <v>918461305</v>
      </c>
      <c r="W16" s="90">
        <f>SUM(W11:W15)</f>
        <v>155568314</v>
      </c>
      <c r="X16" s="90">
        <f t="shared" si="8"/>
        <v>1074029619</v>
      </c>
      <c r="Y16" s="106">
        <f t="shared" si="9"/>
        <v>0.2880388477868729</v>
      </c>
      <c r="Z16" s="89">
        <f t="shared" si="10"/>
        <v>2944023203</v>
      </c>
      <c r="AA16" s="90">
        <f t="shared" si="11"/>
        <v>768241740</v>
      </c>
      <c r="AB16" s="90">
        <f t="shared" si="12"/>
        <v>3712264943</v>
      </c>
      <c r="AC16" s="106">
        <f t="shared" si="13"/>
        <v>0.9955745148414955</v>
      </c>
      <c r="AD16" s="89">
        <f>SUM(AD11:AD15)</f>
        <v>2145355489</v>
      </c>
      <c r="AE16" s="90">
        <f>SUM(AE11:AE15)</f>
        <v>448999295</v>
      </c>
      <c r="AF16" s="90">
        <f t="shared" si="14"/>
        <v>2594354784</v>
      </c>
      <c r="AG16" s="90">
        <f>SUM(AG11:AG15)</f>
        <v>3352013249</v>
      </c>
      <c r="AH16" s="90">
        <f>SUM(AH11:AH15)</f>
        <v>3352013249</v>
      </c>
      <c r="AI16" s="91">
        <f>SUM(AI11:AI15)</f>
        <v>680436419</v>
      </c>
      <c r="AJ16" s="129">
        <f t="shared" si="15"/>
        <v>0.20299335606832503</v>
      </c>
      <c r="AK16" s="130">
        <f t="shared" si="16"/>
        <v>-0.5860128207507336</v>
      </c>
    </row>
    <row r="17" spans="1:37" ht="13.5">
      <c r="A17" s="62" t="s">
        <v>97</v>
      </c>
      <c r="B17" s="63" t="s">
        <v>253</v>
      </c>
      <c r="C17" s="64" t="s">
        <v>254</v>
      </c>
      <c r="D17" s="85">
        <v>151307152</v>
      </c>
      <c r="E17" s="86">
        <v>24536000</v>
      </c>
      <c r="F17" s="87">
        <f t="shared" si="0"/>
        <v>175843152</v>
      </c>
      <c r="G17" s="85">
        <v>174026000</v>
      </c>
      <c r="H17" s="86">
        <v>30341000</v>
      </c>
      <c r="I17" s="87">
        <f t="shared" si="1"/>
        <v>204367000</v>
      </c>
      <c r="J17" s="85">
        <v>43926898</v>
      </c>
      <c r="K17" s="86">
        <v>342757280</v>
      </c>
      <c r="L17" s="88">
        <f t="shared" si="2"/>
        <v>386684178</v>
      </c>
      <c r="M17" s="105">
        <f t="shared" si="3"/>
        <v>2.1990289277799113</v>
      </c>
      <c r="N17" s="85">
        <v>39859736</v>
      </c>
      <c r="O17" s="86">
        <v>1406037</v>
      </c>
      <c r="P17" s="88">
        <f t="shared" si="4"/>
        <v>41265773</v>
      </c>
      <c r="Q17" s="105">
        <f t="shared" si="5"/>
        <v>0.2346737563030035</v>
      </c>
      <c r="R17" s="85">
        <v>119186565</v>
      </c>
      <c r="S17" s="86">
        <v>346693147</v>
      </c>
      <c r="T17" s="88">
        <f t="shared" si="6"/>
        <v>465879712</v>
      </c>
      <c r="U17" s="105">
        <f t="shared" si="7"/>
        <v>2.279622991970328</v>
      </c>
      <c r="V17" s="85">
        <v>169323572</v>
      </c>
      <c r="W17" s="86">
        <v>351263895</v>
      </c>
      <c r="X17" s="88">
        <f t="shared" si="8"/>
        <v>520587467</v>
      </c>
      <c r="Y17" s="105">
        <f t="shared" si="9"/>
        <v>2.547316675392798</v>
      </c>
      <c r="Z17" s="125">
        <f t="shared" si="10"/>
        <v>372296771</v>
      </c>
      <c r="AA17" s="88">
        <f t="shared" si="11"/>
        <v>1042120359</v>
      </c>
      <c r="AB17" s="88">
        <f t="shared" si="12"/>
        <v>1414417130</v>
      </c>
      <c r="AC17" s="105">
        <f t="shared" si="13"/>
        <v>6.92096634975314</v>
      </c>
      <c r="AD17" s="85">
        <v>133279179</v>
      </c>
      <c r="AE17" s="86">
        <v>29108325</v>
      </c>
      <c r="AF17" s="88">
        <f t="shared" si="14"/>
        <v>162387504</v>
      </c>
      <c r="AG17" s="86">
        <v>405443118</v>
      </c>
      <c r="AH17" s="86">
        <v>405443118</v>
      </c>
      <c r="AI17" s="126">
        <v>55822702</v>
      </c>
      <c r="AJ17" s="127">
        <f t="shared" si="15"/>
        <v>0.13768319037049237</v>
      </c>
      <c r="AK17" s="128">
        <f t="shared" si="16"/>
        <v>2.205834526528593</v>
      </c>
    </row>
    <row r="18" spans="1:37" ht="13.5">
      <c r="A18" s="62" t="s">
        <v>97</v>
      </c>
      <c r="B18" s="63" t="s">
        <v>255</v>
      </c>
      <c r="C18" s="64" t="s">
        <v>256</v>
      </c>
      <c r="D18" s="85">
        <v>419454837</v>
      </c>
      <c r="E18" s="86">
        <v>40172058</v>
      </c>
      <c r="F18" s="87">
        <f t="shared" si="0"/>
        <v>459626895</v>
      </c>
      <c r="G18" s="85">
        <v>424549266</v>
      </c>
      <c r="H18" s="86">
        <v>42231272</v>
      </c>
      <c r="I18" s="87">
        <f t="shared" si="1"/>
        <v>466780538</v>
      </c>
      <c r="J18" s="85">
        <v>90796705</v>
      </c>
      <c r="K18" s="86">
        <v>1824879</v>
      </c>
      <c r="L18" s="88">
        <f t="shared" si="2"/>
        <v>92621584</v>
      </c>
      <c r="M18" s="105">
        <f t="shared" si="3"/>
        <v>0.2015147177146803</v>
      </c>
      <c r="N18" s="85">
        <v>90579732</v>
      </c>
      <c r="O18" s="86">
        <v>1683603</v>
      </c>
      <c r="P18" s="88">
        <f t="shared" si="4"/>
        <v>92263335</v>
      </c>
      <c r="Q18" s="105">
        <f t="shared" si="5"/>
        <v>0.200735283343243</v>
      </c>
      <c r="R18" s="85">
        <v>75803769</v>
      </c>
      <c r="S18" s="86">
        <v>10693771</v>
      </c>
      <c r="T18" s="88">
        <f t="shared" si="6"/>
        <v>86497540</v>
      </c>
      <c r="U18" s="105">
        <f t="shared" si="7"/>
        <v>0.18530665475174546</v>
      </c>
      <c r="V18" s="85">
        <v>72651004</v>
      </c>
      <c r="W18" s="86">
        <v>10347815</v>
      </c>
      <c r="X18" s="88">
        <f t="shared" si="8"/>
        <v>82998819</v>
      </c>
      <c r="Y18" s="105">
        <f t="shared" si="9"/>
        <v>0.17781122442598496</v>
      </c>
      <c r="Z18" s="125">
        <f t="shared" si="10"/>
        <v>329831210</v>
      </c>
      <c r="AA18" s="88">
        <f t="shared" si="11"/>
        <v>24550068</v>
      </c>
      <c r="AB18" s="88">
        <f t="shared" si="12"/>
        <v>354381278</v>
      </c>
      <c r="AC18" s="105">
        <f t="shared" si="13"/>
        <v>0.7592031996843879</v>
      </c>
      <c r="AD18" s="85">
        <v>281777144</v>
      </c>
      <c r="AE18" s="86">
        <v>29804257</v>
      </c>
      <c r="AF18" s="88">
        <f t="shared" si="14"/>
        <v>311581401</v>
      </c>
      <c r="AG18" s="86">
        <v>425808273</v>
      </c>
      <c r="AH18" s="86">
        <v>425808273</v>
      </c>
      <c r="AI18" s="126">
        <v>88746362</v>
      </c>
      <c r="AJ18" s="127">
        <f t="shared" si="15"/>
        <v>0.20841859500461138</v>
      </c>
      <c r="AK18" s="128">
        <f t="shared" si="16"/>
        <v>-0.7336207529280607</v>
      </c>
    </row>
    <row r="19" spans="1:37" ht="13.5">
      <c r="A19" s="62" t="s">
        <v>97</v>
      </c>
      <c r="B19" s="63" t="s">
        <v>257</v>
      </c>
      <c r="C19" s="64" t="s">
        <v>258</v>
      </c>
      <c r="D19" s="85">
        <v>167510000</v>
      </c>
      <c r="E19" s="86">
        <v>19534731</v>
      </c>
      <c r="F19" s="87">
        <f t="shared" si="0"/>
        <v>187044731</v>
      </c>
      <c r="G19" s="85">
        <v>198884854</v>
      </c>
      <c r="H19" s="86">
        <v>19534731</v>
      </c>
      <c r="I19" s="87">
        <f t="shared" si="1"/>
        <v>218419585</v>
      </c>
      <c r="J19" s="85">
        <v>55112580</v>
      </c>
      <c r="K19" s="86">
        <v>9368699</v>
      </c>
      <c r="L19" s="88">
        <f t="shared" si="2"/>
        <v>64481279</v>
      </c>
      <c r="M19" s="105">
        <f t="shared" si="3"/>
        <v>0.34473721154968007</v>
      </c>
      <c r="N19" s="85">
        <v>26865108</v>
      </c>
      <c r="O19" s="86">
        <v>0</v>
      </c>
      <c r="P19" s="88">
        <f t="shared" si="4"/>
        <v>26865108</v>
      </c>
      <c r="Q19" s="105">
        <f t="shared" si="5"/>
        <v>0.1436293225495884</v>
      </c>
      <c r="R19" s="85">
        <v>33150119</v>
      </c>
      <c r="S19" s="86">
        <v>168351</v>
      </c>
      <c r="T19" s="88">
        <f t="shared" si="6"/>
        <v>33318470</v>
      </c>
      <c r="U19" s="105">
        <f t="shared" si="7"/>
        <v>0.1525434177525793</v>
      </c>
      <c r="V19" s="85">
        <v>14518869</v>
      </c>
      <c r="W19" s="86">
        <v>1229713</v>
      </c>
      <c r="X19" s="88">
        <f t="shared" si="8"/>
        <v>15748582</v>
      </c>
      <c r="Y19" s="105">
        <f t="shared" si="9"/>
        <v>0.07210242616292857</v>
      </c>
      <c r="Z19" s="125">
        <f t="shared" si="10"/>
        <v>129646676</v>
      </c>
      <c r="AA19" s="88">
        <f t="shared" si="11"/>
        <v>10766763</v>
      </c>
      <c r="AB19" s="88">
        <f t="shared" si="12"/>
        <v>140413439</v>
      </c>
      <c r="AC19" s="105">
        <f t="shared" si="13"/>
        <v>0.6428610282360897</v>
      </c>
      <c r="AD19" s="85">
        <v>132247825</v>
      </c>
      <c r="AE19" s="86">
        <v>-85799398</v>
      </c>
      <c r="AF19" s="88">
        <f t="shared" si="14"/>
        <v>46448427</v>
      </c>
      <c r="AG19" s="86">
        <v>181245788</v>
      </c>
      <c r="AH19" s="86">
        <v>181245788</v>
      </c>
      <c r="AI19" s="126">
        <v>36330070</v>
      </c>
      <c r="AJ19" s="127">
        <f t="shared" si="15"/>
        <v>0.20044642361564838</v>
      </c>
      <c r="AK19" s="128">
        <f t="shared" si="16"/>
        <v>-0.6609447721448134</v>
      </c>
    </row>
    <row r="20" spans="1:37" ht="13.5">
      <c r="A20" s="62" t="s">
        <v>97</v>
      </c>
      <c r="B20" s="63" t="s">
        <v>259</v>
      </c>
      <c r="C20" s="64" t="s">
        <v>260</v>
      </c>
      <c r="D20" s="85">
        <v>58708066</v>
      </c>
      <c r="E20" s="86">
        <v>156720709</v>
      </c>
      <c r="F20" s="87">
        <f t="shared" si="0"/>
        <v>215428775</v>
      </c>
      <c r="G20" s="85">
        <v>60175083</v>
      </c>
      <c r="H20" s="86">
        <v>13085787</v>
      </c>
      <c r="I20" s="87">
        <f t="shared" si="1"/>
        <v>73260870</v>
      </c>
      <c r="J20" s="85">
        <v>18610627</v>
      </c>
      <c r="K20" s="86">
        <v>38220409</v>
      </c>
      <c r="L20" s="88">
        <f t="shared" si="2"/>
        <v>56831036</v>
      </c>
      <c r="M20" s="105">
        <f t="shared" si="3"/>
        <v>0.26380429448201614</v>
      </c>
      <c r="N20" s="85">
        <v>8566390</v>
      </c>
      <c r="O20" s="86">
        <v>3284979</v>
      </c>
      <c r="P20" s="88">
        <f t="shared" si="4"/>
        <v>11851369</v>
      </c>
      <c r="Q20" s="105">
        <f t="shared" si="5"/>
        <v>0.05501293408923669</v>
      </c>
      <c r="R20" s="85">
        <v>11338405</v>
      </c>
      <c r="S20" s="86">
        <v>2687746</v>
      </c>
      <c r="T20" s="88">
        <f t="shared" si="6"/>
        <v>14026151</v>
      </c>
      <c r="U20" s="105">
        <f t="shared" si="7"/>
        <v>0.19145487898246363</v>
      </c>
      <c r="V20" s="85">
        <v>10677252</v>
      </c>
      <c r="W20" s="86">
        <v>2262158</v>
      </c>
      <c r="X20" s="88">
        <f t="shared" si="8"/>
        <v>12939410</v>
      </c>
      <c r="Y20" s="105">
        <f t="shared" si="9"/>
        <v>0.17662102565803545</v>
      </c>
      <c r="Z20" s="125">
        <f t="shared" si="10"/>
        <v>49192674</v>
      </c>
      <c r="AA20" s="88">
        <f t="shared" si="11"/>
        <v>46455292</v>
      </c>
      <c r="AB20" s="88">
        <f t="shared" si="12"/>
        <v>95647966</v>
      </c>
      <c r="AC20" s="105">
        <f t="shared" si="13"/>
        <v>1.3055805370588691</v>
      </c>
      <c r="AD20" s="85">
        <v>44864003</v>
      </c>
      <c r="AE20" s="86">
        <v>12877624</v>
      </c>
      <c r="AF20" s="88">
        <f t="shared" si="14"/>
        <v>57741627</v>
      </c>
      <c r="AG20" s="86">
        <v>134273382</v>
      </c>
      <c r="AH20" s="86">
        <v>134273382</v>
      </c>
      <c r="AI20" s="126">
        <v>13577629</v>
      </c>
      <c r="AJ20" s="127">
        <f t="shared" si="15"/>
        <v>0.10111928959978084</v>
      </c>
      <c r="AK20" s="128">
        <f t="shared" si="16"/>
        <v>-0.7759084620182247</v>
      </c>
    </row>
    <row r="21" spans="1:37" ht="13.5">
      <c r="A21" s="62" t="s">
        <v>97</v>
      </c>
      <c r="B21" s="63" t="s">
        <v>63</v>
      </c>
      <c r="C21" s="64" t="s">
        <v>64</v>
      </c>
      <c r="D21" s="85">
        <v>5328506978</v>
      </c>
      <c r="E21" s="86">
        <v>555371301</v>
      </c>
      <c r="F21" s="87">
        <f t="shared" si="0"/>
        <v>5883878279</v>
      </c>
      <c r="G21" s="85">
        <v>5328506978</v>
      </c>
      <c r="H21" s="86">
        <v>555371301</v>
      </c>
      <c r="I21" s="87">
        <f t="shared" si="1"/>
        <v>5883878279</v>
      </c>
      <c r="J21" s="85">
        <v>1408254738</v>
      </c>
      <c r="K21" s="86">
        <v>905336230</v>
      </c>
      <c r="L21" s="88">
        <f t="shared" si="2"/>
        <v>2313590968</v>
      </c>
      <c r="M21" s="105">
        <f t="shared" si="3"/>
        <v>0.39320850267371754</v>
      </c>
      <c r="N21" s="85">
        <v>156782489</v>
      </c>
      <c r="O21" s="86">
        <v>29580376</v>
      </c>
      <c r="P21" s="88">
        <f t="shared" si="4"/>
        <v>186362865</v>
      </c>
      <c r="Q21" s="105">
        <f t="shared" si="5"/>
        <v>0.031673473882888256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1206240995</v>
      </c>
      <c r="W21" s="86">
        <v>125722185</v>
      </c>
      <c r="X21" s="88">
        <f t="shared" si="8"/>
        <v>1331963180</v>
      </c>
      <c r="Y21" s="105">
        <f t="shared" si="9"/>
        <v>0.2263750398701951</v>
      </c>
      <c r="Z21" s="125">
        <f t="shared" si="10"/>
        <v>2771278222</v>
      </c>
      <c r="AA21" s="88">
        <f t="shared" si="11"/>
        <v>1060638791</v>
      </c>
      <c r="AB21" s="88">
        <f t="shared" si="12"/>
        <v>3831917013</v>
      </c>
      <c r="AC21" s="105">
        <f t="shared" si="13"/>
        <v>0.6512570164268009</v>
      </c>
      <c r="AD21" s="85">
        <v>6414234064</v>
      </c>
      <c r="AE21" s="86">
        <v>512254107</v>
      </c>
      <c r="AF21" s="88">
        <f t="shared" si="14"/>
        <v>6926488171</v>
      </c>
      <c r="AG21" s="86">
        <v>5499349650</v>
      </c>
      <c r="AH21" s="86">
        <v>5499349650</v>
      </c>
      <c r="AI21" s="126">
        <v>2524673917</v>
      </c>
      <c r="AJ21" s="127">
        <f t="shared" si="15"/>
        <v>0.45908590609436883</v>
      </c>
      <c r="AK21" s="128">
        <f t="shared" si="16"/>
        <v>-0.8077000715056877</v>
      </c>
    </row>
    <row r="22" spans="1:37" ht="13.5">
      <c r="A22" s="62" t="s">
        <v>97</v>
      </c>
      <c r="B22" s="63" t="s">
        <v>261</v>
      </c>
      <c r="C22" s="64" t="s">
        <v>262</v>
      </c>
      <c r="D22" s="85">
        <v>101895484</v>
      </c>
      <c r="E22" s="86">
        <v>20976000</v>
      </c>
      <c r="F22" s="87">
        <f t="shared" si="0"/>
        <v>122871484</v>
      </c>
      <c r="G22" s="85">
        <v>112721134</v>
      </c>
      <c r="H22" s="86">
        <v>26757000</v>
      </c>
      <c r="I22" s="87">
        <f t="shared" si="1"/>
        <v>139478134</v>
      </c>
      <c r="J22" s="85">
        <v>29007507</v>
      </c>
      <c r="K22" s="86">
        <v>200312136</v>
      </c>
      <c r="L22" s="88">
        <f t="shared" si="2"/>
        <v>229319643</v>
      </c>
      <c r="M22" s="105">
        <f t="shared" si="3"/>
        <v>1.86633737572503</v>
      </c>
      <c r="N22" s="85">
        <v>26819090</v>
      </c>
      <c r="O22" s="86">
        <v>11650610</v>
      </c>
      <c r="P22" s="88">
        <f t="shared" si="4"/>
        <v>38469700</v>
      </c>
      <c r="Q22" s="105">
        <f t="shared" si="5"/>
        <v>0.3130889181740492</v>
      </c>
      <c r="R22" s="85">
        <v>23609484</v>
      </c>
      <c r="S22" s="86">
        <v>4318035</v>
      </c>
      <c r="T22" s="88">
        <f t="shared" si="6"/>
        <v>27927519</v>
      </c>
      <c r="U22" s="105">
        <f t="shared" si="7"/>
        <v>0.20022865376159965</v>
      </c>
      <c r="V22" s="85">
        <v>10357220</v>
      </c>
      <c r="W22" s="86">
        <v>891096</v>
      </c>
      <c r="X22" s="88">
        <f t="shared" si="8"/>
        <v>11248316</v>
      </c>
      <c r="Y22" s="105">
        <f t="shared" si="9"/>
        <v>0.08064573046266879</v>
      </c>
      <c r="Z22" s="125">
        <f t="shared" si="10"/>
        <v>89793301</v>
      </c>
      <c r="AA22" s="88">
        <f t="shared" si="11"/>
        <v>217171877</v>
      </c>
      <c r="AB22" s="88">
        <f t="shared" si="12"/>
        <v>306965178</v>
      </c>
      <c r="AC22" s="105">
        <f t="shared" si="13"/>
        <v>2.200812193257475</v>
      </c>
      <c r="AD22" s="85">
        <v>70899941</v>
      </c>
      <c r="AE22" s="86">
        <v>26054525</v>
      </c>
      <c r="AF22" s="88">
        <f t="shared" si="14"/>
        <v>96954466</v>
      </c>
      <c r="AG22" s="86">
        <v>241717754</v>
      </c>
      <c r="AH22" s="86">
        <v>241717754</v>
      </c>
      <c r="AI22" s="126">
        <v>20728139</v>
      </c>
      <c r="AJ22" s="127">
        <f t="shared" si="15"/>
        <v>0.08575348172397795</v>
      </c>
      <c r="AK22" s="128">
        <f t="shared" si="16"/>
        <v>-0.883983518613779</v>
      </c>
    </row>
    <row r="23" spans="1:37" ht="13.5">
      <c r="A23" s="62" t="s">
        <v>97</v>
      </c>
      <c r="B23" s="63" t="s">
        <v>263</v>
      </c>
      <c r="C23" s="64" t="s">
        <v>264</v>
      </c>
      <c r="D23" s="85">
        <v>120125642</v>
      </c>
      <c r="E23" s="86">
        <v>27854920</v>
      </c>
      <c r="F23" s="87">
        <f t="shared" si="0"/>
        <v>147980562</v>
      </c>
      <c r="G23" s="85">
        <v>122587976</v>
      </c>
      <c r="H23" s="86">
        <v>39664790</v>
      </c>
      <c r="I23" s="87">
        <f t="shared" si="1"/>
        <v>162252766</v>
      </c>
      <c r="J23" s="85">
        <v>24957623</v>
      </c>
      <c r="K23" s="86">
        <v>5245761</v>
      </c>
      <c r="L23" s="88">
        <f t="shared" si="2"/>
        <v>30203384</v>
      </c>
      <c r="M23" s="105">
        <f t="shared" si="3"/>
        <v>0.2041037254609156</v>
      </c>
      <c r="N23" s="85">
        <v>36542248</v>
      </c>
      <c r="O23" s="86">
        <v>4708565</v>
      </c>
      <c r="P23" s="88">
        <f t="shared" si="4"/>
        <v>41250813</v>
      </c>
      <c r="Q23" s="105">
        <f t="shared" si="5"/>
        <v>0.27875832097461556</v>
      </c>
      <c r="R23" s="85">
        <v>26692610</v>
      </c>
      <c r="S23" s="86">
        <v>4070066</v>
      </c>
      <c r="T23" s="88">
        <f t="shared" si="6"/>
        <v>30762676</v>
      </c>
      <c r="U23" s="105">
        <f t="shared" si="7"/>
        <v>0.1895972362036651</v>
      </c>
      <c r="V23" s="85">
        <v>20016492</v>
      </c>
      <c r="W23" s="86">
        <v>3747333</v>
      </c>
      <c r="X23" s="88">
        <f t="shared" si="8"/>
        <v>23763825</v>
      </c>
      <c r="Y23" s="105">
        <f t="shared" si="9"/>
        <v>0.14646175585074464</v>
      </c>
      <c r="Z23" s="125">
        <f t="shared" si="10"/>
        <v>108208973</v>
      </c>
      <c r="AA23" s="88">
        <f t="shared" si="11"/>
        <v>17771725</v>
      </c>
      <c r="AB23" s="88">
        <f t="shared" si="12"/>
        <v>125980698</v>
      </c>
      <c r="AC23" s="105">
        <f t="shared" si="13"/>
        <v>0.7764471516004849</v>
      </c>
      <c r="AD23" s="85">
        <v>88059561</v>
      </c>
      <c r="AE23" s="86">
        <v>21425622</v>
      </c>
      <c r="AF23" s="88">
        <f t="shared" si="14"/>
        <v>109485183</v>
      </c>
      <c r="AG23" s="86">
        <v>149897799</v>
      </c>
      <c r="AH23" s="86">
        <v>149897799</v>
      </c>
      <c r="AI23" s="126">
        <v>28735444</v>
      </c>
      <c r="AJ23" s="127">
        <f t="shared" si="15"/>
        <v>0.1917002397079893</v>
      </c>
      <c r="AK23" s="128">
        <f t="shared" si="16"/>
        <v>-0.7829493969060636</v>
      </c>
    </row>
    <row r="24" spans="1:37" ht="13.5">
      <c r="A24" s="62" t="s">
        <v>112</v>
      </c>
      <c r="B24" s="63" t="s">
        <v>265</v>
      </c>
      <c r="C24" s="64" t="s">
        <v>266</v>
      </c>
      <c r="D24" s="85">
        <v>928105805</v>
      </c>
      <c r="E24" s="86">
        <v>171944000</v>
      </c>
      <c r="F24" s="87">
        <f t="shared" si="0"/>
        <v>1100049805</v>
      </c>
      <c r="G24" s="85">
        <v>824979058</v>
      </c>
      <c r="H24" s="86">
        <v>239185235</v>
      </c>
      <c r="I24" s="87">
        <f t="shared" si="1"/>
        <v>1064164293</v>
      </c>
      <c r="J24" s="85">
        <v>260953089</v>
      </c>
      <c r="K24" s="133">
        <v>0</v>
      </c>
      <c r="L24" s="88">
        <f t="shared" si="2"/>
        <v>260953089</v>
      </c>
      <c r="M24" s="105">
        <f t="shared" si="3"/>
        <v>0.2372193402643256</v>
      </c>
      <c r="N24" s="85">
        <v>517056560</v>
      </c>
      <c r="O24" s="133">
        <v>0</v>
      </c>
      <c r="P24" s="88">
        <f t="shared" si="4"/>
        <v>517056560</v>
      </c>
      <c r="Q24" s="105">
        <f t="shared" si="5"/>
        <v>0.4700301364991379</v>
      </c>
      <c r="R24" s="85">
        <v>145479142</v>
      </c>
      <c r="S24" s="86">
        <v>25057181</v>
      </c>
      <c r="T24" s="88">
        <f t="shared" si="6"/>
        <v>170536323</v>
      </c>
      <c r="U24" s="105">
        <f t="shared" si="7"/>
        <v>0.16025375416350301</v>
      </c>
      <c r="V24" s="85">
        <v>182793257</v>
      </c>
      <c r="W24" s="86">
        <v>36908560</v>
      </c>
      <c r="X24" s="88">
        <f t="shared" si="8"/>
        <v>219701817</v>
      </c>
      <c r="Y24" s="105">
        <f t="shared" si="9"/>
        <v>0.20645479128099256</v>
      </c>
      <c r="Z24" s="125">
        <f t="shared" si="10"/>
        <v>1106282048</v>
      </c>
      <c r="AA24" s="88">
        <f t="shared" si="11"/>
        <v>61965741</v>
      </c>
      <c r="AB24" s="88">
        <f t="shared" si="12"/>
        <v>1168247789</v>
      </c>
      <c r="AC24" s="105">
        <f t="shared" si="13"/>
        <v>1.0978077320247015</v>
      </c>
      <c r="AD24" s="85">
        <v>642431493</v>
      </c>
      <c r="AE24" s="86">
        <v>207360054</v>
      </c>
      <c r="AF24" s="88">
        <f t="shared" si="14"/>
        <v>849791547</v>
      </c>
      <c r="AG24" s="86">
        <v>1028696668</v>
      </c>
      <c r="AH24" s="86">
        <v>1028696668</v>
      </c>
      <c r="AI24" s="126">
        <v>240595503</v>
      </c>
      <c r="AJ24" s="127">
        <f t="shared" si="15"/>
        <v>0.2338838167598692</v>
      </c>
      <c r="AK24" s="128">
        <f t="shared" si="16"/>
        <v>-0.7414638710215365</v>
      </c>
    </row>
    <row r="25" spans="1:37" ht="13.5">
      <c r="A25" s="65"/>
      <c r="B25" s="66" t="s">
        <v>267</v>
      </c>
      <c r="C25" s="67"/>
      <c r="D25" s="89">
        <f>SUM(D17:D24)</f>
        <v>7275613964</v>
      </c>
      <c r="E25" s="90">
        <f>SUM(E17:E24)</f>
        <v>1017109719</v>
      </c>
      <c r="F25" s="91">
        <f t="shared" si="0"/>
        <v>8292723683</v>
      </c>
      <c r="G25" s="89">
        <f>SUM(G17:G24)</f>
        <v>7246430349</v>
      </c>
      <c r="H25" s="90">
        <f>SUM(H17:H24)</f>
        <v>966171116</v>
      </c>
      <c r="I25" s="91">
        <f t="shared" si="1"/>
        <v>8212601465</v>
      </c>
      <c r="J25" s="89">
        <f>SUM(J17:J24)</f>
        <v>1931619767</v>
      </c>
      <c r="K25" s="90">
        <f>SUM(K17:K24)</f>
        <v>1503065394</v>
      </c>
      <c r="L25" s="90">
        <f t="shared" si="2"/>
        <v>3434685161</v>
      </c>
      <c r="M25" s="106">
        <f t="shared" si="3"/>
        <v>0.41418058677646163</v>
      </c>
      <c r="N25" s="89">
        <f>SUM(N17:N24)</f>
        <v>903071353</v>
      </c>
      <c r="O25" s="90">
        <f>SUM(O17:O24)</f>
        <v>52314170</v>
      </c>
      <c r="P25" s="90">
        <f t="shared" si="4"/>
        <v>955385523</v>
      </c>
      <c r="Q25" s="106">
        <f t="shared" si="5"/>
        <v>0.11520768803119905</v>
      </c>
      <c r="R25" s="89">
        <f>SUM(R17:R24)</f>
        <v>435260094</v>
      </c>
      <c r="S25" s="90">
        <f>SUM(S17:S24)</f>
        <v>393688297</v>
      </c>
      <c r="T25" s="90">
        <f t="shared" si="6"/>
        <v>828948391</v>
      </c>
      <c r="U25" s="106">
        <f t="shared" si="7"/>
        <v>0.10093615214774092</v>
      </c>
      <c r="V25" s="89">
        <f>SUM(V17:V24)</f>
        <v>1686578661</v>
      </c>
      <c r="W25" s="90">
        <f>SUM(W17:W24)</f>
        <v>532372755</v>
      </c>
      <c r="X25" s="90">
        <f t="shared" si="8"/>
        <v>2218951416</v>
      </c>
      <c r="Y25" s="106">
        <f t="shared" si="9"/>
        <v>0.27018861507606345</v>
      </c>
      <c r="Z25" s="89">
        <f t="shared" si="10"/>
        <v>4956529875</v>
      </c>
      <c r="AA25" s="90">
        <f t="shared" si="11"/>
        <v>2481440616</v>
      </c>
      <c r="AB25" s="90">
        <f t="shared" si="12"/>
        <v>7437970491</v>
      </c>
      <c r="AC25" s="106">
        <f t="shared" si="13"/>
        <v>0.9056777590753334</v>
      </c>
      <c r="AD25" s="89">
        <f>SUM(AD17:AD24)</f>
        <v>7807793210</v>
      </c>
      <c r="AE25" s="90">
        <f>SUM(AE17:AE24)</f>
        <v>753085116</v>
      </c>
      <c r="AF25" s="90">
        <f t="shared" si="14"/>
        <v>8560878326</v>
      </c>
      <c r="AG25" s="90">
        <f>SUM(AG17:AG24)</f>
        <v>8066432432</v>
      </c>
      <c r="AH25" s="90">
        <f>SUM(AH17:AH24)</f>
        <v>8066432432</v>
      </c>
      <c r="AI25" s="91">
        <f>SUM(AI17:AI24)</f>
        <v>3009209766</v>
      </c>
      <c r="AJ25" s="129">
        <f t="shared" si="15"/>
        <v>0.3730533654583521</v>
      </c>
      <c r="AK25" s="130">
        <f t="shared" si="16"/>
        <v>-0.7408032994393945</v>
      </c>
    </row>
    <row r="26" spans="1:37" ht="13.5">
      <c r="A26" s="62" t="s">
        <v>97</v>
      </c>
      <c r="B26" s="63" t="s">
        <v>268</v>
      </c>
      <c r="C26" s="64" t="s">
        <v>269</v>
      </c>
      <c r="D26" s="85">
        <v>187821771</v>
      </c>
      <c r="E26" s="86">
        <v>33374002</v>
      </c>
      <c r="F26" s="87">
        <f t="shared" si="0"/>
        <v>221195773</v>
      </c>
      <c r="G26" s="85">
        <v>185671014</v>
      </c>
      <c r="H26" s="86">
        <v>40740366</v>
      </c>
      <c r="I26" s="87">
        <f t="shared" si="1"/>
        <v>226411380</v>
      </c>
      <c r="J26" s="85">
        <v>37213798</v>
      </c>
      <c r="K26" s="86">
        <v>9603878</v>
      </c>
      <c r="L26" s="88">
        <f t="shared" si="2"/>
        <v>46817676</v>
      </c>
      <c r="M26" s="105">
        <f t="shared" si="3"/>
        <v>0.21165719111639625</v>
      </c>
      <c r="N26" s="85">
        <v>54430605</v>
      </c>
      <c r="O26" s="86">
        <v>8107138</v>
      </c>
      <c r="P26" s="88">
        <f t="shared" si="4"/>
        <v>62537743</v>
      </c>
      <c r="Q26" s="105">
        <f t="shared" si="5"/>
        <v>0.2827257598634129</v>
      </c>
      <c r="R26" s="85">
        <v>37912285</v>
      </c>
      <c r="S26" s="86">
        <v>5764638</v>
      </c>
      <c r="T26" s="88">
        <f t="shared" si="6"/>
        <v>43676923</v>
      </c>
      <c r="U26" s="105">
        <f t="shared" si="7"/>
        <v>0.19290957459823796</v>
      </c>
      <c r="V26" s="85">
        <v>21858468</v>
      </c>
      <c r="W26" s="86">
        <v>6746391</v>
      </c>
      <c r="X26" s="88">
        <f t="shared" si="8"/>
        <v>28604859</v>
      </c>
      <c r="Y26" s="105">
        <f t="shared" si="9"/>
        <v>0.12634019986097872</v>
      </c>
      <c r="Z26" s="125">
        <f t="shared" si="10"/>
        <v>151415156</v>
      </c>
      <c r="AA26" s="88">
        <f t="shared" si="11"/>
        <v>30222045</v>
      </c>
      <c r="AB26" s="88">
        <f t="shared" si="12"/>
        <v>181637201</v>
      </c>
      <c r="AC26" s="105">
        <f t="shared" si="13"/>
        <v>0.8022441318983171</v>
      </c>
      <c r="AD26" s="85">
        <v>172591851</v>
      </c>
      <c r="AE26" s="86">
        <v>44100998</v>
      </c>
      <c r="AF26" s="88">
        <f t="shared" si="14"/>
        <v>216692849</v>
      </c>
      <c r="AG26" s="86">
        <v>218492537</v>
      </c>
      <c r="AH26" s="86">
        <v>218492537</v>
      </c>
      <c r="AI26" s="126">
        <v>46633435</v>
      </c>
      <c r="AJ26" s="127">
        <f t="shared" si="15"/>
        <v>0.21343262172840255</v>
      </c>
      <c r="AK26" s="128">
        <f t="shared" si="16"/>
        <v>-0.8679935257115937</v>
      </c>
    </row>
    <row r="27" spans="1:37" ht="13.5">
      <c r="A27" s="62" t="s">
        <v>97</v>
      </c>
      <c r="B27" s="63" t="s">
        <v>270</v>
      </c>
      <c r="C27" s="64" t="s">
        <v>271</v>
      </c>
      <c r="D27" s="85">
        <v>602682732</v>
      </c>
      <c r="E27" s="86">
        <v>37661004</v>
      </c>
      <c r="F27" s="87">
        <f t="shared" si="0"/>
        <v>640343736</v>
      </c>
      <c r="G27" s="85">
        <v>516943036</v>
      </c>
      <c r="H27" s="86">
        <v>48054880</v>
      </c>
      <c r="I27" s="87">
        <f t="shared" si="1"/>
        <v>564997916</v>
      </c>
      <c r="J27" s="85">
        <v>92484454</v>
      </c>
      <c r="K27" s="86">
        <v>16449440</v>
      </c>
      <c r="L27" s="88">
        <f t="shared" si="2"/>
        <v>108933894</v>
      </c>
      <c r="M27" s="105">
        <f t="shared" si="3"/>
        <v>0.17011784120895967</v>
      </c>
      <c r="N27" s="85">
        <v>110842319</v>
      </c>
      <c r="O27" s="86">
        <v>14346608</v>
      </c>
      <c r="P27" s="88">
        <f t="shared" si="4"/>
        <v>125188927</v>
      </c>
      <c r="Q27" s="105">
        <f t="shared" si="5"/>
        <v>0.19550269638305637</v>
      </c>
      <c r="R27" s="85">
        <v>64874664</v>
      </c>
      <c r="S27" s="86">
        <v>8531609</v>
      </c>
      <c r="T27" s="88">
        <f t="shared" si="6"/>
        <v>73406273</v>
      </c>
      <c r="U27" s="105">
        <f t="shared" si="7"/>
        <v>0.12992308630037497</v>
      </c>
      <c r="V27" s="85">
        <v>116163887</v>
      </c>
      <c r="W27" s="86">
        <v>6975941</v>
      </c>
      <c r="X27" s="88">
        <f t="shared" si="8"/>
        <v>123139828</v>
      </c>
      <c r="Y27" s="105">
        <f t="shared" si="9"/>
        <v>0.21794740212811686</v>
      </c>
      <c r="Z27" s="125">
        <f t="shared" si="10"/>
        <v>384365324</v>
      </c>
      <c r="AA27" s="88">
        <f t="shared" si="11"/>
        <v>46303598</v>
      </c>
      <c r="AB27" s="88">
        <f t="shared" si="12"/>
        <v>430668922</v>
      </c>
      <c r="AC27" s="105">
        <f t="shared" si="13"/>
        <v>0.7622486911969424</v>
      </c>
      <c r="AD27" s="85">
        <v>428915352</v>
      </c>
      <c r="AE27" s="86">
        <v>58505273</v>
      </c>
      <c r="AF27" s="88">
        <f t="shared" si="14"/>
        <v>487420625</v>
      </c>
      <c r="AG27" s="86">
        <v>506887776</v>
      </c>
      <c r="AH27" s="86">
        <v>506887776</v>
      </c>
      <c r="AI27" s="126">
        <v>170442084</v>
      </c>
      <c r="AJ27" s="127">
        <f t="shared" si="15"/>
        <v>0.33625210957937957</v>
      </c>
      <c r="AK27" s="128">
        <f t="shared" si="16"/>
        <v>-0.7473643467590236</v>
      </c>
    </row>
    <row r="28" spans="1:37" ht="13.5">
      <c r="A28" s="62" t="s">
        <v>97</v>
      </c>
      <c r="B28" s="63" t="s">
        <v>272</v>
      </c>
      <c r="C28" s="64" t="s">
        <v>273</v>
      </c>
      <c r="D28" s="85">
        <v>1071419519</v>
      </c>
      <c r="E28" s="86">
        <v>89083044</v>
      </c>
      <c r="F28" s="87">
        <f t="shared" si="0"/>
        <v>1160502563</v>
      </c>
      <c r="G28" s="85">
        <v>1070490024</v>
      </c>
      <c r="H28" s="86">
        <v>105003385</v>
      </c>
      <c r="I28" s="87">
        <f t="shared" si="1"/>
        <v>1175493409</v>
      </c>
      <c r="J28" s="85">
        <v>185534712</v>
      </c>
      <c r="K28" s="86">
        <v>15718238</v>
      </c>
      <c r="L28" s="88">
        <f t="shared" si="2"/>
        <v>201252950</v>
      </c>
      <c r="M28" s="105">
        <f t="shared" si="3"/>
        <v>0.1734187897696181</v>
      </c>
      <c r="N28" s="85">
        <v>190539229</v>
      </c>
      <c r="O28" s="86">
        <v>14649716</v>
      </c>
      <c r="P28" s="88">
        <f t="shared" si="4"/>
        <v>205188945</v>
      </c>
      <c r="Q28" s="105">
        <f t="shared" si="5"/>
        <v>0.17681041950443327</v>
      </c>
      <c r="R28" s="85">
        <v>175692401</v>
      </c>
      <c r="S28" s="86">
        <v>16364628</v>
      </c>
      <c r="T28" s="88">
        <f t="shared" si="6"/>
        <v>192057029</v>
      </c>
      <c r="U28" s="105">
        <f t="shared" si="7"/>
        <v>0.16338418193546841</v>
      </c>
      <c r="V28" s="85">
        <v>166997043</v>
      </c>
      <c r="W28" s="86">
        <v>19742617</v>
      </c>
      <c r="X28" s="88">
        <f t="shared" si="8"/>
        <v>186739660</v>
      </c>
      <c r="Y28" s="105">
        <f t="shared" si="9"/>
        <v>0.15886066103838103</v>
      </c>
      <c r="Z28" s="125">
        <f t="shared" si="10"/>
        <v>718763385</v>
      </c>
      <c r="AA28" s="88">
        <f t="shared" si="11"/>
        <v>66475199</v>
      </c>
      <c r="AB28" s="88">
        <f t="shared" si="12"/>
        <v>785238584</v>
      </c>
      <c r="AC28" s="105">
        <f t="shared" si="13"/>
        <v>0.6680076451198546</v>
      </c>
      <c r="AD28" s="85">
        <v>687663174</v>
      </c>
      <c r="AE28" s="86">
        <v>114150803</v>
      </c>
      <c r="AF28" s="88">
        <f t="shared" si="14"/>
        <v>801813977</v>
      </c>
      <c r="AG28" s="86">
        <v>1123321908</v>
      </c>
      <c r="AH28" s="86">
        <v>1123321908</v>
      </c>
      <c r="AI28" s="126">
        <v>212275874</v>
      </c>
      <c r="AJ28" s="127">
        <f t="shared" si="15"/>
        <v>0.18897154278593487</v>
      </c>
      <c r="AK28" s="128">
        <f t="shared" si="16"/>
        <v>-0.7671035110928229</v>
      </c>
    </row>
    <row r="29" spans="1:37" ht="13.5">
      <c r="A29" s="62" t="s">
        <v>112</v>
      </c>
      <c r="B29" s="63" t="s">
        <v>274</v>
      </c>
      <c r="C29" s="64" t="s">
        <v>275</v>
      </c>
      <c r="D29" s="85">
        <v>678246561</v>
      </c>
      <c r="E29" s="86">
        <v>291960000</v>
      </c>
      <c r="F29" s="87">
        <f t="shared" si="0"/>
        <v>970206561</v>
      </c>
      <c r="G29" s="85">
        <v>865312694</v>
      </c>
      <c r="H29" s="86">
        <v>243775000</v>
      </c>
      <c r="I29" s="87">
        <f t="shared" si="1"/>
        <v>1109087694</v>
      </c>
      <c r="J29" s="85">
        <v>81184627</v>
      </c>
      <c r="K29" s="86">
        <v>35770228</v>
      </c>
      <c r="L29" s="88">
        <f t="shared" si="2"/>
        <v>116954855</v>
      </c>
      <c r="M29" s="105">
        <f t="shared" si="3"/>
        <v>0.12054634518184834</v>
      </c>
      <c r="N29" s="85">
        <v>140054219</v>
      </c>
      <c r="O29" s="86">
        <v>46539806</v>
      </c>
      <c r="P29" s="88">
        <f t="shared" si="4"/>
        <v>186594025</v>
      </c>
      <c r="Q29" s="105">
        <f t="shared" si="5"/>
        <v>0.1923240189261099</v>
      </c>
      <c r="R29" s="85">
        <v>176851117</v>
      </c>
      <c r="S29" s="86">
        <v>44005350</v>
      </c>
      <c r="T29" s="88">
        <f t="shared" si="6"/>
        <v>220856467</v>
      </c>
      <c r="U29" s="105">
        <f t="shared" si="7"/>
        <v>0.19913345734047969</v>
      </c>
      <c r="V29" s="85">
        <v>139518230</v>
      </c>
      <c r="W29" s="86">
        <v>104334622</v>
      </c>
      <c r="X29" s="88">
        <f t="shared" si="8"/>
        <v>243852852</v>
      </c>
      <c r="Y29" s="105">
        <f t="shared" si="9"/>
        <v>0.2198679629385555</v>
      </c>
      <c r="Z29" s="125">
        <f t="shared" si="10"/>
        <v>537608193</v>
      </c>
      <c r="AA29" s="88">
        <f t="shared" si="11"/>
        <v>230650006</v>
      </c>
      <c r="AB29" s="88">
        <f t="shared" si="12"/>
        <v>768258199</v>
      </c>
      <c r="AC29" s="105">
        <f t="shared" si="13"/>
        <v>0.692693826787695</v>
      </c>
      <c r="AD29" s="85">
        <v>602224024</v>
      </c>
      <c r="AE29" s="86">
        <v>198969764</v>
      </c>
      <c r="AF29" s="88">
        <f t="shared" si="14"/>
        <v>801193788</v>
      </c>
      <c r="AG29" s="86">
        <v>1128013732</v>
      </c>
      <c r="AH29" s="86">
        <v>1128013732</v>
      </c>
      <c r="AI29" s="126">
        <v>347886494</v>
      </c>
      <c r="AJ29" s="127">
        <f t="shared" si="15"/>
        <v>0.30840625794793075</v>
      </c>
      <c r="AK29" s="128">
        <f t="shared" si="16"/>
        <v>-0.6956381144582713</v>
      </c>
    </row>
    <row r="30" spans="1:37" ht="13.5">
      <c r="A30" s="65"/>
      <c r="B30" s="66" t="s">
        <v>276</v>
      </c>
      <c r="C30" s="67"/>
      <c r="D30" s="89">
        <f>SUM(D26:D29)</f>
        <v>2540170583</v>
      </c>
      <c r="E30" s="90">
        <f>SUM(E26:E29)</f>
        <v>452078050</v>
      </c>
      <c r="F30" s="91">
        <f t="shared" si="0"/>
        <v>2992248633</v>
      </c>
      <c r="G30" s="89">
        <f>SUM(G26:G29)</f>
        <v>2638416768</v>
      </c>
      <c r="H30" s="90">
        <f>SUM(H26:H29)</f>
        <v>437573631</v>
      </c>
      <c r="I30" s="91">
        <f t="shared" si="1"/>
        <v>3075990399</v>
      </c>
      <c r="J30" s="89">
        <f>SUM(J26:J29)</f>
        <v>396417591</v>
      </c>
      <c r="K30" s="90">
        <f>SUM(K26:K29)</f>
        <v>77541784</v>
      </c>
      <c r="L30" s="90">
        <f t="shared" si="2"/>
        <v>473959375</v>
      </c>
      <c r="M30" s="106">
        <f t="shared" si="3"/>
        <v>0.15839571945089764</v>
      </c>
      <c r="N30" s="89">
        <f>SUM(N26:N29)</f>
        <v>495866372</v>
      </c>
      <c r="O30" s="90">
        <f>SUM(O26:O29)</f>
        <v>83643268</v>
      </c>
      <c r="P30" s="90">
        <f t="shared" si="4"/>
        <v>579509640</v>
      </c>
      <c r="Q30" s="106">
        <f t="shared" si="5"/>
        <v>0.19367028314722268</v>
      </c>
      <c r="R30" s="89">
        <f>SUM(R26:R29)</f>
        <v>455330467</v>
      </c>
      <c r="S30" s="90">
        <f>SUM(S26:S29)</f>
        <v>74666225</v>
      </c>
      <c r="T30" s="90">
        <f t="shared" si="6"/>
        <v>529996692</v>
      </c>
      <c r="U30" s="106">
        <f t="shared" si="7"/>
        <v>0.1723011528814593</v>
      </c>
      <c r="V30" s="89">
        <f>SUM(V26:V29)</f>
        <v>444537628</v>
      </c>
      <c r="W30" s="90">
        <f>SUM(W26:W29)</f>
        <v>137799571</v>
      </c>
      <c r="X30" s="90">
        <f t="shared" si="8"/>
        <v>582337199</v>
      </c>
      <c r="Y30" s="106">
        <f t="shared" si="9"/>
        <v>0.18931697549814103</v>
      </c>
      <c r="Z30" s="89">
        <f t="shared" si="10"/>
        <v>1792152058</v>
      </c>
      <c r="AA30" s="90">
        <f t="shared" si="11"/>
        <v>373650848</v>
      </c>
      <c r="AB30" s="90">
        <f t="shared" si="12"/>
        <v>2165802906</v>
      </c>
      <c r="AC30" s="106">
        <f t="shared" si="13"/>
        <v>0.7040993712802548</v>
      </c>
      <c r="AD30" s="89">
        <f>SUM(AD26:AD29)</f>
        <v>1891394401</v>
      </c>
      <c r="AE30" s="90">
        <f>SUM(AE26:AE29)</f>
        <v>415726838</v>
      </c>
      <c r="AF30" s="90">
        <f t="shared" si="14"/>
        <v>2307121239</v>
      </c>
      <c r="AG30" s="90">
        <f>SUM(AG26:AG29)</f>
        <v>2976715953</v>
      </c>
      <c r="AH30" s="90">
        <f>SUM(AH26:AH29)</f>
        <v>2976715953</v>
      </c>
      <c r="AI30" s="91">
        <f>SUM(AI26:AI29)</f>
        <v>777237887</v>
      </c>
      <c r="AJ30" s="129">
        <f t="shared" si="15"/>
        <v>0.26110582913249836</v>
      </c>
      <c r="AK30" s="130">
        <f t="shared" si="16"/>
        <v>-0.7475914186233192</v>
      </c>
    </row>
    <row r="31" spans="1:37" ht="13.5">
      <c r="A31" s="62" t="s">
        <v>97</v>
      </c>
      <c r="B31" s="63" t="s">
        <v>277</v>
      </c>
      <c r="C31" s="64" t="s">
        <v>278</v>
      </c>
      <c r="D31" s="85">
        <v>333635119</v>
      </c>
      <c r="E31" s="86">
        <v>23555635</v>
      </c>
      <c r="F31" s="87">
        <f t="shared" si="0"/>
        <v>357190754</v>
      </c>
      <c r="G31" s="85">
        <v>332907086</v>
      </c>
      <c r="H31" s="86">
        <v>23058686</v>
      </c>
      <c r="I31" s="87">
        <f t="shared" si="1"/>
        <v>355965772</v>
      </c>
      <c r="J31" s="85">
        <v>71542813</v>
      </c>
      <c r="K31" s="86">
        <v>2474024</v>
      </c>
      <c r="L31" s="88">
        <f t="shared" si="2"/>
        <v>74016837</v>
      </c>
      <c r="M31" s="105">
        <f t="shared" si="3"/>
        <v>0.20721935316388396</v>
      </c>
      <c r="N31" s="85">
        <v>62031962</v>
      </c>
      <c r="O31" s="86">
        <v>1418483</v>
      </c>
      <c r="P31" s="88">
        <f t="shared" si="4"/>
        <v>63450445</v>
      </c>
      <c r="Q31" s="105">
        <f t="shared" si="5"/>
        <v>0.17763742283205908</v>
      </c>
      <c r="R31" s="85">
        <v>74458471</v>
      </c>
      <c r="S31" s="86">
        <v>4890511</v>
      </c>
      <c r="T31" s="88">
        <f t="shared" si="6"/>
        <v>79348982</v>
      </c>
      <c r="U31" s="105">
        <f t="shared" si="7"/>
        <v>0.22291183097233291</v>
      </c>
      <c r="V31" s="85">
        <v>64341319</v>
      </c>
      <c r="W31" s="86">
        <v>4111324</v>
      </c>
      <c r="X31" s="88">
        <f t="shared" si="8"/>
        <v>68452643</v>
      </c>
      <c r="Y31" s="105">
        <f t="shared" si="9"/>
        <v>0.19230119405974797</v>
      </c>
      <c r="Z31" s="125">
        <f t="shared" si="10"/>
        <v>272374565</v>
      </c>
      <c r="AA31" s="88">
        <f t="shared" si="11"/>
        <v>12894342</v>
      </c>
      <c r="AB31" s="88">
        <f t="shared" si="12"/>
        <v>285268907</v>
      </c>
      <c r="AC31" s="105">
        <f t="shared" si="13"/>
        <v>0.8013942053956806</v>
      </c>
      <c r="AD31" s="85">
        <v>267987519</v>
      </c>
      <c r="AE31" s="86">
        <v>17104997</v>
      </c>
      <c r="AF31" s="88">
        <f t="shared" si="14"/>
        <v>285092516</v>
      </c>
      <c r="AG31" s="86">
        <v>381588717</v>
      </c>
      <c r="AH31" s="86">
        <v>381588717</v>
      </c>
      <c r="AI31" s="126">
        <v>71853864</v>
      </c>
      <c r="AJ31" s="127">
        <f t="shared" si="15"/>
        <v>0.18830185694405635</v>
      </c>
      <c r="AK31" s="128">
        <f t="shared" si="16"/>
        <v>-0.7598932305890485</v>
      </c>
    </row>
    <row r="32" spans="1:37" ht="13.5">
      <c r="A32" s="62" t="s">
        <v>97</v>
      </c>
      <c r="B32" s="63" t="s">
        <v>279</v>
      </c>
      <c r="C32" s="64" t="s">
        <v>280</v>
      </c>
      <c r="D32" s="85">
        <v>223365671</v>
      </c>
      <c r="E32" s="86">
        <v>89678002</v>
      </c>
      <c r="F32" s="87">
        <f t="shared" si="0"/>
        <v>313043673</v>
      </c>
      <c r="G32" s="85">
        <v>230486182</v>
      </c>
      <c r="H32" s="86">
        <v>94581119</v>
      </c>
      <c r="I32" s="87">
        <f t="shared" si="1"/>
        <v>325067301</v>
      </c>
      <c r="J32" s="85">
        <v>10438966</v>
      </c>
      <c r="K32" s="86">
        <v>2749771</v>
      </c>
      <c r="L32" s="88">
        <f t="shared" si="2"/>
        <v>13188737</v>
      </c>
      <c r="M32" s="105">
        <f t="shared" si="3"/>
        <v>0.04213066143010659</v>
      </c>
      <c r="N32" s="85">
        <v>13705713</v>
      </c>
      <c r="O32" s="86">
        <v>8864575</v>
      </c>
      <c r="P32" s="88">
        <f t="shared" si="4"/>
        <v>22570288</v>
      </c>
      <c r="Q32" s="105">
        <f t="shared" si="5"/>
        <v>0.07209948625922237</v>
      </c>
      <c r="R32" s="85">
        <v>26323580</v>
      </c>
      <c r="S32" s="86">
        <v>14280986</v>
      </c>
      <c r="T32" s="88">
        <f t="shared" si="6"/>
        <v>40604566</v>
      </c>
      <c r="U32" s="105">
        <f t="shared" si="7"/>
        <v>0.12491125953022264</v>
      </c>
      <c r="V32" s="85">
        <v>29685930</v>
      </c>
      <c r="W32" s="86">
        <v>34039475</v>
      </c>
      <c r="X32" s="88">
        <f t="shared" si="8"/>
        <v>63725405</v>
      </c>
      <c r="Y32" s="105">
        <f t="shared" si="9"/>
        <v>0.19603757376999295</v>
      </c>
      <c r="Z32" s="125">
        <f t="shared" si="10"/>
        <v>80154189</v>
      </c>
      <c r="AA32" s="88">
        <f t="shared" si="11"/>
        <v>59934807</v>
      </c>
      <c r="AB32" s="88">
        <f t="shared" si="12"/>
        <v>140088996</v>
      </c>
      <c r="AC32" s="105">
        <f t="shared" si="13"/>
        <v>0.4309538226977804</v>
      </c>
      <c r="AD32" s="85">
        <v>142707043</v>
      </c>
      <c r="AE32" s="86">
        <v>58504482</v>
      </c>
      <c r="AF32" s="88">
        <f t="shared" si="14"/>
        <v>201211525</v>
      </c>
      <c r="AG32" s="86">
        <v>313508085</v>
      </c>
      <c r="AH32" s="86">
        <v>313508085</v>
      </c>
      <c r="AI32" s="126">
        <v>65615398</v>
      </c>
      <c r="AJ32" s="127">
        <f t="shared" si="15"/>
        <v>0.20929411756637792</v>
      </c>
      <c r="AK32" s="128">
        <f t="shared" si="16"/>
        <v>-0.6832914764698493</v>
      </c>
    </row>
    <row r="33" spans="1:37" ht="13.5">
      <c r="A33" s="62" t="s">
        <v>97</v>
      </c>
      <c r="B33" s="63" t="s">
        <v>281</v>
      </c>
      <c r="C33" s="64" t="s">
        <v>282</v>
      </c>
      <c r="D33" s="85">
        <v>218083719</v>
      </c>
      <c r="E33" s="86">
        <v>60770313</v>
      </c>
      <c r="F33" s="87">
        <f t="shared" si="0"/>
        <v>278854032</v>
      </c>
      <c r="G33" s="85">
        <v>222052326</v>
      </c>
      <c r="H33" s="86">
        <v>59661614</v>
      </c>
      <c r="I33" s="87">
        <f t="shared" si="1"/>
        <v>281713940</v>
      </c>
      <c r="J33" s="85">
        <v>46769436</v>
      </c>
      <c r="K33" s="86">
        <v>8573824</v>
      </c>
      <c r="L33" s="88">
        <f t="shared" si="2"/>
        <v>55343260</v>
      </c>
      <c r="M33" s="105">
        <f t="shared" si="3"/>
        <v>0.19846677346949748</v>
      </c>
      <c r="N33" s="85">
        <v>44450134</v>
      </c>
      <c r="O33" s="86">
        <v>12005905</v>
      </c>
      <c r="P33" s="88">
        <f t="shared" si="4"/>
        <v>56456039</v>
      </c>
      <c r="Q33" s="105">
        <f t="shared" si="5"/>
        <v>0.202457316450063</v>
      </c>
      <c r="R33" s="85">
        <v>49314084</v>
      </c>
      <c r="S33" s="86">
        <v>9207891</v>
      </c>
      <c r="T33" s="88">
        <f t="shared" si="6"/>
        <v>58521975</v>
      </c>
      <c r="U33" s="105">
        <f t="shared" si="7"/>
        <v>0.2077354603041653</v>
      </c>
      <c r="V33" s="85">
        <v>52229873</v>
      </c>
      <c r="W33" s="86">
        <v>17692621</v>
      </c>
      <c r="X33" s="88">
        <f t="shared" si="8"/>
        <v>69922494</v>
      </c>
      <c r="Y33" s="105">
        <f t="shared" si="9"/>
        <v>0.24820388369847796</v>
      </c>
      <c r="Z33" s="125">
        <f t="shared" si="10"/>
        <v>192763527</v>
      </c>
      <c r="AA33" s="88">
        <f t="shared" si="11"/>
        <v>47480241</v>
      </c>
      <c r="AB33" s="88">
        <f t="shared" si="12"/>
        <v>240243768</v>
      </c>
      <c r="AC33" s="105">
        <f t="shared" si="13"/>
        <v>0.8527933264502282</v>
      </c>
      <c r="AD33" s="85">
        <v>199094299</v>
      </c>
      <c r="AE33" s="86">
        <v>-83015784</v>
      </c>
      <c r="AF33" s="88">
        <f t="shared" si="14"/>
        <v>116078515</v>
      </c>
      <c r="AG33" s="86">
        <v>230211142</v>
      </c>
      <c r="AH33" s="86">
        <v>230211142</v>
      </c>
      <c r="AI33" s="126">
        <v>108005169</v>
      </c>
      <c r="AJ33" s="127">
        <f t="shared" si="15"/>
        <v>0.469157001097714</v>
      </c>
      <c r="AK33" s="128">
        <f t="shared" si="16"/>
        <v>-0.39762759714836116</v>
      </c>
    </row>
    <row r="34" spans="1:37" ht="13.5">
      <c r="A34" s="62" t="s">
        <v>97</v>
      </c>
      <c r="B34" s="63" t="s">
        <v>283</v>
      </c>
      <c r="C34" s="64" t="s">
        <v>284</v>
      </c>
      <c r="D34" s="85">
        <v>903732673</v>
      </c>
      <c r="E34" s="86">
        <v>57361520</v>
      </c>
      <c r="F34" s="87">
        <f t="shared" si="0"/>
        <v>961094193</v>
      </c>
      <c r="G34" s="85">
        <v>342371916</v>
      </c>
      <c r="H34" s="86">
        <v>20912609</v>
      </c>
      <c r="I34" s="87">
        <f t="shared" si="1"/>
        <v>363284525</v>
      </c>
      <c r="J34" s="85">
        <v>83379714</v>
      </c>
      <c r="K34" s="86">
        <v>7091967</v>
      </c>
      <c r="L34" s="88">
        <f t="shared" si="2"/>
        <v>90471681</v>
      </c>
      <c r="M34" s="105">
        <f t="shared" si="3"/>
        <v>0.09413404186492676</v>
      </c>
      <c r="N34" s="85">
        <v>62664593</v>
      </c>
      <c r="O34" s="86">
        <v>6224490</v>
      </c>
      <c r="P34" s="88">
        <f t="shared" si="4"/>
        <v>68889083</v>
      </c>
      <c r="Q34" s="105">
        <f t="shared" si="5"/>
        <v>0.0716777642625919</v>
      </c>
      <c r="R34" s="85">
        <v>68680289</v>
      </c>
      <c r="S34" s="86">
        <v>2070305</v>
      </c>
      <c r="T34" s="88">
        <f t="shared" si="6"/>
        <v>70750594</v>
      </c>
      <c r="U34" s="105">
        <f t="shared" si="7"/>
        <v>0.19475256756395004</v>
      </c>
      <c r="V34" s="85">
        <v>77719797</v>
      </c>
      <c r="W34" s="86">
        <v>8839503</v>
      </c>
      <c r="X34" s="88">
        <f t="shared" si="8"/>
        <v>86559300</v>
      </c>
      <c r="Y34" s="105">
        <f t="shared" si="9"/>
        <v>0.23826861328596366</v>
      </c>
      <c r="Z34" s="125">
        <f t="shared" si="10"/>
        <v>292444393</v>
      </c>
      <c r="AA34" s="88">
        <f t="shared" si="11"/>
        <v>24226265</v>
      </c>
      <c r="AB34" s="88">
        <f t="shared" si="12"/>
        <v>316670658</v>
      </c>
      <c r="AC34" s="105">
        <f t="shared" si="13"/>
        <v>0.8716877163980492</v>
      </c>
      <c r="AD34" s="85">
        <v>293239532</v>
      </c>
      <c r="AE34" s="86">
        <v>35656789</v>
      </c>
      <c r="AF34" s="88">
        <f t="shared" si="14"/>
        <v>328896321</v>
      </c>
      <c r="AG34" s="86">
        <v>231480592</v>
      </c>
      <c r="AH34" s="86">
        <v>231480592</v>
      </c>
      <c r="AI34" s="126">
        <v>66780763</v>
      </c>
      <c r="AJ34" s="127">
        <f t="shared" si="15"/>
        <v>0.2884940047155228</v>
      </c>
      <c r="AK34" s="128">
        <f t="shared" si="16"/>
        <v>-0.7368188864599674</v>
      </c>
    </row>
    <row r="35" spans="1:37" ht="13.5">
      <c r="A35" s="62" t="s">
        <v>112</v>
      </c>
      <c r="B35" s="63" t="s">
        <v>285</v>
      </c>
      <c r="C35" s="64" t="s">
        <v>286</v>
      </c>
      <c r="D35" s="85">
        <v>455567146</v>
      </c>
      <c r="E35" s="86">
        <v>296462000</v>
      </c>
      <c r="F35" s="87">
        <f t="shared" si="0"/>
        <v>752029146</v>
      </c>
      <c r="G35" s="85">
        <v>559264935</v>
      </c>
      <c r="H35" s="86">
        <v>301879628</v>
      </c>
      <c r="I35" s="87">
        <f t="shared" si="1"/>
        <v>861144563</v>
      </c>
      <c r="J35" s="85">
        <v>53359285</v>
      </c>
      <c r="K35" s="86">
        <v>18762235</v>
      </c>
      <c r="L35" s="88">
        <f t="shared" si="2"/>
        <v>72121520</v>
      </c>
      <c r="M35" s="105">
        <f t="shared" si="3"/>
        <v>0.09590255960637993</v>
      </c>
      <c r="N35" s="85">
        <v>114293816</v>
      </c>
      <c r="O35" s="86">
        <v>71729012</v>
      </c>
      <c r="P35" s="88">
        <f t="shared" si="4"/>
        <v>186022828</v>
      </c>
      <c r="Q35" s="105">
        <f t="shared" si="5"/>
        <v>0.24736119469497264</v>
      </c>
      <c r="R35" s="85">
        <v>84773130</v>
      </c>
      <c r="S35" s="86">
        <v>44328680</v>
      </c>
      <c r="T35" s="88">
        <f t="shared" si="6"/>
        <v>129101810</v>
      </c>
      <c r="U35" s="105">
        <f t="shared" si="7"/>
        <v>0.14991885862954696</v>
      </c>
      <c r="V35" s="85">
        <v>136898487</v>
      </c>
      <c r="W35" s="86">
        <v>87050853</v>
      </c>
      <c r="X35" s="88">
        <f t="shared" si="8"/>
        <v>223949340</v>
      </c>
      <c r="Y35" s="105">
        <f t="shared" si="9"/>
        <v>0.2600600986433912</v>
      </c>
      <c r="Z35" s="125">
        <f t="shared" si="10"/>
        <v>389324718</v>
      </c>
      <c r="AA35" s="88">
        <f t="shared" si="11"/>
        <v>221870780</v>
      </c>
      <c r="AB35" s="88">
        <f t="shared" si="12"/>
        <v>611195498</v>
      </c>
      <c r="AC35" s="105">
        <f t="shared" si="13"/>
        <v>0.7097478452058693</v>
      </c>
      <c r="AD35" s="85">
        <v>399983188</v>
      </c>
      <c r="AE35" s="86">
        <v>306428662</v>
      </c>
      <c r="AF35" s="88">
        <f t="shared" si="14"/>
        <v>706411850</v>
      </c>
      <c r="AG35" s="86">
        <v>702305241</v>
      </c>
      <c r="AH35" s="86">
        <v>702305241</v>
      </c>
      <c r="AI35" s="126">
        <v>258242543</v>
      </c>
      <c r="AJ35" s="127">
        <f t="shared" si="15"/>
        <v>0.36770698540180763</v>
      </c>
      <c r="AK35" s="128">
        <f t="shared" si="16"/>
        <v>-0.6829762411261928</v>
      </c>
    </row>
    <row r="36" spans="1:37" ht="13.5">
      <c r="A36" s="65"/>
      <c r="B36" s="66" t="s">
        <v>287</v>
      </c>
      <c r="C36" s="67"/>
      <c r="D36" s="89">
        <f>SUM(D31:D35)</f>
        <v>2134384328</v>
      </c>
      <c r="E36" s="90">
        <f>SUM(E31:E35)</f>
        <v>527827470</v>
      </c>
      <c r="F36" s="91">
        <f t="shared" si="0"/>
        <v>2662211798</v>
      </c>
      <c r="G36" s="89">
        <f>SUM(G31:G35)</f>
        <v>1687082445</v>
      </c>
      <c r="H36" s="90">
        <f>SUM(H31:H35)</f>
        <v>500093656</v>
      </c>
      <c r="I36" s="91">
        <f t="shared" si="1"/>
        <v>2187176101</v>
      </c>
      <c r="J36" s="89">
        <f>SUM(J31:J35)</f>
        <v>265490214</v>
      </c>
      <c r="K36" s="90">
        <f>SUM(K31:K35)</f>
        <v>39651821</v>
      </c>
      <c r="L36" s="90">
        <f t="shared" si="2"/>
        <v>305142035</v>
      </c>
      <c r="M36" s="106">
        <f t="shared" si="3"/>
        <v>0.11461974408994788</v>
      </c>
      <c r="N36" s="89">
        <f>SUM(N31:N35)</f>
        <v>297146218</v>
      </c>
      <c r="O36" s="90">
        <f>SUM(O31:O35)</f>
        <v>100242465</v>
      </c>
      <c r="P36" s="90">
        <f t="shared" si="4"/>
        <v>397388683</v>
      </c>
      <c r="Q36" s="106">
        <f t="shared" si="5"/>
        <v>0.14927012317297228</v>
      </c>
      <c r="R36" s="89">
        <f>SUM(R31:R35)</f>
        <v>303549554</v>
      </c>
      <c r="S36" s="90">
        <f>SUM(S31:S35)</f>
        <v>74778373</v>
      </c>
      <c r="T36" s="90">
        <f t="shared" si="6"/>
        <v>378327927</v>
      </c>
      <c r="U36" s="106">
        <f t="shared" si="7"/>
        <v>0.17297552164502186</v>
      </c>
      <c r="V36" s="89">
        <f>SUM(V31:V35)</f>
        <v>360875406</v>
      </c>
      <c r="W36" s="90">
        <f>SUM(W31:W35)</f>
        <v>151733776</v>
      </c>
      <c r="X36" s="90">
        <f t="shared" si="8"/>
        <v>512609182</v>
      </c>
      <c r="Y36" s="106">
        <f t="shared" si="9"/>
        <v>0.2343703288297772</v>
      </c>
      <c r="Z36" s="89">
        <f t="shared" si="10"/>
        <v>1227061392</v>
      </c>
      <c r="AA36" s="90">
        <f t="shared" si="11"/>
        <v>366406435</v>
      </c>
      <c r="AB36" s="90">
        <f t="shared" si="12"/>
        <v>1593467827</v>
      </c>
      <c r="AC36" s="106">
        <f t="shared" si="13"/>
        <v>0.728550310270604</v>
      </c>
      <c r="AD36" s="89">
        <f>SUM(AD31:AD35)</f>
        <v>1303011581</v>
      </c>
      <c r="AE36" s="90">
        <f>SUM(AE31:AE35)</f>
        <v>334679146</v>
      </c>
      <c r="AF36" s="90">
        <f t="shared" si="14"/>
        <v>1637690727</v>
      </c>
      <c r="AG36" s="90">
        <f>SUM(AG31:AG35)</f>
        <v>1859093777</v>
      </c>
      <c r="AH36" s="90">
        <f>SUM(AH31:AH35)</f>
        <v>1859093777</v>
      </c>
      <c r="AI36" s="91">
        <f>SUM(AI31:AI35)</f>
        <v>570497737</v>
      </c>
      <c r="AJ36" s="129">
        <f t="shared" si="15"/>
        <v>0.3068687249981581</v>
      </c>
      <c r="AK36" s="130">
        <f t="shared" si="16"/>
        <v>-0.6869926821048673</v>
      </c>
    </row>
    <row r="37" spans="1:37" ht="13.5">
      <c r="A37" s="62" t="s">
        <v>97</v>
      </c>
      <c r="B37" s="63" t="s">
        <v>65</v>
      </c>
      <c r="C37" s="64" t="s">
        <v>66</v>
      </c>
      <c r="D37" s="85">
        <v>2432636361</v>
      </c>
      <c r="E37" s="86">
        <v>200618720</v>
      </c>
      <c r="F37" s="87">
        <f t="shared" si="0"/>
        <v>2633255081</v>
      </c>
      <c r="G37" s="85">
        <v>2428920676</v>
      </c>
      <c r="H37" s="86">
        <v>1099750870</v>
      </c>
      <c r="I37" s="87">
        <f t="shared" si="1"/>
        <v>3528671546</v>
      </c>
      <c r="J37" s="85">
        <v>374523962</v>
      </c>
      <c r="K37" s="86">
        <v>22652032</v>
      </c>
      <c r="L37" s="88">
        <f t="shared" si="2"/>
        <v>397175994</v>
      </c>
      <c r="M37" s="105">
        <f t="shared" si="3"/>
        <v>0.15083080893521686</v>
      </c>
      <c r="N37" s="85">
        <v>636461149</v>
      </c>
      <c r="O37" s="86">
        <v>-15097964</v>
      </c>
      <c r="P37" s="88">
        <f t="shared" si="4"/>
        <v>621363185</v>
      </c>
      <c r="Q37" s="105">
        <f t="shared" si="5"/>
        <v>0.23596771519910342</v>
      </c>
      <c r="R37" s="85">
        <v>600635242</v>
      </c>
      <c r="S37" s="86">
        <v>-14324294</v>
      </c>
      <c r="T37" s="88">
        <f t="shared" si="6"/>
        <v>586310948</v>
      </c>
      <c r="U37" s="105">
        <f t="shared" si="7"/>
        <v>0.16615628299681934</v>
      </c>
      <c r="V37" s="85">
        <v>521585955</v>
      </c>
      <c r="W37" s="86">
        <v>31092015</v>
      </c>
      <c r="X37" s="88">
        <f t="shared" si="8"/>
        <v>552677970</v>
      </c>
      <c r="Y37" s="105">
        <f t="shared" si="9"/>
        <v>0.15662494023466134</v>
      </c>
      <c r="Z37" s="125">
        <f t="shared" si="10"/>
        <v>2133206308</v>
      </c>
      <c r="AA37" s="88">
        <f t="shared" si="11"/>
        <v>24321789</v>
      </c>
      <c r="AB37" s="88">
        <f t="shared" si="12"/>
        <v>2157528097</v>
      </c>
      <c r="AC37" s="105">
        <f t="shared" si="13"/>
        <v>0.6114278614130895</v>
      </c>
      <c r="AD37" s="85">
        <v>2154908182</v>
      </c>
      <c r="AE37" s="86">
        <v>44550045</v>
      </c>
      <c r="AF37" s="88">
        <f t="shared" si="14"/>
        <v>2199458227</v>
      </c>
      <c r="AG37" s="86">
        <v>2266837031</v>
      </c>
      <c r="AH37" s="86">
        <v>2266837031</v>
      </c>
      <c r="AI37" s="126">
        <v>788052472</v>
      </c>
      <c r="AJ37" s="127">
        <f t="shared" si="15"/>
        <v>0.347644079050692</v>
      </c>
      <c r="AK37" s="128">
        <f t="shared" si="16"/>
        <v>-0.7487208607940523</v>
      </c>
    </row>
    <row r="38" spans="1:37" ht="13.5">
      <c r="A38" s="62" t="s">
        <v>97</v>
      </c>
      <c r="B38" s="63" t="s">
        <v>288</v>
      </c>
      <c r="C38" s="64" t="s">
        <v>289</v>
      </c>
      <c r="D38" s="85">
        <v>86775444</v>
      </c>
      <c r="E38" s="86">
        <v>30447498</v>
      </c>
      <c r="F38" s="87">
        <f t="shared" si="0"/>
        <v>117222942</v>
      </c>
      <c r="G38" s="85">
        <v>89812275</v>
      </c>
      <c r="H38" s="86">
        <v>18011448</v>
      </c>
      <c r="I38" s="87">
        <f t="shared" si="1"/>
        <v>107823723</v>
      </c>
      <c r="J38" s="85">
        <v>34214694</v>
      </c>
      <c r="K38" s="86">
        <v>793592777</v>
      </c>
      <c r="L38" s="88">
        <f t="shared" si="2"/>
        <v>827807471</v>
      </c>
      <c r="M38" s="105">
        <f t="shared" si="3"/>
        <v>7.061821319925582</v>
      </c>
      <c r="N38" s="85">
        <v>22030324</v>
      </c>
      <c r="O38" s="86">
        <v>2878027</v>
      </c>
      <c r="P38" s="88">
        <f t="shared" si="4"/>
        <v>24908351</v>
      </c>
      <c r="Q38" s="105">
        <f t="shared" si="5"/>
        <v>0.2124869976390799</v>
      </c>
      <c r="R38" s="85">
        <v>82160777</v>
      </c>
      <c r="S38" s="86">
        <v>166019995</v>
      </c>
      <c r="T38" s="88">
        <f t="shared" si="6"/>
        <v>248180772</v>
      </c>
      <c r="U38" s="105">
        <f t="shared" si="7"/>
        <v>2.301726977095755</v>
      </c>
      <c r="V38" s="85">
        <v>15119324</v>
      </c>
      <c r="W38" s="86">
        <v>3814316</v>
      </c>
      <c r="X38" s="88">
        <f t="shared" si="8"/>
        <v>18933640</v>
      </c>
      <c r="Y38" s="105">
        <f t="shared" si="9"/>
        <v>0.1755980917112276</v>
      </c>
      <c r="Z38" s="125">
        <f t="shared" si="10"/>
        <v>153525119</v>
      </c>
      <c r="AA38" s="88">
        <f t="shared" si="11"/>
        <v>966305115</v>
      </c>
      <c r="AB38" s="88">
        <f t="shared" si="12"/>
        <v>1119830234</v>
      </c>
      <c r="AC38" s="105">
        <f t="shared" si="13"/>
        <v>10.385750026457536</v>
      </c>
      <c r="AD38" s="85">
        <v>69730009</v>
      </c>
      <c r="AE38" s="86">
        <v>9735733</v>
      </c>
      <c r="AF38" s="88">
        <f t="shared" si="14"/>
        <v>79465742</v>
      </c>
      <c r="AG38" s="86">
        <v>328377849</v>
      </c>
      <c r="AH38" s="86">
        <v>328377849</v>
      </c>
      <c r="AI38" s="126">
        <v>23788148</v>
      </c>
      <c r="AJ38" s="127">
        <f t="shared" si="15"/>
        <v>0.0724413905275322</v>
      </c>
      <c r="AK38" s="128">
        <f t="shared" si="16"/>
        <v>-0.7617383349922033</v>
      </c>
    </row>
    <row r="39" spans="1:37" ht="13.5">
      <c r="A39" s="62" t="s">
        <v>97</v>
      </c>
      <c r="B39" s="63" t="s">
        <v>290</v>
      </c>
      <c r="C39" s="64" t="s">
        <v>291</v>
      </c>
      <c r="D39" s="85">
        <v>104094468</v>
      </c>
      <c r="E39" s="86">
        <v>90561000</v>
      </c>
      <c r="F39" s="87">
        <f t="shared" si="0"/>
        <v>194655468</v>
      </c>
      <c r="G39" s="85">
        <v>123810390</v>
      </c>
      <c r="H39" s="86">
        <v>90430008</v>
      </c>
      <c r="I39" s="87">
        <f t="shared" si="1"/>
        <v>214240398</v>
      </c>
      <c r="J39" s="85">
        <v>13290573</v>
      </c>
      <c r="K39" s="86">
        <v>20827543</v>
      </c>
      <c r="L39" s="88">
        <f t="shared" si="2"/>
        <v>34118116</v>
      </c>
      <c r="M39" s="105">
        <f t="shared" si="3"/>
        <v>0.17527437759929765</v>
      </c>
      <c r="N39" s="85">
        <v>27082902</v>
      </c>
      <c r="O39" s="86">
        <v>22020758</v>
      </c>
      <c r="P39" s="88">
        <f t="shared" si="4"/>
        <v>49103660</v>
      </c>
      <c r="Q39" s="105">
        <f t="shared" si="5"/>
        <v>0.25225934059042204</v>
      </c>
      <c r="R39" s="85">
        <v>28506171</v>
      </c>
      <c r="S39" s="86">
        <v>7881762</v>
      </c>
      <c r="T39" s="88">
        <f t="shared" si="6"/>
        <v>36387933</v>
      </c>
      <c r="U39" s="105">
        <f t="shared" si="7"/>
        <v>0.16984627241030426</v>
      </c>
      <c r="V39" s="85">
        <v>13433458</v>
      </c>
      <c r="W39" s="86">
        <v>4447150</v>
      </c>
      <c r="X39" s="88">
        <f t="shared" si="8"/>
        <v>17880608</v>
      </c>
      <c r="Y39" s="105">
        <f t="shared" si="9"/>
        <v>0.08346048722332937</v>
      </c>
      <c r="Z39" s="125">
        <f t="shared" si="10"/>
        <v>82313104</v>
      </c>
      <c r="AA39" s="88">
        <f t="shared" si="11"/>
        <v>55177213</v>
      </c>
      <c r="AB39" s="88">
        <f t="shared" si="12"/>
        <v>137490317</v>
      </c>
      <c r="AC39" s="105">
        <f t="shared" si="13"/>
        <v>0.6417571955780254</v>
      </c>
      <c r="AD39" s="85">
        <v>94108994</v>
      </c>
      <c r="AE39" s="86">
        <v>69664494</v>
      </c>
      <c r="AF39" s="88">
        <f t="shared" si="14"/>
        <v>163773488</v>
      </c>
      <c r="AG39" s="86">
        <v>117933136</v>
      </c>
      <c r="AH39" s="86">
        <v>117933136</v>
      </c>
      <c r="AI39" s="126">
        <v>43755287</v>
      </c>
      <c r="AJ39" s="127">
        <f t="shared" si="15"/>
        <v>0.37101775195734643</v>
      </c>
      <c r="AK39" s="128">
        <f t="shared" si="16"/>
        <v>-0.8908211077485264</v>
      </c>
    </row>
    <row r="40" spans="1:37" ht="13.5">
      <c r="A40" s="62" t="s">
        <v>112</v>
      </c>
      <c r="B40" s="63" t="s">
        <v>292</v>
      </c>
      <c r="C40" s="64" t="s">
        <v>293</v>
      </c>
      <c r="D40" s="85">
        <v>253500744</v>
      </c>
      <c r="E40" s="86">
        <v>87456804</v>
      </c>
      <c r="F40" s="87">
        <f t="shared" si="0"/>
        <v>340957548</v>
      </c>
      <c r="G40" s="85">
        <v>258209975</v>
      </c>
      <c r="H40" s="86">
        <v>98019804</v>
      </c>
      <c r="I40" s="87">
        <f t="shared" si="1"/>
        <v>356229779</v>
      </c>
      <c r="J40" s="85">
        <v>6705527</v>
      </c>
      <c r="K40" s="86">
        <v>0</v>
      </c>
      <c r="L40" s="88">
        <f t="shared" si="2"/>
        <v>6705527</v>
      </c>
      <c r="M40" s="105">
        <f t="shared" si="3"/>
        <v>0.019666750419028704</v>
      </c>
      <c r="N40" s="85">
        <v>32332350</v>
      </c>
      <c r="O40" s="86">
        <v>12406454</v>
      </c>
      <c r="P40" s="88">
        <f t="shared" si="4"/>
        <v>44738804</v>
      </c>
      <c r="Q40" s="105">
        <f t="shared" si="5"/>
        <v>0.13121517403685692</v>
      </c>
      <c r="R40" s="85">
        <v>16567627</v>
      </c>
      <c r="S40" s="86">
        <v>1503181</v>
      </c>
      <c r="T40" s="88">
        <f t="shared" si="6"/>
        <v>18070808</v>
      </c>
      <c r="U40" s="105">
        <f t="shared" si="7"/>
        <v>0.05072795444201199</v>
      </c>
      <c r="V40" s="85">
        <v>16144328</v>
      </c>
      <c r="W40" s="86">
        <v>52156640</v>
      </c>
      <c r="X40" s="88">
        <f t="shared" si="8"/>
        <v>68300968</v>
      </c>
      <c r="Y40" s="105">
        <f t="shared" si="9"/>
        <v>0.19173289833245524</v>
      </c>
      <c r="Z40" s="125">
        <f t="shared" si="10"/>
        <v>71749832</v>
      </c>
      <c r="AA40" s="88">
        <f t="shared" si="11"/>
        <v>66066275</v>
      </c>
      <c r="AB40" s="88">
        <f t="shared" si="12"/>
        <v>137816107</v>
      </c>
      <c r="AC40" s="105">
        <f t="shared" si="13"/>
        <v>0.38687418942592106</v>
      </c>
      <c r="AD40" s="85">
        <v>208801409</v>
      </c>
      <c r="AE40" s="86">
        <v>137973167</v>
      </c>
      <c r="AF40" s="88">
        <f t="shared" si="14"/>
        <v>346774576</v>
      </c>
      <c r="AG40" s="86">
        <v>488115424</v>
      </c>
      <c r="AH40" s="86">
        <v>488115424</v>
      </c>
      <c r="AI40" s="126">
        <v>126741921</v>
      </c>
      <c r="AJ40" s="127">
        <f t="shared" si="15"/>
        <v>0.25965563628655175</v>
      </c>
      <c r="AK40" s="128">
        <f t="shared" si="16"/>
        <v>-0.8030392862480207</v>
      </c>
    </row>
    <row r="41" spans="1:37" ht="13.5">
      <c r="A41" s="65"/>
      <c r="B41" s="66" t="s">
        <v>294</v>
      </c>
      <c r="C41" s="67"/>
      <c r="D41" s="89">
        <f>SUM(D37:D40)</f>
        <v>2877007017</v>
      </c>
      <c r="E41" s="90">
        <f>SUM(E37:E40)</f>
        <v>409084022</v>
      </c>
      <c r="F41" s="91">
        <f t="shared" si="0"/>
        <v>3286091039</v>
      </c>
      <c r="G41" s="89">
        <f>SUM(G37:G40)</f>
        <v>2900753316</v>
      </c>
      <c r="H41" s="90">
        <f>SUM(H37:H40)</f>
        <v>1306212130</v>
      </c>
      <c r="I41" s="91">
        <f t="shared" si="1"/>
        <v>4206965446</v>
      </c>
      <c r="J41" s="89">
        <f>SUM(J37:J40)</f>
        <v>428734756</v>
      </c>
      <c r="K41" s="90">
        <f>SUM(K37:K40)</f>
        <v>837072352</v>
      </c>
      <c r="L41" s="90">
        <f t="shared" si="2"/>
        <v>1265807108</v>
      </c>
      <c r="M41" s="106">
        <f t="shared" si="3"/>
        <v>0.38520147280679157</v>
      </c>
      <c r="N41" s="89">
        <f>SUM(N37:N40)</f>
        <v>717906725</v>
      </c>
      <c r="O41" s="90">
        <f>SUM(O37:O40)</f>
        <v>22207275</v>
      </c>
      <c r="P41" s="90">
        <f t="shared" si="4"/>
        <v>740114000</v>
      </c>
      <c r="Q41" s="106">
        <f t="shared" si="5"/>
        <v>0.2252262616026689</v>
      </c>
      <c r="R41" s="89">
        <f>SUM(R37:R40)</f>
        <v>727869817</v>
      </c>
      <c r="S41" s="90">
        <f>SUM(S37:S40)</f>
        <v>161080644</v>
      </c>
      <c r="T41" s="90">
        <f t="shared" si="6"/>
        <v>888950461</v>
      </c>
      <c r="U41" s="106">
        <f t="shared" si="7"/>
        <v>0.21130443603838434</v>
      </c>
      <c r="V41" s="89">
        <f>SUM(V37:V40)</f>
        <v>566283065</v>
      </c>
      <c r="W41" s="90">
        <f>SUM(W37:W40)</f>
        <v>91510121</v>
      </c>
      <c r="X41" s="90">
        <f t="shared" si="8"/>
        <v>657793186</v>
      </c>
      <c r="Y41" s="106">
        <f t="shared" si="9"/>
        <v>0.15635811476070774</v>
      </c>
      <c r="Z41" s="89">
        <f t="shared" si="10"/>
        <v>2440794363</v>
      </c>
      <c r="AA41" s="90">
        <f t="shared" si="11"/>
        <v>1111870392</v>
      </c>
      <c r="AB41" s="90">
        <f t="shared" si="12"/>
        <v>3552664755</v>
      </c>
      <c r="AC41" s="106">
        <f t="shared" si="13"/>
        <v>0.8444720548817173</v>
      </c>
      <c r="AD41" s="89">
        <f>SUM(AD37:AD40)</f>
        <v>2527548594</v>
      </c>
      <c r="AE41" s="90">
        <f>SUM(AE37:AE40)</f>
        <v>261923439</v>
      </c>
      <c r="AF41" s="90">
        <f t="shared" si="14"/>
        <v>2789472033</v>
      </c>
      <c r="AG41" s="90">
        <f>SUM(AG37:AG40)</f>
        <v>3201263440</v>
      </c>
      <c r="AH41" s="90">
        <f>SUM(AH37:AH40)</f>
        <v>3201263440</v>
      </c>
      <c r="AI41" s="91">
        <f>SUM(AI37:AI40)</f>
        <v>982337828</v>
      </c>
      <c r="AJ41" s="129">
        <f t="shared" si="15"/>
        <v>0.3068594154812826</v>
      </c>
      <c r="AK41" s="130">
        <f t="shared" si="16"/>
        <v>-0.7641872088272699</v>
      </c>
    </row>
    <row r="42" spans="1:37" ht="13.5">
      <c r="A42" s="62" t="s">
        <v>97</v>
      </c>
      <c r="B42" s="63" t="s">
        <v>295</v>
      </c>
      <c r="C42" s="64" t="s">
        <v>296</v>
      </c>
      <c r="D42" s="85">
        <v>135245675</v>
      </c>
      <c r="E42" s="86">
        <v>35344651</v>
      </c>
      <c r="F42" s="87">
        <f aca="true" t="shared" si="17" ref="F42:F74">$D42+$E42</f>
        <v>170590326</v>
      </c>
      <c r="G42" s="85">
        <v>154222068</v>
      </c>
      <c r="H42" s="86">
        <v>153415950</v>
      </c>
      <c r="I42" s="87">
        <f aca="true" t="shared" si="18" ref="I42:I74">$G42+$H42</f>
        <v>307638018</v>
      </c>
      <c r="J42" s="85">
        <v>38495515</v>
      </c>
      <c r="K42" s="86">
        <v>310667420</v>
      </c>
      <c r="L42" s="88">
        <f aca="true" t="shared" si="19" ref="L42:L74">$J42+$K42</f>
        <v>349162935</v>
      </c>
      <c r="M42" s="105">
        <f aca="true" t="shared" si="20" ref="M42:M74">IF($F42=0,0,$L42/$F42)</f>
        <v>2.0467921199705077</v>
      </c>
      <c r="N42" s="85">
        <v>87879173</v>
      </c>
      <c r="O42" s="86">
        <v>286206257</v>
      </c>
      <c r="P42" s="88">
        <f aca="true" t="shared" si="21" ref="P42:P74">$N42+$O42</f>
        <v>374085430</v>
      </c>
      <c r="Q42" s="105">
        <f aca="true" t="shared" si="22" ref="Q42:Q74">IF($F42=0,0,$P42/$F42)</f>
        <v>2.192887713925818</v>
      </c>
      <c r="R42" s="85">
        <v>26474469</v>
      </c>
      <c r="S42" s="86">
        <v>6276563</v>
      </c>
      <c r="T42" s="88">
        <f aca="true" t="shared" si="23" ref="T42:T74">$R42+$S42</f>
        <v>32751032</v>
      </c>
      <c r="U42" s="105">
        <f aca="true" t="shared" si="24" ref="U42:U74">IF($I42=0,0,$T42/$I42)</f>
        <v>0.10645963789820022</v>
      </c>
      <c r="V42" s="85">
        <v>28090240</v>
      </c>
      <c r="W42" s="86">
        <v>8820079</v>
      </c>
      <c r="X42" s="88">
        <f aca="true" t="shared" si="25" ref="X42:X74">$V42+$W42</f>
        <v>36910319</v>
      </c>
      <c r="Y42" s="105">
        <f aca="true" t="shared" si="26" ref="Y42:Y74">IF($I42=0,0,$X42/$I42)</f>
        <v>0.11997970614932255</v>
      </c>
      <c r="Z42" s="125">
        <f aca="true" t="shared" si="27" ref="Z42:Z74">$J42+$N42+$R42+$V42</f>
        <v>180939397</v>
      </c>
      <c r="AA42" s="88">
        <f aca="true" t="shared" si="28" ref="AA42:AA74">$K42+$O42+$S42+$W42</f>
        <v>611970319</v>
      </c>
      <c r="AB42" s="88">
        <f aca="true" t="shared" si="29" ref="AB42:AB74">$Z42+$AA42</f>
        <v>792909716</v>
      </c>
      <c r="AC42" s="105">
        <f aca="true" t="shared" si="30" ref="AC42:AC74">IF($I42=0,0,$AB42/$I42)</f>
        <v>2.5774113393228273</v>
      </c>
      <c r="AD42" s="85">
        <v>77947038</v>
      </c>
      <c r="AE42" s="86">
        <v>34636169</v>
      </c>
      <c r="AF42" s="88">
        <f aca="true" t="shared" si="31" ref="AF42:AF74">$AD42+$AE42</f>
        <v>112583207</v>
      </c>
      <c r="AG42" s="86">
        <v>439828924</v>
      </c>
      <c r="AH42" s="86">
        <v>439828924</v>
      </c>
      <c r="AI42" s="126">
        <v>30043128</v>
      </c>
      <c r="AJ42" s="127">
        <f aca="true" t="shared" si="32" ref="AJ42:AJ74">IF($AH42=0,0,$AI42/$AH42)</f>
        <v>0.06830639451078938</v>
      </c>
      <c r="AK42" s="128">
        <f aca="true" t="shared" si="33" ref="AK42:AK74">IF($AF42=0,0,(($X42/$AF42)-1))</f>
        <v>-0.6721507586828647</v>
      </c>
    </row>
    <row r="43" spans="1:37" ht="13.5">
      <c r="A43" s="62" t="s">
        <v>97</v>
      </c>
      <c r="B43" s="63" t="s">
        <v>297</v>
      </c>
      <c r="C43" s="64" t="s">
        <v>298</v>
      </c>
      <c r="D43" s="85">
        <v>0</v>
      </c>
      <c r="E43" s="86">
        <v>0</v>
      </c>
      <c r="F43" s="87">
        <f t="shared" si="17"/>
        <v>0</v>
      </c>
      <c r="G43" s="85">
        <v>0</v>
      </c>
      <c r="H43" s="86">
        <v>0</v>
      </c>
      <c r="I43" s="87">
        <f t="shared" si="18"/>
        <v>0</v>
      </c>
      <c r="J43" s="85">
        <v>0</v>
      </c>
      <c r="K43" s="86">
        <v>0</v>
      </c>
      <c r="L43" s="88">
        <f t="shared" si="19"/>
        <v>0</v>
      </c>
      <c r="M43" s="105">
        <f t="shared" si="20"/>
        <v>0</v>
      </c>
      <c r="N43" s="85">
        <v>0</v>
      </c>
      <c r="O43" s="86">
        <v>0</v>
      </c>
      <c r="P43" s="88">
        <f t="shared" si="21"/>
        <v>0</v>
      </c>
      <c r="Q43" s="105">
        <f t="shared" si="22"/>
        <v>0</v>
      </c>
      <c r="R43" s="85">
        <v>0</v>
      </c>
      <c r="S43" s="86">
        <v>0</v>
      </c>
      <c r="T43" s="88">
        <f t="shared" si="23"/>
        <v>0</v>
      </c>
      <c r="U43" s="105">
        <f t="shared" si="24"/>
        <v>0</v>
      </c>
      <c r="V43" s="85">
        <v>0</v>
      </c>
      <c r="W43" s="86">
        <v>0</v>
      </c>
      <c r="X43" s="88">
        <f t="shared" si="25"/>
        <v>0</v>
      </c>
      <c r="Y43" s="105">
        <f t="shared" si="26"/>
        <v>0</v>
      </c>
      <c r="Z43" s="125">
        <f t="shared" si="27"/>
        <v>0</v>
      </c>
      <c r="AA43" s="88">
        <f t="shared" si="28"/>
        <v>0</v>
      </c>
      <c r="AB43" s="88">
        <f t="shared" si="29"/>
        <v>0</v>
      </c>
      <c r="AC43" s="105">
        <f t="shared" si="30"/>
        <v>0</v>
      </c>
      <c r="AD43" s="85">
        <v>11163192</v>
      </c>
      <c r="AE43" s="86">
        <v>814108</v>
      </c>
      <c r="AF43" s="88">
        <f t="shared" si="31"/>
        <v>11977300</v>
      </c>
      <c r="AG43" s="86">
        <v>314927535</v>
      </c>
      <c r="AH43" s="86">
        <v>314927535</v>
      </c>
      <c r="AI43" s="126">
        <v>0</v>
      </c>
      <c r="AJ43" s="127">
        <f t="shared" si="32"/>
        <v>0</v>
      </c>
      <c r="AK43" s="128">
        <f t="shared" si="33"/>
        <v>-1</v>
      </c>
    </row>
    <row r="44" spans="1:37" ht="13.5">
      <c r="A44" s="62" t="s">
        <v>97</v>
      </c>
      <c r="B44" s="63" t="s">
        <v>299</v>
      </c>
      <c r="C44" s="64" t="s">
        <v>300</v>
      </c>
      <c r="D44" s="85">
        <v>552435627</v>
      </c>
      <c r="E44" s="86">
        <v>35278520</v>
      </c>
      <c r="F44" s="87">
        <f t="shared" si="17"/>
        <v>587714147</v>
      </c>
      <c r="G44" s="85">
        <v>577215992</v>
      </c>
      <c r="H44" s="86">
        <v>41665793</v>
      </c>
      <c r="I44" s="87">
        <f t="shared" si="18"/>
        <v>618881785</v>
      </c>
      <c r="J44" s="85">
        <v>122962274</v>
      </c>
      <c r="K44" s="86">
        <v>2276860</v>
      </c>
      <c r="L44" s="88">
        <f t="shared" si="19"/>
        <v>125239134</v>
      </c>
      <c r="M44" s="105">
        <f t="shared" si="20"/>
        <v>0.21309531961972664</v>
      </c>
      <c r="N44" s="85">
        <v>148824328</v>
      </c>
      <c r="O44" s="86">
        <v>8249741</v>
      </c>
      <c r="P44" s="88">
        <f t="shared" si="21"/>
        <v>157074069</v>
      </c>
      <c r="Q44" s="105">
        <f t="shared" si="22"/>
        <v>0.2672626987146525</v>
      </c>
      <c r="R44" s="85">
        <v>96946566</v>
      </c>
      <c r="S44" s="86">
        <v>5567761</v>
      </c>
      <c r="T44" s="88">
        <f t="shared" si="23"/>
        <v>102514327</v>
      </c>
      <c r="U44" s="105">
        <f t="shared" si="24"/>
        <v>0.16564444048066465</v>
      </c>
      <c r="V44" s="85">
        <v>145091589</v>
      </c>
      <c r="W44" s="86">
        <v>16605248</v>
      </c>
      <c r="X44" s="88">
        <f t="shared" si="25"/>
        <v>161696837</v>
      </c>
      <c r="Y44" s="105">
        <f t="shared" si="26"/>
        <v>0.2612725740506323</v>
      </c>
      <c r="Z44" s="125">
        <f t="shared" si="27"/>
        <v>513824757</v>
      </c>
      <c r="AA44" s="88">
        <f t="shared" si="28"/>
        <v>32699610</v>
      </c>
      <c r="AB44" s="88">
        <f t="shared" si="29"/>
        <v>546524367</v>
      </c>
      <c r="AC44" s="105">
        <f t="shared" si="30"/>
        <v>0.8830836199194326</v>
      </c>
      <c r="AD44" s="85">
        <v>456740612</v>
      </c>
      <c r="AE44" s="86">
        <v>42849404</v>
      </c>
      <c r="AF44" s="88">
        <f t="shared" si="31"/>
        <v>499590016</v>
      </c>
      <c r="AG44" s="86">
        <v>359434642</v>
      </c>
      <c r="AH44" s="86">
        <v>359434642</v>
      </c>
      <c r="AI44" s="126">
        <v>145448171</v>
      </c>
      <c r="AJ44" s="127">
        <f t="shared" si="32"/>
        <v>0.4046581881776437</v>
      </c>
      <c r="AK44" s="128">
        <f t="shared" si="33"/>
        <v>-0.6763409359245482</v>
      </c>
    </row>
    <row r="45" spans="1:37" ht="13.5">
      <c r="A45" s="62" t="s">
        <v>97</v>
      </c>
      <c r="B45" s="63" t="s">
        <v>301</v>
      </c>
      <c r="C45" s="64" t="s">
        <v>302</v>
      </c>
      <c r="D45" s="85">
        <v>190086898</v>
      </c>
      <c r="E45" s="86">
        <v>52065999</v>
      </c>
      <c r="F45" s="87">
        <f t="shared" si="17"/>
        <v>242152897</v>
      </c>
      <c r="G45" s="85">
        <v>194122910</v>
      </c>
      <c r="H45" s="86">
        <v>46266350</v>
      </c>
      <c r="I45" s="87">
        <f t="shared" si="18"/>
        <v>240389260</v>
      </c>
      <c r="J45" s="85">
        <v>48249987</v>
      </c>
      <c r="K45" s="86">
        <v>9317590</v>
      </c>
      <c r="L45" s="88">
        <f t="shared" si="19"/>
        <v>57567577</v>
      </c>
      <c r="M45" s="105">
        <f t="shared" si="20"/>
        <v>0.23773234891342224</v>
      </c>
      <c r="N45" s="85">
        <v>59103868</v>
      </c>
      <c r="O45" s="86">
        <v>7442962</v>
      </c>
      <c r="P45" s="88">
        <f t="shared" si="21"/>
        <v>66546830</v>
      </c>
      <c r="Q45" s="105">
        <f t="shared" si="22"/>
        <v>0.27481327221123436</v>
      </c>
      <c r="R45" s="85">
        <v>53473366</v>
      </c>
      <c r="S45" s="86">
        <v>5761707</v>
      </c>
      <c r="T45" s="88">
        <f t="shared" si="23"/>
        <v>59235073</v>
      </c>
      <c r="U45" s="105">
        <f t="shared" si="24"/>
        <v>0.24641314258382424</v>
      </c>
      <c r="V45" s="85">
        <v>49750384</v>
      </c>
      <c r="W45" s="86">
        <v>12118813</v>
      </c>
      <c r="X45" s="88">
        <f t="shared" si="25"/>
        <v>61869197</v>
      </c>
      <c r="Y45" s="105">
        <f t="shared" si="26"/>
        <v>0.2573708867026755</v>
      </c>
      <c r="Z45" s="125">
        <f t="shared" si="27"/>
        <v>210577605</v>
      </c>
      <c r="AA45" s="88">
        <f t="shared" si="28"/>
        <v>34641072</v>
      </c>
      <c r="AB45" s="88">
        <f t="shared" si="29"/>
        <v>245218677</v>
      </c>
      <c r="AC45" s="105">
        <f t="shared" si="30"/>
        <v>1.0200899865493158</v>
      </c>
      <c r="AD45" s="85">
        <v>186804381</v>
      </c>
      <c r="AE45" s="86">
        <v>42281148</v>
      </c>
      <c r="AF45" s="88">
        <f t="shared" si="31"/>
        <v>229085529</v>
      </c>
      <c r="AG45" s="86">
        <v>219510924</v>
      </c>
      <c r="AH45" s="86">
        <v>219510924</v>
      </c>
      <c r="AI45" s="126">
        <v>63173888</v>
      </c>
      <c r="AJ45" s="127">
        <f t="shared" si="32"/>
        <v>0.28779382296254197</v>
      </c>
      <c r="AK45" s="128">
        <f t="shared" si="33"/>
        <v>-0.7299297023689348</v>
      </c>
    </row>
    <row r="46" spans="1:37" ht="13.5">
      <c r="A46" s="62" t="s">
        <v>97</v>
      </c>
      <c r="B46" s="63" t="s">
        <v>303</v>
      </c>
      <c r="C46" s="64" t="s">
        <v>304</v>
      </c>
      <c r="D46" s="85">
        <v>395346321</v>
      </c>
      <c r="E46" s="86">
        <v>40112116</v>
      </c>
      <c r="F46" s="87">
        <f t="shared" si="17"/>
        <v>435458437</v>
      </c>
      <c r="G46" s="85">
        <v>389160756</v>
      </c>
      <c r="H46" s="86">
        <v>37906609</v>
      </c>
      <c r="I46" s="87">
        <f t="shared" si="18"/>
        <v>427067365</v>
      </c>
      <c r="J46" s="85">
        <v>98707158</v>
      </c>
      <c r="K46" s="86">
        <v>12127880</v>
      </c>
      <c r="L46" s="88">
        <f t="shared" si="19"/>
        <v>110835038</v>
      </c>
      <c r="M46" s="105">
        <f t="shared" si="20"/>
        <v>0.25452495251573226</v>
      </c>
      <c r="N46" s="85">
        <v>103119800</v>
      </c>
      <c r="O46" s="86">
        <v>6690040</v>
      </c>
      <c r="P46" s="88">
        <f t="shared" si="21"/>
        <v>109809840</v>
      </c>
      <c r="Q46" s="105">
        <f t="shared" si="22"/>
        <v>0.2521706566452403</v>
      </c>
      <c r="R46" s="85">
        <v>78649169</v>
      </c>
      <c r="S46" s="86">
        <v>3375266</v>
      </c>
      <c r="T46" s="88">
        <f t="shared" si="23"/>
        <v>82024435</v>
      </c>
      <c r="U46" s="105">
        <f t="shared" si="24"/>
        <v>0.19206439480572346</v>
      </c>
      <c r="V46" s="85">
        <v>88213705</v>
      </c>
      <c r="W46" s="86">
        <v>699768</v>
      </c>
      <c r="X46" s="88">
        <f t="shared" si="25"/>
        <v>88913473</v>
      </c>
      <c r="Y46" s="105">
        <f t="shared" si="26"/>
        <v>0.2081954283722897</v>
      </c>
      <c r="Z46" s="125">
        <f t="shared" si="27"/>
        <v>368689832</v>
      </c>
      <c r="AA46" s="88">
        <f t="shared" si="28"/>
        <v>22892954</v>
      </c>
      <c r="AB46" s="88">
        <f t="shared" si="29"/>
        <v>391582786</v>
      </c>
      <c r="AC46" s="105">
        <f t="shared" si="30"/>
        <v>0.9169110498527556</v>
      </c>
      <c r="AD46" s="85">
        <v>220959258</v>
      </c>
      <c r="AE46" s="86">
        <v>44755954</v>
      </c>
      <c r="AF46" s="88">
        <f t="shared" si="31"/>
        <v>265715212</v>
      </c>
      <c r="AG46" s="86">
        <v>753984490</v>
      </c>
      <c r="AH46" s="86">
        <v>753984490</v>
      </c>
      <c r="AI46" s="126">
        <v>50924688</v>
      </c>
      <c r="AJ46" s="127">
        <f t="shared" si="32"/>
        <v>0.06754076333851376</v>
      </c>
      <c r="AK46" s="128">
        <f t="shared" si="33"/>
        <v>-0.665380569178704</v>
      </c>
    </row>
    <row r="47" spans="1:37" ht="13.5">
      <c r="A47" s="62" t="s">
        <v>112</v>
      </c>
      <c r="B47" s="63" t="s">
        <v>305</v>
      </c>
      <c r="C47" s="64" t="s">
        <v>306</v>
      </c>
      <c r="D47" s="85">
        <v>607724951</v>
      </c>
      <c r="E47" s="86">
        <v>438315240</v>
      </c>
      <c r="F47" s="87">
        <f t="shared" si="17"/>
        <v>1046040191</v>
      </c>
      <c r="G47" s="85">
        <v>561079191</v>
      </c>
      <c r="H47" s="86">
        <v>493907000</v>
      </c>
      <c r="I47" s="87">
        <f t="shared" si="18"/>
        <v>1054986191</v>
      </c>
      <c r="J47" s="85">
        <v>130642716</v>
      </c>
      <c r="K47" s="86">
        <v>145050527</v>
      </c>
      <c r="L47" s="88">
        <f t="shared" si="19"/>
        <v>275693243</v>
      </c>
      <c r="M47" s="105">
        <f t="shared" si="20"/>
        <v>0.2635589391038991</v>
      </c>
      <c r="N47" s="85">
        <v>183405784</v>
      </c>
      <c r="O47" s="86">
        <v>111216227</v>
      </c>
      <c r="P47" s="88">
        <f t="shared" si="21"/>
        <v>294622011</v>
      </c>
      <c r="Q47" s="105">
        <f t="shared" si="22"/>
        <v>0.2816545803257764</v>
      </c>
      <c r="R47" s="85">
        <v>131324244</v>
      </c>
      <c r="S47" s="86">
        <v>75261666</v>
      </c>
      <c r="T47" s="88">
        <f t="shared" si="23"/>
        <v>206585910</v>
      </c>
      <c r="U47" s="105">
        <f t="shared" si="24"/>
        <v>0.1958185915250525</v>
      </c>
      <c r="V47" s="85">
        <v>137789875</v>
      </c>
      <c r="W47" s="86">
        <v>66654252</v>
      </c>
      <c r="X47" s="88">
        <f t="shared" si="25"/>
        <v>204444127</v>
      </c>
      <c r="Y47" s="105">
        <f t="shared" si="26"/>
        <v>0.19378843888583183</v>
      </c>
      <c r="Z47" s="125">
        <f t="shared" si="27"/>
        <v>583162619</v>
      </c>
      <c r="AA47" s="88">
        <f t="shared" si="28"/>
        <v>398182672</v>
      </c>
      <c r="AB47" s="88">
        <f t="shared" si="29"/>
        <v>981345291</v>
      </c>
      <c r="AC47" s="105">
        <f t="shared" si="30"/>
        <v>0.930197285397454</v>
      </c>
      <c r="AD47" s="85">
        <v>568710294</v>
      </c>
      <c r="AE47" s="86">
        <v>380942128</v>
      </c>
      <c r="AF47" s="88">
        <f t="shared" si="31"/>
        <v>949652422</v>
      </c>
      <c r="AG47" s="86">
        <v>1032297210</v>
      </c>
      <c r="AH47" s="86">
        <v>1032297210</v>
      </c>
      <c r="AI47" s="126">
        <v>276227799</v>
      </c>
      <c r="AJ47" s="127">
        <f t="shared" si="32"/>
        <v>0.26758553285250086</v>
      </c>
      <c r="AK47" s="128">
        <f t="shared" si="33"/>
        <v>-0.7847168898180307</v>
      </c>
    </row>
    <row r="48" spans="1:37" ht="13.5">
      <c r="A48" s="65"/>
      <c r="B48" s="66" t="s">
        <v>307</v>
      </c>
      <c r="C48" s="67"/>
      <c r="D48" s="89">
        <f>SUM(D42:D47)</f>
        <v>1880839472</v>
      </c>
      <c r="E48" s="90">
        <f>SUM(E42:E47)</f>
        <v>601116526</v>
      </c>
      <c r="F48" s="91">
        <f t="shared" si="17"/>
        <v>2481955998</v>
      </c>
      <c r="G48" s="89">
        <f>SUM(G42:G47)</f>
        <v>1875800917</v>
      </c>
      <c r="H48" s="90">
        <f>SUM(H42:H47)</f>
        <v>773161702</v>
      </c>
      <c r="I48" s="91">
        <f t="shared" si="18"/>
        <v>2648962619</v>
      </c>
      <c r="J48" s="89">
        <f>SUM(J42:J47)</f>
        <v>439057650</v>
      </c>
      <c r="K48" s="90">
        <f>SUM(K42:K47)</f>
        <v>479440277</v>
      </c>
      <c r="L48" s="90">
        <f t="shared" si="19"/>
        <v>918497927</v>
      </c>
      <c r="M48" s="106">
        <f t="shared" si="20"/>
        <v>0.3700701896972148</v>
      </c>
      <c r="N48" s="89">
        <f>SUM(N42:N47)</f>
        <v>582332953</v>
      </c>
      <c r="O48" s="90">
        <f>SUM(O42:O47)</f>
        <v>419805227</v>
      </c>
      <c r="P48" s="90">
        <f t="shared" si="21"/>
        <v>1002138180</v>
      </c>
      <c r="Q48" s="106">
        <f t="shared" si="22"/>
        <v>0.4037695192048284</v>
      </c>
      <c r="R48" s="89">
        <f>SUM(R42:R47)</f>
        <v>386867814</v>
      </c>
      <c r="S48" s="90">
        <f>SUM(S42:S47)</f>
        <v>96242963</v>
      </c>
      <c r="T48" s="90">
        <f t="shared" si="23"/>
        <v>483110777</v>
      </c>
      <c r="U48" s="106">
        <f t="shared" si="24"/>
        <v>0.18237734784735368</v>
      </c>
      <c r="V48" s="89">
        <f>SUM(V42:V47)</f>
        <v>448935793</v>
      </c>
      <c r="W48" s="90">
        <f>SUM(W42:W47)</f>
        <v>104898160</v>
      </c>
      <c r="X48" s="90">
        <f t="shared" si="25"/>
        <v>553833953</v>
      </c>
      <c r="Y48" s="106">
        <f t="shared" si="26"/>
        <v>0.20907579028392473</v>
      </c>
      <c r="Z48" s="89">
        <f t="shared" si="27"/>
        <v>1857194210</v>
      </c>
      <c r="AA48" s="90">
        <f t="shared" si="28"/>
        <v>1100386627</v>
      </c>
      <c r="AB48" s="90">
        <f t="shared" si="29"/>
        <v>2957580837</v>
      </c>
      <c r="AC48" s="106">
        <f t="shared" si="30"/>
        <v>1.1165053126029032</v>
      </c>
      <c r="AD48" s="89">
        <f>SUM(AD42:AD47)</f>
        <v>1522324775</v>
      </c>
      <c r="AE48" s="90">
        <f>SUM(AE42:AE47)</f>
        <v>546278911</v>
      </c>
      <c r="AF48" s="90">
        <f t="shared" si="31"/>
        <v>2068603686</v>
      </c>
      <c r="AG48" s="90">
        <f>SUM(AG42:AG47)</f>
        <v>3119983725</v>
      </c>
      <c r="AH48" s="90">
        <f>SUM(AH42:AH47)</f>
        <v>3119983725</v>
      </c>
      <c r="AI48" s="91">
        <f>SUM(AI42:AI47)</f>
        <v>565817674</v>
      </c>
      <c r="AJ48" s="129">
        <f t="shared" si="32"/>
        <v>0.18135276458853963</v>
      </c>
      <c r="AK48" s="130">
        <f t="shared" si="33"/>
        <v>-0.7322667668300771</v>
      </c>
    </row>
    <row r="49" spans="1:37" ht="13.5">
      <c r="A49" s="62" t="s">
        <v>97</v>
      </c>
      <c r="B49" s="63" t="s">
        <v>308</v>
      </c>
      <c r="C49" s="64" t="s">
        <v>309</v>
      </c>
      <c r="D49" s="85">
        <v>203705756</v>
      </c>
      <c r="E49" s="86">
        <v>67378000</v>
      </c>
      <c r="F49" s="87">
        <f t="shared" si="17"/>
        <v>271083756</v>
      </c>
      <c r="G49" s="85">
        <v>210254460</v>
      </c>
      <c r="H49" s="86">
        <v>45372746</v>
      </c>
      <c r="I49" s="87">
        <f t="shared" si="18"/>
        <v>255627206</v>
      </c>
      <c r="J49" s="85">
        <v>35244204</v>
      </c>
      <c r="K49" s="86">
        <v>2656550</v>
      </c>
      <c r="L49" s="88">
        <f t="shared" si="19"/>
        <v>37900754</v>
      </c>
      <c r="M49" s="105">
        <f t="shared" si="20"/>
        <v>0.1398119701425415</v>
      </c>
      <c r="N49" s="85">
        <v>55851529</v>
      </c>
      <c r="O49" s="86">
        <v>4525055</v>
      </c>
      <c r="P49" s="88">
        <f t="shared" si="21"/>
        <v>60376584</v>
      </c>
      <c r="Q49" s="105">
        <f t="shared" si="22"/>
        <v>0.22272298750353747</v>
      </c>
      <c r="R49" s="85">
        <v>51877354</v>
      </c>
      <c r="S49" s="86">
        <v>9235518</v>
      </c>
      <c r="T49" s="88">
        <f t="shared" si="23"/>
        <v>61112872</v>
      </c>
      <c r="U49" s="105">
        <f t="shared" si="24"/>
        <v>0.23907029676645608</v>
      </c>
      <c r="V49" s="85">
        <v>45689525</v>
      </c>
      <c r="W49" s="86">
        <v>4987783</v>
      </c>
      <c r="X49" s="88">
        <f t="shared" si="25"/>
        <v>50677308</v>
      </c>
      <c r="Y49" s="105">
        <f t="shared" si="26"/>
        <v>0.1982469268157631</v>
      </c>
      <c r="Z49" s="125">
        <f t="shared" si="27"/>
        <v>188662612</v>
      </c>
      <c r="AA49" s="88">
        <f t="shared" si="28"/>
        <v>21404906</v>
      </c>
      <c r="AB49" s="88">
        <f t="shared" si="29"/>
        <v>210067518</v>
      </c>
      <c r="AC49" s="105">
        <f t="shared" si="30"/>
        <v>0.8217729297561543</v>
      </c>
      <c r="AD49" s="85">
        <v>117614525</v>
      </c>
      <c r="AE49" s="86">
        <v>44656848</v>
      </c>
      <c r="AF49" s="88">
        <f t="shared" si="31"/>
        <v>162271373</v>
      </c>
      <c r="AG49" s="86">
        <v>237824702</v>
      </c>
      <c r="AH49" s="86">
        <v>237824702</v>
      </c>
      <c r="AI49" s="126">
        <v>45311673</v>
      </c>
      <c r="AJ49" s="127">
        <f t="shared" si="32"/>
        <v>0.19052551151730235</v>
      </c>
      <c r="AK49" s="128">
        <f t="shared" si="33"/>
        <v>-0.6877002575186197</v>
      </c>
    </row>
    <row r="50" spans="1:37" ht="13.5">
      <c r="A50" s="62" t="s">
        <v>97</v>
      </c>
      <c r="B50" s="63" t="s">
        <v>310</v>
      </c>
      <c r="C50" s="64" t="s">
        <v>311</v>
      </c>
      <c r="D50" s="85">
        <v>235059473</v>
      </c>
      <c r="E50" s="86">
        <v>48899777</v>
      </c>
      <c r="F50" s="87">
        <f t="shared" si="17"/>
        <v>283959250</v>
      </c>
      <c r="G50" s="85">
        <v>245895056</v>
      </c>
      <c r="H50" s="86">
        <v>44199988</v>
      </c>
      <c r="I50" s="87">
        <f t="shared" si="18"/>
        <v>290095044</v>
      </c>
      <c r="J50" s="85">
        <v>48706468</v>
      </c>
      <c r="K50" s="86">
        <v>6744914</v>
      </c>
      <c r="L50" s="88">
        <f t="shared" si="19"/>
        <v>55451382</v>
      </c>
      <c r="M50" s="105">
        <f t="shared" si="20"/>
        <v>0.19527936490887338</v>
      </c>
      <c r="N50" s="85">
        <v>65140995</v>
      </c>
      <c r="O50" s="86">
        <v>6007371</v>
      </c>
      <c r="P50" s="88">
        <f t="shared" si="21"/>
        <v>71148366</v>
      </c>
      <c r="Q50" s="105">
        <f t="shared" si="22"/>
        <v>0.250558367089644</v>
      </c>
      <c r="R50" s="85">
        <v>61188020</v>
      </c>
      <c r="S50" s="86">
        <v>10023789</v>
      </c>
      <c r="T50" s="88">
        <f t="shared" si="23"/>
        <v>71211809</v>
      </c>
      <c r="U50" s="105">
        <f t="shared" si="24"/>
        <v>0.24547750977779545</v>
      </c>
      <c r="V50" s="85">
        <v>61727784</v>
      </c>
      <c r="W50" s="86">
        <v>6222614</v>
      </c>
      <c r="X50" s="88">
        <f t="shared" si="25"/>
        <v>67950398</v>
      </c>
      <c r="Y50" s="105">
        <f t="shared" si="26"/>
        <v>0.23423494956363336</v>
      </c>
      <c r="Z50" s="125">
        <f t="shared" si="27"/>
        <v>236763267</v>
      </c>
      <c r="AA50" s="88">
        <f t="shared" si="28"/>
        <v>28998688</v>
      </c>
      <c r="AB50" s="88">
        <f t="shared" si="29"/>
        <v>265761955</v>
      </c>
      <c r="AC50" s="105">
        <f t="shared" si="30"/>
        <v>0.9161202871152807</v>
      </c>
      <c r="AD50" s="85">
        <v>206571869</v>
      </c>
      <c r="AE50" s="86">
        <v>22186382</v>
      </c>
      <c r="AF50" s="88">
        <f t="shared" si="31"/>
        <v>228758251</v>
      </c>
      <c r="AG50" s="86">
        <v>292236698</v>
      </c>
      <c r="AH50" s="86">
        <v>292236698</v>
      </c>
      <c r="AI50" s="126">
        <v>69051396</v>
      </c>
      <c r="AJ50" s="127">
        <f t="shared" si="32"/>
        <v>0.23628584798751046</v>
      </c>
      <c r="AK50" s="128">
        <f t="shared" si="33"/>
        <v>-0.7029597940054193</v>
      </c>
    </row>
    <row r="51" spans="1:37" ht="13.5">
      <c r="A51" s="62" t="s">
        <v>97</v>
      </c>
      <c r="B51" s="63" t="s">
        <v>312</v>
      </c>
      <c r="C51" s="64" t="s">
        <v>313</v>
      </c>
      <c r="D51" s="85">
        <v>248321342</v>
      </c>
      <c r="E51" s="86">
        <v>200728359</v>
      </c>
      <c r="F51" s="87">
        <f t="shared" si="17"/>
        <v>449049701</v>
      </c>
      <c r="G51" s="85">
        <v>239689238</v>
      </c>
      <c r="H51" s="86">
        <v>59378632</v>
      </c>
      <c r="I51" s="87">
        <f t="shared" si="18"/>
        <v>299067870</v>
      </c>
      <c r="J51" s="85">
        <v>90316785</v>
      </c>
      <c r="K51" s="86">
        <v>579490159</v>
      </c>
      <c r="L51" s="88">
        <f t="shared" si="19"/>
        <v>669806944</v>
      </c>
      <c r="M51" s="105">
        <f t="shared" si="20"/>
        <v>1.4916098207133646</v>
      </c>
      <c r="N51" s="85">
        <v>16411366</v>
      </c>
      <c r="O51" s="86">
        <v>1310004</v>
      </c>
      <c r="P51" s="88">
        <f t="shared" si="21"/>
        <v>17721370</v>
      </c>
      <c r="Q51" s="105">
        <f t="shared" si="22"/>
        <v>0.03946416167416622</v>
      </c>
      <c r="R51" s="85">
        <v>16001650</v>
      </c>
      <c r="S51" s="86">
        <v>2154838</v>
      </c>
      <c r="T51" s="88">
        <f t="shared" si="23"/>
        <v>18156488</v>
      </c>
      <c r="U51" s="105">
        <f t="shared" si="24"/>
        <v>0.06071025951400262</v>
      </c>
      <c r="V51" s="85">
        <v>40112920</v>
      </c>
      <c r="W51" s="86">
        <v>5342797</v>
      </c>
      <c r="X51" s="88">
        <f t="shared" si="25"/>
        <v>45455717</v>
      </c>
      <c r="Y51" s="105">
        <f t="shared" si="26"/>
        <v>0.15199130886243314</v>
      </c>
      <c r="Z51" s="125">
        <f t="shared" si="27"/>
        <v>162842721</v>
      </c>
      <c r="AA51" s="88">
        <f t="shared" si="28"/>
        <v>588297798</v>
      </c>
      <c r="AB51" s="88">
        <f t="shared" si="29"/>
        <v>751140519</v>
      </c>
      <c r="AC51" s="105">
        <f t="shared" si="30"/>
        <v>2.5116055395720043</v>
      </c>
      <c r="AD51" s="85">
        <v>223571824</v>
      </c>
      <c r="AE51" s="86">
        <v>53727453</v>
      </c>
      <c r="AF51" s="88">
        <f t="shared" si="31"/>
        <v>277299277</v>
      </c>
      <c r="AG51" s="86">
        <v>524615815</v>
      </c>
      <c r="AH51" s="86">
        <v>524615815</v>
      </c>
      <c r="AI51" s="126">
        <v>47200564</v>
      </c>
      <c r="AJ51" s="127">
        <f t="shared" si="32"/>
        <v>0.08997167574904313</v>
      </c>
      <c r="AK51" s="128">
        <f t="shared" si="33"/>
        <v>-0.8360770446581438</v>
      </c>
    </row>
    <row r="52" spans="1:37" ht="13.5">
      <c r="A52" s="62" t="s">
        <v>97</v>
      </c>
      <c r="B52" s="63" t="s">
        <v>314</v>
      </c>
      <c r="C52" s="64" t="s">
        <v>315</v>
      </c>
      <c r="D52" s="85">
        <v>145245834</v>
      </c>
      <c r="E52" s="86">
        <v>348896580</v>
      </c>
      <c r="F52" s="87">
        <f t="shared" si="17"/>
        <v>494142414</v>
      </c>
      <c r="G52" s="85">
        <v>166906251</v>
      </c>
      <c r="H52" s="86">
        <v>25587000</v>
      </c>
      <c r="I52" s="87">
        <f t="shared" si="18"/>
        <v>192493251</v>
      </c>
      <c r="J52" s="85">
        <v>30456749</v>
      </c>
      <c r="K52" s="86">
        <v>1879029</v>
      </c>
      <c r="L52" s="88">
        <f t="shared" si="19"/>
        <v>32335778</v>
      </c>
      <c r="M52" s="105">
        <f t="shared" si="20"/>
        <v>0.0654381754811276</v>
      </c>
      <c r="N52" s="85">
        <v>36892508</v>
      </c>
      <c r="O52" s="86">
        <v>4213573</v>
      </c>
      <c r="P52" s="88">
        <f t="shared" si="21"/>
        <v>41106081</v>
      </c>
      <c r="Q52" s="105">
        <f t="shared" si="22"/>
        <v>0.08318670859935533</v>
      </c>
      <c r="R52" s="85">
        <v>24569370</v>
      </c>
      <c r="S52" s="86">
        <v>1457279</v>
      </c>
      <c r="T52" s="88">
        <f t="shared" si="23"/>
        <v>26026649</v>
      </c>
      <c r="U52" s="105">
        <f t="shared" si="24"/>
        <v>0.1352081117898518</v>
      </c>
      <c r="V52" s="85">
        <v>47584477</v>
      </c>
      <c r="W52" s="86">
        <v>3743189</v>
      </c>
      <c r="X52" s="88">
        <f t="shared" si="25"/>
        <v>51327666</v>
      </c>
      <c r="Y52" s="105">
        <f t="shared" si="26"/>
        <v>0.2666465745336703</v>
      </c>
      <c r="Z52" s="125">
        <f t="shared" si="27"/>
        <v>139503104</v>
      </c>
      <c r="AA52" s="88">
        <f t="shared" si="28"/>
        <v>11293070</v>
      </c>
      <c r="AB52" s="88">
        <f t="shared" si="29"/>
        <v>150796174</v>
      </c>
      <c r="AC52" s="105">
        <f t="shared" si="30"/>
        <v>0.7833842132989899</v>
      </c>
      <c r="AD52" s="85">
        <v>129630923</v>
      </c>
      <c r="AE52" s="86">
        <v>12928742</v>
      </c>
      <c r="AF52" s="88">
        <f t="shared" si="31"/>
        <v>142559665</v>
      </c>
      <c r="AG52" s="86">
        <v>374729554</v>
      </c>
      <c r="AH52" s="86">
        <v>374729554</v>
      </c>
      <c r="AI52" s="126">
        <v>40852604</v>
      </c>
      <c r="AJ52" s="127">
        <f t="shared" si="32"/>
        <v>0.10901890060157891</v>
      </c>
      <c r="AK52" s="128">
        <f t="shared" si="33"/>
        <v>-0.6399566034333765</v>
      </c>
    </row>
    <row r="53" spans="1:37" ht="13.5">
      <c r="A53" s="62" t="s">
        <v>112</v>
      </c>
      <c r="B53" s="63" t="s">
        <v>316</v>
      </c>
      <c r="C53" s="64" t="s">
        <v>317</v>
      </c>
      <c r="D53" s="85">
        <v>499293393</v>
      </c>
      <c r="E53" s="86">
        <v>2109666000</v>
      </c>
      <c r="F53" s="87">
        <f t="shared" si="17"/>
        <v>2608959393</v>
      </c>
      <c r="G53" s="85">
        <v>506696349</v>
      </c>
      <c r="H53" s="86">
        <v>274340388</v>
      </c>
      <c r="I53" s="87">
        <f t="shared" si="18"/>
        <v>781036737</v>
      </c>
      <c r="J53" s="85">
        <v>87060864</v>
      </c>
      <c r="K53" s="86">
        <v>49358039</v>
      </c>
      <c r="L53" s="88">
        <f t="shared" si="19"/>
        <v>136418903</v>
      </c>
      <c r="M53" s="105">
        <f t="shared" si="20"/>
        <v>0.05228862640254976</v>
      </c>
      <c r="N53" s="85">
        <v>125443865</v>
      </c>
      <c r="O53" s="86">
        <v>62310172</v>
      </c>
      <c r="P53" s="88">
        <f t="shared" si="21"/>
        <v>187754037</v>
      </c>
      <c r="Q53" s="105">
        <f t="shared" si="22"/>
        <v>0.07196510513109393</v>
      </c>
      <c r="R53" s="85">
        <v>110368503</v>
      </c>
      <c r="S53" s="86">
        <v>50432483</v>
      </c>
      <c r="T53" s="88">
        <f t="shared" si="23"/>
        <v>160800986</v>
      </c>
      <c r="U53" s="105">
        <f t="shared" si="24"/>
        <v>0.20588146290998346</v>
      </c>
      <c r="V53" s="85">
        <v>99651361</v>
      </c>
      <c r="W53" s="86">
        <v>39997469</v>
      </c>
      <c r="X53" s="88">
        <f t="shared" si="25"/>
        <v>139648830</v>
      </c>
      <c r="Y53" s="105">
        <f t="shared" si="26"/>
        <v>0.17879931043499686</v>
      </c>
      <c r="Z53" s="125">
        <f t="shared" si="27"/>
        <v>422524593</v>
      </c>
      <c r="AA53" s="88">
        <f t="shared" si="28"/>
        <v>202098163</v>
      </c>
      <c r="AB53" s="88">
        <f t="shared" si="29"/>
        <v>624622756</v>
      </c>
      <c r="AC53" s="105">
        <f t="shared" si="30"/>
        <v>0.7997354367724191</v>
      </c>
      <c r="AD53" s="85">
        <v>487264624</v>
      </c>
      <c r="AE53" s="86">
        <v>239982083</v>
      </c>
      <c r="AF53" s="88">
        <f t="shared" si="31"/>
        <v>727246707</v>
      </c>
      <c r="AG53" s="86">
        <v>2248274406</v>
      </c>
      <c r="AH53" s="86">
        <v>2248274406</v>
      </c>
      <c r="AI53" s="126">
        <v>214415274</v>
      </c>
      <c r="AJ53" s="127">
        <f t="shared" si="32"/>
        <v>0.09536881860496525</v>
      </c>
      <c r="AK53" s="128">
        <f t="shared" si="33"/>
        <v>-0.8079759885389209</v>
      </c>
    </row>
    <row r="54" spans="1:37" ht="13.5">
      <c r="A54" s="65"/>
      <c r="B54" s="66" t="s">
        <v>318</v>
      </c>
      <c r="C54" s="67"/>
      <c r="D54" s="89">
        <f>SUM(D49:D53)</f>
        <v>1331625798</v>
      </c>
      <c r="E54" s="90">
        <f>SUM(E49:E53)</f>
        <v>2775568716</v>
      </c>
      <c r="F54" s="91">
        <f t="shared" si="17"/>
        <v>4107194514</v>
      </c>
      <c r="G54" s="89">
        <f>SUM(G49:G53)</f>
        <v>1369441354</v>
      </c>
      <c r="H54" s="90">
        <f>SUM(H49:H53)</f>
        <v>448878754</v>
      </c>
      <c r="I54" s="91">
        <f t="shared" si="18"/>
        <v>1818320108</v>
      </c>
      <c r="J54" s="89">
        <f>SUM(J49:J53)</f>
        <v>291785070</v>
      </c>
      <c r="K54" s="90">
        <f>SUM(K49:K53)</f>
        <v>640128691</v>
      </c>
      <c r="L54" s="90">
        <f t="shared" si="19"/>
        <v>931913761</v>
      </c>
      <c r="M54" s="106">
        <f t="shared" si="20"/>
        <v>0.22689788804095584</v>
      </c>
      <c r="N54" s="89">
        <f>SUM(N49:N53)</f>
        <v>299740263</v>
      </c>
      <c r="O54" s="90">
        <f>SUM(O49:O53)</f>
        <v>78366175</v>
      </c>
      <c r="P54" s="90">
        <f t="shared" si="21"/>
        <v>378106438</v>
      </c>
      <c r="Q54" s="106">
        <f t="shared" si="22"/>
        <v>0.09205954008537127</v>
      </c>
      <c r="R54" s="89">
        <f>SUM(R49:R53)</f>
        <v>264004897</v>
      </c>
      <c r="S54" s="90">
        <f>SUM(S49:S53)</f>
        <v>73303907</v>
      </c>
      <c r="T54" s="90">
        <f t="shared" si="23"/>
        <v>337308804</v>
      </c>
      <c r="U54" s="106">
        <f t="shared" si="24"/>
        <v>0.18550573274527082</v>
      </c>
      <c r="V54" s="89">
        <f>SUM(V49:V53)</f>
        <v>294766067</v>
      </c>
      <c r="W54" s="90">
        <f>SUM(W49:W53)</f>
        <v>60293852</v>
      </c>
      <c r="X54" s="90">
        <f t="shared" si="25"/>
        <v>355059919</v>
      </c>
      <c r="Y54" s="106">
        <f t="shared" si="26"/>
        <v>0.19526810347521054</v>
      </c>
      <c r="Z54" s="89">
        <f t="shared" si="27"/>
        <v>1150296297</v>
      </c>
      <c r="AA54" s="90">
        <f t="shared" si="28"/>
        <v>852092625</v>
      </c>
      <c r="AB54" s="90">
        <f t="shared" si="29"/>
        <v>2002388922</v>
      </c>
      <c r="AC54" s="106">
        <f t="shared" si="30"/>
        <v>1.1012301481956663</v>
      </c>
      <c r="AD54" s="89">
        <f>SUM(AD49:AD53)</f>
        <v>1164653765</v>
      </c>
      <c r="AE54" s="90">
        <f>SUM(AE49:AE53)</f>
        <v>373481508</v>
      </c>
      <c r="AF54" s="90">
        <f t="shared" si="31"/>
        <v>1538135273</v>
      </c>
      <c r="AG54" s="90">
        <f>SUM(AG49:AG53)</f>
        <v>3677681175</v>
      </c>
      <c r="AH54" s="90">
        <f>SUM(AH49:AH53)</f>
        <v>3677681175</v>
      </c>
      <c r="AI54" s="91">
        <f>SUM(AI49:AI53)</f>
        <v>416831511</v>
      </c>
      <c r="AJ54" s="129">
        <f t="shared" si="32"/>
        <v>0.11334085016219493</v>
      </c>
      <c r="AK54" s="130">
        <f t="shared" si="33"/>
        <v>-0.7691620982675429</v>
      </c>
    </row>
    <row r="55" spans="1:37" ht="13.5">
      <c r="A55" s="62" t="s">
        <v>97</v>
      </c>
      <c r="B55" s="63" t="s">
        <v>319</v>
      </c>
      <c r="C55" s="64" t="s">
        <v>320</v>
      </c>
      <c r="D55" s="85">
        <v>176659707</v>
      </c>
      <c r="E55" s="86">
        <v>30330297</v>
      </c>
      <c r="F55" s="87">
        <f t="shared" si="17"/>
        <v>206990004</v>
      </c>
      <c r="G55" s="85">
        <v>176920677</v>
      </c>
      <c r="H55" s="86">
        <v>36323323</v>
      </c>
      <c r="I55" s="87">
        <f t="shared" si="18"/>
        <v>213244000</v>
      </c>
      <c r="J55" s="85">
        <v>45937443</v>
      </c>
      <c r="K55" s="86">
        <v>10943446</v>
      </c>
      <c r="L55" s="88">
        <f t="shared" si="19"/>
        <v>56880889</v>
      </c>
      <c r="M55" s="105">
        <f t="shared" si="20"/>
        <v>0.27480017344219193</v>
      </c>
      <c r="N55" s="85">
        <v>49780611</v>
      </c>
      <c r="O55" s="86">
        <v>6733863</v>
      </c>
      <c r="P55" s="88">
        <f t="shared" si="21"/>
        <v>56514474</v>
      </c>
      <c r="Q55" s="105">
        <f t="shared" si="22"/>
        <v>0.2730299671862415</v>
      </c>
      <c r="R55" s="85">
        <v>50622733</v>
      </c>
      <c r="S55" s="86">
        <v>8628264</v>
      </c>
      <c r="T55" s="88">
        <f t="shared" si="23"/>
        <v>59250997</v>
      </c>
      <c r="U55" s="105">
        <f t="shared" si="24"/>
        <v>0.2778554003864118</v>
      </c>
      <c r="V55" s="85">
        <v>35249783</v>
      </c>
      <c r="W55" s="86">
        <v>3724921</v>
      </c>
      <c r="X55" s="88">
        <f t="shared" si="25"/>
        <v>38974704</v>
      </c>
      <c r="Y55" s="105">
        <f t="shared" si="26"/>
        <v>0.1827704601301795</v>
      </c>
      <c r="Z55" s="125">
        <f t="shared" si="27"/>
        <v>181590570</v>
      </c>
      <c r="AA55" s="88">
        <f t="shared" si="28"/>
        <v>30030494</v>
      </c>
      <c r="AB55" s="88">
        <f t="shared" si="29"/>
        <v>211621064</v>
      </c>
      <c r="AC55" s="105">
        <f t="shared" si="30"/>
        <v>0.9923893005195926</v>
      </c>
      <c r="AD55" s="85">
        <v>150713656</v>
      </c>
      <c r="AE55" s="86">
        <v>60771440</v>
      </c>
      <c r="AF55" s="88">
        <f t="shared" si="31"/>
        <v>211485096</v>
      </c>
      <c r="AG55" s="86">
        <v>172000000</v>
      </c>
      <c r="AH55" s="86">
        <v>172000000</v>
      </c>
      <c r="AI55" s="126">
        <v>74613539</v>
      </c>
      <c r="AJ55" s="127">
        <f t="shared" si="32"/>
        <v>0.4337996453488372</v>
      </c>
      <c r="AK55" s="128">
        <f t="shared" si="33"/>
        <v>-0.8157094531143698</v>
      </c>
    </row>
    <row r="56" spans="1:37" ht="13.5">
      <c r="A56" s="62" t="s">
        <v>97</v>
      </c>
      <c r="B56" s="63" t="s">
        <v>67</v>
      </c>
      <c r="C56" s="64" t="s">
        <v>68</v>
      </c>
      <c r="D56" s="85">
        <v>3234246900</v>
      </c>
      <c r="E56" s="86">
        <v>597533000</v>
      </c>
      <c r="F56" s="87">
        <f t="shared" si="17"/>
        <v>3831779900</v>
      </c>
      <c r="G56" s="85">
        <v>3326626700</v>
      </c>
      <c r="H56" s="86">
        <v>618146800</v>
      </c>
      <c r="I56" s="87">
        <f t="shared" si="18"/>
        <v>3944773500</v>
      </c>
      <c r="J56" s="85">
        <v>780492362</v>
      </c>
      <c r="K56" s="86">
        <v>57574296</v>
      </c>
      <c r="L56" s="88">
        <f t="shared" si="19"/>
        <v>838066658</v>
      </c>
      <c r="M56" s="105">
        <f t="shared" si="20"/>
        <v>0.21871471740848164</v>
      </c>
      <c r="N56" s="85">
        <v>794884942</v>
      </c>
      <c r="O56" s="86">
        <v>30529333</v>
      </c>
      <c r="P56" s="88">
        <f t="shared" si="21"/>
        <v>825414275</v>
      </c>
      <c r="Q56" s="105">
        <f t="shared" si="22"/>
        <v>0.21541275765865361</v>
      </c>
      <c r="R56" s="85">
        <v>686610545</v>
      </c>
      <c r="S56" s="86">
        <v>177165080</v>
      </c>
      <c r="T56" s="88">
        <f t="shared" si="23"/>
        <v>863775625</v>
      </c>
      <c r="U56" s="105">
        <f t="shared" si="24"/>
        <v>0.21896710292745578</v>
      </c>
      <c r="V56" s="85">
        <v>770653141</v>
      </c>
      <c r="W56" s="86">
        <v>34919783</v>
      </c>
      <c r="X56" s="88">
        <f t="shared" si="25"/>
        <v>805572924</v>
      </c>
      <c r="Y56" s="105">
        <f t="shared" si="26"/>
        <v>0.20421271943750383</v>
      </c>
      <c r="Z56" s="125">
        <f t="shared" si="27"/>
        <v>3032640990</v>
      </c>
      <c r="AA56" s="88">
        <f t="shared" si="28"/>
        <v>300188492</v>
      </c>
      <c r="AB56" s="88">
        <f t="shared" si="29"/>
        <v>3332829482</v>
      </c>
      <c r="AC56" s="105">
        <f t="shared" si="30"/>
        <v>0.8448722041962612</v>
      </c>
      <c r="AD56" s="85">
        <v>2908478822</v>
      </c>
      <c r="AE56" s="86">
        <v>-17132146</v>
      </c>
      <c r="AF56" s="88">
        <f t="shared" si="31"/>
        <v>2891346676</v>
      </c>
      <c r="AG56" s="86">
        <v>3541657300</v>
      </c>
      <c r="AH56" s="86">
        <v>3541657300</v>
      </c>
      <c r="AI56" s="126">
        <v>412177676</v>
      </c>
      <c r="AJ56" s="127">
        <f t="shared" si="32"/>
        <v>0.11637988689645382</v>
      </c>
      <c r="AK56" s="128">
        <f t="shared" si="33"/>
        <v>-0.7213848720782039</v>
      </c>
    </row>
    <row r="57" spans="1:37" ht="13.5">
      <c r="A57" s="62" t="s">
        <v>97</v>
      </c>
      <c r="B57" s="63" t="s">
        <v>321</v>
      </c>
      <c r="C57" s="64" t="s">
        <v>322</v>
      </c>
      <c r="D57" s="85">
        <v>494809660</v>
      </c>
      <c r="E57" s="86">
        <v>59634730</v>
      </c>
      <c r="F57" s="87">
        <f t="shared" si="17"/>
        <v>554444390</v>
      </c>
      <c r="G57" s="85">
        <v>508455910</v>
      </c>
      <c r="H57" s="86">
        <v>224249087</v>
      </c>
      <c r="I57" s="87">
        <f t="shared" si="18"/>
        <v>732704997</v>
      </c>
      <c r="J57" s="85">
        <v>124746989</v>
      </c>
      <c r="K57" s="86">
        <v>3053274</v>
      </c>
      <c r="L57" s="88">
        <f t="shared" si="19"/>
        <v>127800263</v>
      </c>
      <c r="M57" s="105">
        <f t="shared" si="20"/>
        <v>0.23050149898712113</v>
      </c>
      <c r="N57" s="85">
        <v>108863754</v>
      </c>
      <c r="O57" s="86">
        <v>10205902</v>
      </c>
      <c r="P57" s="88">
        <f t="shared" si="21"/>
        <v>119069656</v>
      </c>
      <c r="Q57" s="105">
        <f t="shared" si="22"/>
        <v>0.21475491166931998</v>
      </c>
      <c r="R57" s="85">
        <v>112325432</v>
      </c>
      <c r="S57" s="86">
        <v>11619374</v>
      </c>
      <c r="T57" s="88">
        <f t="shared" si="23"/>
        <v>123944806</v>
      </c>
      <c r="U57" s="105">
        <f t="shared" si="24"/>
        <v>0.1691605851024379</v>
      </c>
      <c r="V57" s="85">
        <v>113157531</v>
      </c>
      <c r="W57" s="86">
        <v>25656301</v>
      </c>
      <c r="X57" s="88">
        <f t="shared" si="25"/>
        <v>138813832</v>
      </c>
      <c r="Y57" s="105">
        <f t="shared" si="26"/>
        <v>0.189453917427016</v>
      </c>
      <c r="Z57" s="125">
        <f t="shared" si="27"/>
        <v>459093706</v>
      </c>
      <c r="AA57" s="88">
        <f t="shared" si="28"/>
        <v>50534851</v>
      </c>
      <c r="AB57" s="88">
        <f t="shared" si="29"/>
        <v>509628557</v>
      </c>
      <c r="AC57" s="105">
        <f t="shared" si="30"/>
        <v>0.6955439898548965</v>
      </c>
      <c r="AD57" s="85">
        <v>437777895</v>
      </c>
      <c r="AE57" s="86">
        <v>9429881</v>
      </c>
      <c r="AF57" s="88">
        <f t="shared" si="31"/>
        <v>447207776</v>
      </c>
      <c r="AG57" s="86">
        <v>470392310</v>
      </c>
      <c r="AH57" s="86">
        <v>470392310</v>
      </c>
      <c r="AI57" s="126">
        <v>130550997</v>
      </c>
      <c r="AJ57" s="127">
        <f t="shared" si="32"/>
        <v>0.2775364184843923</v>
      </c>
      <c r="AK57" s="128">
        <f t="shared" si="33"/>
        <v>-0.6895987962427559</v>
      </c>
    </row>
    <row r="58" spans="1:37" ht="13.5">
      <c r="A58" s="62" t="s">
        <v>97</v>
      </c>
      <c r="B58" s="63" t="s">
        <v>323</v>
      </c>
      <c r="C58" s="64" t="s">
        <v>324</v>
      </c>
      <c r="D58" s="85">
        <v>141702283</v>
      </c>
      <c r="E58" s="86">
        <v>36288589</v>
      </c>
      <c r="F58" s="87">
        <f t="shared" si="17"/>
        <v>177990872</v>
      </c>
      <c r="G58" s="85">
        <v>147633018</v>
      </c>
      <c r="H58" s="86">
        <v>39709543</v>
      </c>
      <c r="I58" s="87">
        <f t="shared" si="18"/>
        <v>187342561</v>
      </c>
      <c r="J58" s="85">
        <v>44821225</v>
      </c>
      <c r="K58" s="86">
        <v>464500903</v>
      </c>
      <c r="L58" s="88">
        <f t="shared" si="19"/>
        <v>509322128</v>
      </c>
      <c r="M58" s="105">
        <f t="shared" si="20"/>
        <v>2.8615070103145515</v>
      </c>
      <c r="N58" s="85">
        <v>40808043</v>
      </c>
      <c r="O58" s="86">
        <v>11446018</v>
      </c>
      <c r="P58" s="88">
        <f t="shared" si="21"/>
        <v>52254061</v>
      </c>
      <c r="Q58" s="105">
        <f t="shared" si="22"/>
        <v>0.29357719535190546</v>
      </c>
      <c r="R58" s="85">
        <v>34033385</v>
      </c>
      <c r="S58" s="86">
        <v>5622039</v>
      </c>
      <c r="T58" s="88">
        <f t="shared" si="23"/>
        <v>39655424</v>
      </c>
      <c r="U58" s="105">
        <f t="shared" si="24"/>
        <v>0.21167333140065273</v>
      </c>
      <c r="V58" s="85">
        <v>33743996</v>
      </c>
      <c r="W58" s="86">
        <v>4226233</v>
      </c>
      <c r="X58" s="88">
        <f t="shared" si="25"/>
        <v>37970229</v>
      </c>
      <c r="Y58" s="105">
        <f t="shared" si="26"/>
        <v>0.20267807164224685</v>
      </c>
      <c r="Z58" s="125">
        <f t="shared" si="27"/>
        <v>153406649</v>
      </c>
      <c r="AA58" s="88">
        <f t="shared" si="28"/>
        <v>485795193</v>
      </c>
      <c r="AB58" s="88">
        <f t="shared" si="29"/>
        <v>639201842</v>
      </c>
      <c r="AC58" s="105">
        <f t="shared" si="30"/>
        <v>3.4119414114339985</v>
      </c>
      <c r="AD58" s="85">
        <v>152711447</v>
      </c>
      <c r="AE58" s="86">
        <v>20831576</v>
      </c>
      <c r="AF58" s="88">
        <f t="shared" si="31"/>
        <v>173543023</v>
      </c>
      <c r="AG58" s="86">
        <v>145531627</v>
      </c>
      <c r="AH58" s="86">
        <v>145531627</v>
      </c>
      <c r="AI58" s="126">
        <v>35995139</v>
      </c>
      <c r="AJ58" s="127">
        <f t="shared" si="32"/>
        <v>0.24733550872759774</v>
      </c>
      <c r="AK58" s="128">
        <f t="shared" si="33"/>
        <v>-0.7812056725553294</v>
      </c>
    </row>
    <row r="59" spans="1:37" ht="13.5">
      <c r="A59" s="62" t="s">
        <v>97</v>
      </c>
      <c r="B59" s="63" t="s">
        <v>325</v>
      </c>
      <c r="C59" s="64" t="s">
        <v>326</v>
      </c>
      <c r="D59" s="85">
        <v>160411146</v>
      </c>
      <c r="E59" s="86">
        <v>51135000</v>
      </c>
      <c r="F59" s="87">
        <f t="shared" si="17"/>
        <v>211546146</v>
      </c>
      <c r="G59" s="85">
        <v>182222978</v>
      </c>
      <c r="H59" s="86">
        <v>47735000</v>
      </c>
      <c r="I59" s="87">
        <f t="shared" si="18"/>
        <v>229957978</v>
      </c>
      <c r="J59" s="85">
        <v>24930462</v>
      </c>
      <c r="K59" s="86">
        <v>46400</v>
      </c>
      <c r="L59" s="88">
        <f t="shared" si="19"/>
        <v>24976862</v>
      </c>
      <c r="M59" s="105">
        <f t="shared" si="20"/>
        <v>0.11806814953745363</v>
      </c>
      <c r="N59" s="85">
        <v>13360329</v>
      </c>
      <c r="O59" s="86">
        <v>-4179958</v>
      </c>
      <c r="P59" s="88">
        <f t="shared" si="21"/>
        <v>9180371</v>
      </c>
      <c r="Q59" s="105">
        <f t="shared" si="22"/>
        <v>0.043396541008125955</v>
      </c>
      <c r="R59" s="85">
        <v>31187486</v>
      </c>
      <c r="S59" s="86">
        <v>2555613</v>
      </c>
      <c r="T59" s="88">
        <f t="shared" si="23"/>
        <v>33743099</v>
      </c>
      <c r="U59" s="105">
        <f t="shared" si="24"/>
        <v>0.14673593538033283</v>
      </c>
      <c r="V59" s="85">
        <v>48131902</v>
      </c>
      <c r="W59" s="86">
        <v>2130783</v>
      </c>
      <c r="X59" s="88">
        <f t="shared" si="25"/>
        <v>50262685</v>
      </c>
      <c r="Y59" s="105">
        <f t="shared" si="26"/>
        <v>0.218573347344357</v>
      </c>
      <c r="Z59" s="125">
        <f t="shared" si="27"/>
        <v>117610179</v>
      </c>
      <c r="AA59" s="88">
        <f t="shared" si="28"/>
        <v>552838</v>
      </c>
      <c r="AB59" s="88">
        <f t="shared" si="29"/>
        <v>118163017</v>
      </c>
      <c r="AC59" s="105">
        <f t="shared" si="30"/>
        <v>0.5138461297481055</v>
      </c>
      <c r="AD59" s="85">
        <v>117507218</v>
      </c>
      <c r="AE59" s="86">
        <v>18730427</v>
      </c>
      <c r="AF59" s="88">
        <f t="shared" si="31"/>
        <v>136237645</v>
      </c>
      <c r="AG59" s="86">
        <v>541194568</v>
      </c>
      <c r="AH59" s="86">
        <v>541194568</v>
      </c>
      <c r="AI59" s="126">
        <v>30514035</v>
      </c>
      <c r="AJ59" s="127">
        <f t="shared" si="32"/>
        <v>0.05638274440330303</v>
      </c>
      <c r="AK59" s="128">
        <f t="shared" si="33"/>
        <v>-0.6310661051136051</v>
      </c>
    </row>
    <row r="60" spans="1:37" ht="13.5">
      <c r="A60" s="62" t="s">
        <v>112</v>
      </c>
      <c r="B60" s="63" t="s">
        <v>327</v>
      </c>
      <c r="C60" s="64" t="s">
        <v>328</v>
      </c>
      <c r="D60" s="85">
        <v>826215042</v>
      </c>
      <c r="E60" s="86">
        <v>370534755</v>
      </c>
      <c r="F60" s="87">
        <f t="shared" si="17"/>
        <v>1196749797</v>
      </c>
      <c r="G60" s="85">
        <v>884425058</v>
      </c>
      <c r="H60" s="86">
        <v>443509839</v>
      </c>
      <c r="I60" s="87">
        <f t="shared" si="18"/>
        <v>1327934897</v>
      </c>
      <c r="J60" s="85">
        <v>229412947</v>
      </c>
      <c r="K60" s="86">
        <v>35122236</v>
      </c>
      <c r="L60" s="88">
        <f t="shared" si="19"/>
        <v>264535183</v>
      </c>
      <c r="M60" s="105">
        <f t="shared" si="20"/>
        <v>0.22104468591775328</v>
      </c>
      <c r="N60" s="85">
        <v>189680359</v>
      </c>
      <c r="O60" s="86">
        <v>53331597</v>
      </c>
      <c r="P60" s="88">
        <f t="shared" si="21"/>
        <v>243011956</v>
      </c>
      <c r="Q60" s="105">
        <f t="shared" si="22"/>
        <v>0.20305995172021743</v>
      </c>
      <c r="R60" s="85">
        <v>197327366</v>
      </c>
      <c r="S60" s="86">
        <v>41023318</v>
      </c>
      <c r="T60" s="88">
        <f t="shared" si="23"/>
        <v>238350684</v>
      </c>
      <c r="U60" s="105">
        <f t="shared" si="24"/>
        <v>0.17948973593394466</v>
      </c>
      <c r="V60" s="85">
        <v>255990455</v>
      </c>
      <c r="W60" s="86">
        <v>123302067</v>
      </c>
      <c r="X60" s="88">
        <f t="shared" si="25"/>
        <v>379292522</v>
      </c>
      <c r="Y60" s="105">
        <f t="shared" si="26"/>
        <v>0.28562584118911066</v>
      </c>
      <c r="Z60" s="125">
        <f t="shared" si="27"/>
        <v>872411127</v>
      </c>
      <c r="AA60" s="88">
        <f t="shared" si="28"/>
        <v>252779218</v>
      </c>
      <c r="AB60" s="88">
        <f t="shared" si="29"/>
        <v>1125190345</v>
      </c>
      <c r="AC60" s="105">
        <f t="shared" si="30"/>
        <v>0.8473234249223891</v>
      </c>
      <c r="AD60" s="85">
        <v>797003520</v>
      </c>
      <c r="AE60" s="86">
        <v>162034328</v>
      </c>
      <c r="AF60" s="88">
        <f t="shared" si="31"/>
        <v>959037848</v>
      </c>
      <c r="AG60" s="86">
        <v>1158845769</v>
      </c>
      <c r="AH60" s="86">
        <v>1158845769</v>
      </c>
      <c r="AI60" s="126">
        <v>231261683</v>
      </c>
      <c r="AJ60" s="127">
        <f t="shared" si="32"/>
        <v>0.19956208943970352</v>
      </c>
      <c r="AK60" s="128">
        <f t="shared" si="33"/>
        <v>-0.6045072435973351</v>
      </c>
    </row>
    <row r="61" spans="1:37" ht="13.5">
      <c r="A61" s="65"/>
      <c r="B61" s="66" t="s">
        <v>329</v>
      </c>
      <c r="C61" s="67"/>
      <c r="D61" s="89">
        <f>SUM(D55:D60)</f>
        <v>5034044738</v>
      </c>
      <c r="E61" s="90">
        <f>SUM(E55:E60)</f>
        <v>1145456371</v>
      </c>
      <c r="F61" s="91">
        <f t="shared" si="17"/>
        <v>6179501109</v>
      </c>
      <c r="G61" s="89">
        <f>SUM(G55:G60)</f>
        <v>5226284341</v>
      </c>
      <c r="H61" s="90">
        <f>SUM(H55:H60)</f>
        <v>1409673592</v>
      </c>
      <c r="I61" s="91">
        <f t="shared" si="18"/>
        <v>6635957933</v>
      </c>
      <c r="J61" s="89">
        <f>SUM(J55:J60)</f>
        <v>1250341428</v>
      </c>
      <c r="K61" s="90">
        <f>SUM(K55:K60)</f>
        <v>571240555</v>
      </c>
      <c r="L61" s="90">
        <f t="shared" si="19"/>
        <v>1821581983</v>
      </c>
      <c r="M61" s="106">
        <f t="shared" si="20"/>
        <v>0.29477816264924633</v>
      </c>
      <c r="N61" s="89">
        <f>SUM(N55:N60)</f>
        <v>1197378038</v>
      </c>
      <c r="O61" s="90">
        <f>SUM(O55:O60)</f>
        <v>108066755</v>
      </c>
      <c r="P61" s="90">
        <f t="shared" si="21"/>
        <v>1305444793</v>
      </c>
      <c r="Q61" s="106">
        <f t="shared" si="22"/>
        <v>0.21125407536519628</v>
      </c>
      <c r="R61" s="89">
        <f>SUM(R55:R60)</f>
        <v>1112106947</v>
      </c>
      <c r="S61" s="90">
        <f>SUM(S55:S60)</f>
        <v>246613688</v>
      </c>
      <c r="T61" s="90">
        <f t="shared" si="23"/>
        <v>1358720635</v>
      </c>
      <c r="U61" s="106">
        <f t="shared" si="24"/>
        <v>0.2047512429581883</v>
      </c>
      <c r="V61" s="89">
        <f>SUM(V55:V60)</f>
        <v>1256926808</v>
      </c>
      <c r="W61" s="90">
        <f>SUM(W55:W60)</f>
        <v>193960088</v>
      </c>
      <c r="X61" s="90">
        <f t="shared" si="25"/>
        <v>1450886896</v>
      </c>
      <c r="Y61" s="106">
        <f t="shared" si="26"/>
        <v>0.2186401587606327</v>
      </c>
      <c r="Z61" s="89">
        <f t="shared" si="27"/>
        <v>4816753221</v>
      </c>
      <c r="AA61" s="90">
        <f t="shared" si="28"/>
        <v>1119881086</v>
      </c>
      <c r="AB61" s="90">
        <f t="shared" si="29"/>
        <v>5936634307</v>
      </c>
      <c r="AC61" s="106">
        <f t="shared" si="30"/>
        <v>0.8946160248360936</v>
      </c>
      <c r="AD61" s="89">
        <f>SUM(AD55:AD60)</f>
        <v>4564192558</v>
      </c>
      <c r="AE61" s="90">
        <f>SUM(AE55:AE60)</f>
        <v>254665506</v>
      </c>
      <c r="AF61" s="90">
        <f t="shared" si="31"/>
        <v>4818858064</v>
      </c>
      <c r="AG61" s="90">
        <f>SUM(AG55:AG60)</f>
        <v>6029621574</v>
      </c>
      <c r="AH61" s="90">
        <f>SUM(AH55:AH60)</f>
        <v>6029621574</v>
      </c>
      <c r="AI61" s="91">
        <f>SUM(AI55:AI60)</f>
        <v>915113069</v>
      </c>
      <c r="AJ61" s="129">
        <f t="shared" si="32"/>
        <v>0.1517695692456072</v>
      </c>
      <c r="AK61" s="130">
        <f t="shared" si="33"/>
        <v>-0.6989147892030547</v>
      </c>
    </row>
    <row r="62" spans="1:37" ht="13.5">
      <c r="A62" s="62" t="s">
        <v>97</v>
      </c>
      <c r="B62" s="63" t="s">
        <v>330</v>
      </c>
      <c r="C62" s="64" t="s">
        <v>331</v>
      </c>
      <c r="D62" s="85">
        <v>297943331</v>
      </c>
      <c r="E62" s="86">
        <v>50641501</v>
      </c>
      <c r="F62" s="87">
        <f t="shared" si="17"/>
        <v>348584832</v>
      </c>
      <c r="G62" s="85">
        <v>323279756</v>
      </c>
      <c r="H62" s="86">
        <v>48102309</v>
      </c>
      <c r="I62" s="87">
        <f t="shared" si="18"/>
        <v>371382065</v>
      </c>
      <c r="J62" s="85">
        <v>48980118</v>
      </c>
      <c r="K62" s="86">
        <v>5471712</v>
      </c>
      <c r="L62" s="88">
        <f t="shared" si="19"/>
        <v>54451830</v>
      </c>
      <c r="M62" s="105">
        <f t="shared" si="20"/>
        <v>0.15620825980173458</v>
      </c>
      <c r="N62" s="85">
        <v>69146558</v>
      </c>
      <c r="O62" s="86">
        <v>4996258</v>
      </c>
      <c r="P62" s="88">
        <f t="shared" si="21"/>
        <v>74142816</v>
      </c>
      <c r="Q62" s="105">
        <f t="shared" si="22"/>
        <v>0.21269662129188685</v>
      </c>
      <c r="R62" s="85">
        <v>55928832</v>
      </c>
      <c r="S62" s="86">
        <v>5517376</v>
      </c>
      <c r="T62" s="88">
        <f t="shared" si="23"/>
        <v>61446208</v>
      </c>
      <c r="U62" s="105">
        <f t="shared" si="24"/>
        <v>0.16545281474483697</v>
      </c>
      <c r="V62" s="85">
        <v>56832840</v>
      </c>
      <c r="W62" s="86">
        <v>7215886</v>
      </c>
      <c r="X62" s="88">
        <f t="shared" si="25"/>
        <v>64048726</v>
      </c>
      <c r="Y62" s="105">
        <f t="shared" si="26"/>
        <v>0.17246047140160092</v>
      </c>
      <c r="Z62" s="125">
        <f t="shared" si="27"/>
        <v>230888348</v>
      </c>
      <c r="AA62" s="88">
        <f t="shared" si="28"/>
        <v>23201232</v>
      </c>
      <c r="AB62" s="88">
        <f t="shared" si="29"/>
        <v>254089580</v>
      </c>
      <c r="AC62" s="105">
        <f t="shared" si="30"/>
        <v>0.6841729958068923</v>
      </c>
      <c r="AD62" s="85">
        <v>225692078</v>
      </c>
      <c r="AE62" s="86">
        <v>46557906</v>
      </c>
      <c r="AF62" s="88">
        <f t="shared" si="31"/>
        <v>272249984</v>
      </c>
      <c r="AG62" s="86">
        <v>763477969</v>
      </c>
      <c r="AH62" s="86">
        <v>763477969</v>
      </c>
      <c r="AI62" s="126">
        <v>69988044</v>
      </c>
      <c r="AJ62" s="127">
        <f t="shared" si="32"/>
        <v>0.09167002433831853</v>
      </c>
      <c r="AK62" s="128">
        <f t="shared" si="33"/>
        <v>-0.764742957707575</v>
      </c>
    </row>
    <row r="63" spans="1:37" ht="13.5">
      <c r="A63" s="62" t="s">
        <v>97</v>
      </c>
      <c r="B63" s="63" t="s">
        <v>332</v>
      </c>
      <c r="C63" s="64" t="s">
        <v>333</v>
      </c>
      <c r="D63" s="85">
        <v>1745715397</v>
      </c>
      <c r="E63" s="86">
        <v>316284807</v>
      </c>
      <c r="F63" s="87">
        <f t="shared" si="17"/>
        <v>2062000204</v>
      </c>
      <c r="G63" s="85">
        <v>1732515423</v>
      </c>
      <c r="H63" s="86">
        <v>256908287</v>
      </c>
      <c r="I63" s="87">
        <f t="shared" si="18"/>
        <v>1989423710</v>
      </c>
      <c r="J63" s="85">
        <v>347684973</v>
      </c>
      <c r="K63" s="86">
        <v>17954122</v>
      </c>
      <c r="L63" s="88">
        <f t="shared" si="19"/>
        <v>365639095</v>
      </c>
      <c r="M63" s="105">
        <f t="shared" si="20"/>
        <v>0.17732253095354203</v>
      </c>
      <c r="N63" s="85">
        <v>376777558</v>
      </c>
      <c r="O63" s="86">
        <v>47582206</v>
      </c>
      <c r="P63" s="88">
        <f t="shared" si="21"/>
        <v>424359764</v>
      </c>
      <c r="Q63" s="105">
        <f t="shared" si="22"/>
        <v>0.20580005917399996</v>
      </c>
      <c r="R63" s="85">
        <v>364734558</v>
      </c>
      <c r="S63" s="86">
        <v>33420437</v>
      </c>
      <c r="T63" s="88">
        <f t="shared" si="23"/>
        <v>398154995</v>
      </c>
      <c r="U63" s="105">
        <f t="shared" si="24"/>
        <v>0.20013584486735608</v>
      </c>
      <c r="V63" s="85">
        <v>252037243</v>
      </c>
      <c r="W63" s="86">
        <v>45923604</v>
      </c>
      <c r="X63" s="88">
        <f t="shared" si="25"/>
        <v>297960847</v>
      </c>
      <c r="Y63" s="105">
        <f t="shared" si="26"/>
        <v>0.1497724418897169</v>
      </c>
      <c r="Z63" s="125">
        <f t="shared" si="27"/>
        <v>1341234332</v>
      </c>
      <c r="AA63" s="88">
        <f t="shared" si="28"/>
        <v>144880369</v>
      </c>
      <c r="AB63" s="88">
        <f t="shared" si="29"/>
        <v>1486114701</v>
      </c>
      <c r="AC63" s="105">
        <f t="shared" si="30"/>
        <v>0.7470076351909971</v>
      </c>
      <c r="AD63" s="85">
        <v>1318051389</v>
      </c>
      <c r="AE63" s="86">
        <v>50138373</v>
      </c>
      <c r="AF63" s="88">
        <f t="shared" si="31"/>
        <v>1368189762</v>
      </c>
      <c r="AG63" s="86">
        <v>1869529528</v>
      </c>
      <c r="AH63" s="86">
        <v>1869529528</v>
      </c>
      <c r="AI63" s="126">
        <v>376668850</v>
      </c>
      <c r="AJ63" s="127">
        <f t="shared" si="32"/>
        <v>0.20147788219368526</v>
      </c>
      <c r="AK63" s="128">
        <f t="shared" si="33"/>
        <v>-0.7822225722808763</v>
      </c>
    </row>
    <row r="64" spans="1:37" ht="13.5">
      <c r="A64" s="62" t="s">
        <v>97</v>
      </c>
      <c r="B64" s="63" t="s">
        <v>334</v>
      </c>
      <c r="C64" s="64" t="s">
        <v>335</v>
      </c>
      <c r="D64" s="85">
        <v>184437536</v>
      </c>
      <c r="E64" s="86">
        <v>67834000</v>
      </c>
      <c r="F64" s="87">
        <f t="shared" si="17"/>
        <v>252271536</v>
      </c>
      <c r="G64" s="85">
        <v>184879276</v>
      </c>
      <c r="H64" s="86">
        <v>65696468</v>
      </c>
      <c r="I64" s="87">
        <f t="shared" si="18"/>
        <v>250575744</v>
      </c>
      <c r="J64" s="85">
        <v>39289616</v>
      </c>
      <c r="K64" s="86">
        <v>13188833</v>
      </c>
      <c r="L64" s="88">
        <f t="shared" si="19"/>
        <v>52478449</v>
      </c>
      <c r="M64" s="105">
        <f t="shared" si="20"/>
        <v>0.20802366304219116</v>
      </c>
      <c r="N64" s="85">
        <v>45788085</v>
      </c>
      <c r="O64" s="86">
        <v>20230370</v>
      </c>
      <c r="P64" s="88">
        <f t="shared" si="21"/>
        <v>66018455</v>
      </c>
      <c r="Q64" s="105">
        <f t="shared" si="22"/>
        <v>0.26169601234758405</v>
      </c>
      <c r="R64" s="85">
        <v>32704114</v>
      </c>
      <c r="S64" s="86">
        <v>4466788</v>
      </c>
      <c r="T64" s="88">
        <f t="shared" si="23"/>
        <v>37170902</v>
      </c>
      <c r="U64" s="105">
        <f t="shared" si="24"/>
        <v>0.14834197998031287</v>
      </c>
      <c r="V64" s="85">
        <v>47225034</v>
      </c>
      <c r="W64" s="86">
        <v>8739070</v>
      </c>
      <c r="X64" s="88">
        <f t="shared" si="25"/>
        <v>55964104</v>
      </c>
      <c r="Y64" s="105">
        <f t="shared" si="26"/>
        <v>0.2233420645854692</v>
      </c>
      <c r="Z64" s="125">
        <f t="shared" si="27"/>
        <v>165006849</v>
      </c>
      <c r="AA64" s="88">
        <f t="shared" si="28"/>
        <v>46625061</v>
      </c>
      <c r="AB64" s="88">
        <f t="shared" si="29"/>
        <v>211631910</v>
      </c>
      <c r="AC64" s="105">
        <f t="shared" si="30"/>
        <v>0.8445825865731043</v>
      </c>
      <c r="AD64" s="85">
        <v>163505753</v>
      </c>
      <c r="AE64" s="86">
        <v>49125268</v>
      </c>
      <c r="AF64" s="88">
        <f t="shared" si="31"/>
        <v>212631021</v>
      </c>
      <c r="AG64" s="86">
        <v>424747241</v>
      </c>
      <c r="AH64" s="86">
        <v>424747241</v>
      </c>
      <c r="AI64" s="126">
        <v>61617599</v>
      </c>
      <c r="AJ64" s="127">
        <f t="shared" si="32"/>
        <v>0.1450688622601318</v>
      </c>
      <c r="AK64" s="128">
        <f t="shared" si="33"/>
        <v>-0.7368017905534113</v>
      </c>
    </row>
    <row r="65" spans="1:37" ht="13.5">
      <c r="A65" s="62" t="s">
        <v>97</v>
      </c>
      <c r="B65" s="63" t="s">
        <v>336</v>
      </c>
      <c r="C65" s="64" t="s">
        <v>337</v>
      </c>
      <c r="D65" s="85">
        <v>118216430</v>
      </c>
      <c r="E65" s="86">
        <v>47287000</v>
      </c>
      <c r="F65" s="87">
        <f t="shared" si="17"/>
        <v>165503430</v>
      </c>
      <c r="G65" s="85">
        <v>131273772</v>
      </c>
      <c r="H65" s="86">
        <v>52428354</v>
      </c>
      <c r="I65" s="87">
        <f t="shared" si="18"/>
        <v>183702126</v>
      </c>
      <c r="J65" s="85">
        <v>25448999</v>
      </c>
      <c r="K65" s="86">
        <v>11810899</v>
      </c>
      <c r="L65" s="88">
        <f t="shared" si="19"/>
        <v>37259898</v>
      </c>
      <c r="M65" s="105">
        <f t="shared" si="20"/>
        <v>0.22513066949730287</v>
      </c>
      <c r="N65" s="85">
        <v>32094099</v>
      </c>
      <c r="O65" s="86">
        <v>9947457</v>
      </c>
      <c r="P65" s="88">
        <f t="shared" si="21"/>
        <v>42041556</v>
      </c>
      <c r="Q65" s="105">
        <f t="shared" si="22"/>
        <v>0.25402226407029754</v>
      </c>
      <c r="R65" s="85">
        <v>24353388</v>
      </c>
      <c r="S65" s="86">
        <v>8998893</v>
      </c>
      <c r="T65" s="88">
        <f t="shared" si="23"/>
        <v>33352281</v>
      </c>
      <c r="U65" s="105">
        <f t="shared" si="24"/>
        <v>0.18155631470481728</v>
      </c>
      <c r="V65" s="85">
        <v>27239069</v>
      </c>
      <c r="W65" s="86">
        <v>9203055</v>
      </c>
      <c r="X65" s="88">
        <f t="shared" si="25"/>
        <v>36442124</v>
      </c>
      <c r="Y65" s="105">
        <f t="shared" si="26"/>
        <v>0.19837616903791305</v>
      </c>
      <c r="Z65" s="125">
        <f t="shared" si="27"/>
        <v>109135555</v>
      </c>
      <c r="AA65" s="88">
        <f t="shared" si="28"/>
        <v>39960304</v>
      </c>
      <c r="AB65" s="88">
        <f t="shared" si="29"/>
        <v>149095859</v>
      </c>
      <c r="AC65" s="105">
        <f t="shared" si="30"/>
        <v>0.8116174932020112</v>
      </c>
      <c r="AD65" s="85">
        <v>104744212</v>
      </c>
      <c r="AE65" s="86">
        <v>25899715</v>
      </c>
      <c r="AF65" s="88">
        <f t="shared" si="31"/>
        <v>130643927</v>
      </c>
      <c r="AG65" s="86">
        <v>415646330</v>
      </c>
      <c r="AH65" s="86">
        <v>415646330</v>
      </c>
      <c r="AI65" s="126">
        <v>39979769</v>
      </c>
      <c r="AJ65" s="127">
        <f t="shared" si="32"/>
        <v>0.09618698906832643</v>
      </c>
      <c r="AK65" s="128">
        <f t="shared" si="33"/>
        <v>-0.7210576500812013</v>
      </c>
    </row>
    <row r="66" spans="1:37" ht="13.5">
      <c r="A66" s="62" t="s">
        <v>112</v>
      </c>
      <c r="B66" s="63" t="s">
        <v>338</v>
      </c>
      <c r="C66" s="64" t="s">
        <v>339</v>
      </c>
      <c r="D66" s="85">
        <v>887364360</v>
      </c>
      <c r="E66" s="86">
        <v>346370460</v>
      </c>
      <c r="F66" s="87">
        <f t="shared" si="17"/>
        <v>1233734820</v>
      </c>
      <c r="G66" s="85">
        <v>981532215</v>
      </c>
      <c r="H66" s="86">
        <v>343449408</v>
      </c>
      <c r="I66" s="87">
        <f t="shared" si="18"/>
        <v>1324981623</v>
      </c>
      <c r="J66" s="85">
        <v>193154604</v>
      </c>
      <c r="K66" s="86">
        <v>28181410</v>
      </c>
      <c r="L66" s="88">
        <f t="shared" si="19"/>
        <v>221336014</v>
      </c>
      <c r="M66" s="105">
        <f t="shared" si="20"/>
        <v>0.17940323188738402</v>
      </c>
      <c r="N66" s="85">
        <v>245576958</v>
      </c>
      <c r="O66" s="86">
        <v>44206539</v>
      </c>
      <c r="P66" s="88">
        <f t="shared" si="21"/>
        <v>289783497</v>
      </c>
      <c r="Q66" s="105">
        <f t="shared" si="22"/>
        <v>0.23488313072010078</v>
      </c>
      <c r="R66" s="85">
        <v>160286610</v>
      </c>
      <c r="S66" s="86">
        <v>28177925</v>
      </c>
      <c r="T66" s="88">
        <f t="shared" si="23"/>
        <v>188464535</v>
      </c>
      <c r="U66" s="105">
        <f t="shared" si="24"/>
        <v>0.14223935768503862</v>
      </c>
      <c r="V66" s="85">
        <v>332432198</v>
      </c>
      <c r="W66" s="86">
        <v>-83658224</v>
      </c>
      <c r="X66" s="88">
        <f t="shared" si="25"/>
        <v>248773974</v>
      </c>
      <c r="Y66" s="105">
        <f t="shared" si="26"/>
        <v>0.18775654671853512</v>
      </c>
      <c r="Z66" s="125">
        <f t="shared" si="27"/>
        <v>931450370</v>
      </c>
      <c r="AA66" s="88">
        <f t="shared" si="28"/>
        <v>16907650</v>
      </c>
      <c r="AB66" s="88">
        <f t="shared" si="29"/>
        <v>948358020</v>
      </c>
      <c r="AC66" s="105">
        <f t="shared" si="30"/>
        <v>0.7157518289595176</v>
      </c>
      <c r="AD66" s="85">
        <v>768050819</v>
      </c>
      <c r="AE66" s="86">
        <v>-386729348</v>
      </c>
      <c r="AF66" s="88">
        <f t="shared" si="31"/>
        <v>381321471</v>
      </c>
      <c r="AG66" s="86">
        <v>1120515219</v>
      </c>
      <c r="AH66" s="86">
        <v>1120515219</v>
      </c>
      <c r="AI66" s="126">
        <v>-24511068</v>
      </c>
      <c r="AJ66" s="127">
        <f t="shared" si="32"/>
        <v>-0.02187481935486322</v>
      </c>
      <c r="AK66" s="128">
        <f t="shared" si="33"/>
        <v>-0.34760040302057893</v>
      </c>
    </row>
    <row r="67" spans="1:37" ht="13.5">
      <c r="A67" s="65"/>
      <c r="B67" s="66" t="s">
        <v>340</v>
      </c>
      <c r="C67" s="67"/>
      <c r="D67" s="89">
        <f>SUM(D62:D66)</f>
        <v>3233677054</v>
      </c>
      <c r="E67" s="90">
        <f>SUM(E62:E66)</f>
        <v>828417768</v>
      </c>
      <c r="F67" s="91">
        <f t="shared" si="17"/>
        <v>4062094822</v>
      </c>
      <c r="G67" s="89">
        <f>SUM(G62:G66)</f>
        <v>3353480442</v>
      </c>
      <c r="H67" s="90">
        <f>SUM(H62:H66)</f>
        <v>766584826</v>
      </c>
      <c r="I67" s="91">
        <f t="shared" si="18"/>
        <v>4120065268</v>
      </c>
      <c r="J67" s="89">
        <f>SUM(J62:J66)</f>
        <v>654558310</v>
      </c>
      <c r="K67" s="90">
        <f>SUM(K62:K66)</f>
        <v>76606976</v>
      </c>
      <c r="L67" s="90">
        <f t="shared" si="19"/>
        <v>731165286</v>
      </c>
      <c r="M67" s="106">
        <f t="shared" si="20"/>
        <v>0.17999709953594972</v>
      </c>
      <c r="N67" s="89">
        <f>SUM(N62:N66)</f>
        <v>769383258</v>
      </c>
      <c r="O67" s="90">
        <f>SUM(O62:O66)</f>
        <v>126962830</v>
      </c>
      <c r="P67" s="90">
        <f t="shared" si="21"/>
        <v>896346088</v>
      </c>
      <c r="Q67" s="106">
        <f t="shared" si="22"/>
        <v>0.22066104492328859</v>
      </c>
      <c r="R67" s="89">
        <f>SUM(R62:R66)</f>
        <v>638007502</v>
      </c>
      <c r="S67" s="90">
        <f>SUM(S62:S66)</f>
        <v>80581419</v>
      </c>
      <c r="T67" s="90">
        <f t="shared" si="23"/>
        <v>718588921</v>
      </c>
      <c r="U67" s="106">
        <f t="shared" si="24"/>
        <v>0.17441202365923297</v>
      </c>
      <c r="V67" s="89">
        <f>SUM(V62:V66)</f>
        <v>715766384</v>
      </c>
      <c r="W67" s="90">
        <f>SUM(W62:W66)</f>
        <v>-12576609</v>
      </c>
      <c r="X67" s="90">
        <f t="shared" si="25"/>
        <v>703189775</v>
      </c>
      <c r="Y67" s="106">
        <f t="shared" si="26"/>
        <v>0.17067442607319394</v>
      </c>
      <c r="Z67" s="89">
        <f t="shared" si="27"/>
        <v>2777715454</v>
      </c>
      <c r="AA67" s="90">
        <f t="shared" si="28"/>
        <v>271574616</v>
      </c>
      <c r="AB67" s="90">
        <f t="shared" si="29"/>
        <v>3049290070</v>
      </c>
      <c r="AC67" s="106">
        <f t="shared" si="30"/>
        <v>0.7401072244372998</v>
      </c>
      <c r="AD67" s="89">
        <f>SUM(AD62:AD66)</f>
        <v>2580044251</v>
      </c>
      <c r="AE67" s="90">
        <f>SUM(AE62:AE66)</f>
        <v>-215008086</v>
      </c>
      <c r="AF67" s="90">
        <f t="shared" si="31"/>
        <v>2365036165</v>
      </c>
      <c r="AG67" s="90">
        <f>SUM(AG62:AG66)</f>
        <v>4593916287</v>
      </c>
      <c r="AH67" s="90">
        <f>SUM(AH62:AH66)</f>
        <v>4593916287</v>
      </c>
      <c r="AI67" s="91">
        <f>SUM(AI62:AI66)</f>
        <v>523743194</v>
      </c>
      <c r="AJ67" s="129">
        <f t="shared" si="32"/>
        <v>0.11400799694197823</v>
      </c>
      <c r="AK67" s="130">
        <f t="shared" si="33"/>
        <v>-0.7026727179032377</v>
      </c>
    </row>
    <row r="68" spans="1:37" ht="13.5">
      <c r="A68" s="62" t="s">
        <v>97</v>
      </c>
      <c r="B68" s="63" t="s">
        <v>341</v>
      </c>
      <c r="C68" s="64" t="s">
        <v>342</v>
      </c>
      <c r="D68" s="85">
        <v>431413425</v>
      </c>
      <c r="E68" s="86">
        <v>125492000</v>
      </c>
      <c r="F68" s="87">
        <f t="shared" si="17"/>
        <v>556905425</v>
      </c>
      <c r="G68" s="85">
        <v>400608558</v>
      </c>
      <c r="H68" s="86">
        <v>108674830</v>
      </c>
      <c r="I68" s="87">
        <f t="shared" si="18"/>
        <v>509283388</v>
      </c>
      <c r="J68" s="85">
        <v>79574472</v>
      </c>
      <c r="K68" s="86">
        <v>9216030</v>
      </c>
      <c r="L68" s="88">
        <f t="shared" si="19"/>
        <v>88790502</v>
      </c>
      <c r="M68" s="105">
        <f t="shared" si="20"/>
        <v>0.1594355127713112</v>
      </c>
      <c r="N68" s="85">
        <v>88621208</v>
      </c>
      <c r="O68" s="86">
        <v>21834552</v>
      </c>
      <c r="P68" s="88">
        <f t="shared" si="21"/>
        <v>110455760</v>
      </c>
      <c r="Q68" s="105">
        <f t="shared" si="22"/>
        <v>0.19833845217076132</v>
      </c>
      <c r="R68" s="85">
        <v>77233088</v>
      </c>
      <c r="S68" s="86">
        <v>17873012</v>
      </c>
      <c r="T68" s="88">
        <f t="shared" si="23"/>
        <v>95106100</v>
      </c>
      <c r="U68" s="105">
        <f t="shared" si="24"/>
        <v>0.18674494837440092</v>
      </c>
      <c r="V68" s="85">
        <v>80534800</v>
      </c>
      <c r="W68" s="86">
        <v>25041172</v>
      </c>
      <c r="X68" s="88">
        <f t="shared" si="25"/>
        <v>105575972</v>
      </c>
      <c r="Y68" s="105">
        <f t="shared" si="26"/>
        <v>0.20730299571444102</v>
      </c>
      <c r="Z68" s="125">
        <f t="shared" si="27"/>
        <v>325963568</v>
      </c>
      <c r="AA68" s="88">
        <f t="shared" si="28"/>
        <v>73964766</v>
      </c>
      <c r="AB68" s="88">
        <f t="shared" si="29"/>
        <v>399928334</v>
      </c>
      <c r="AC68" s="105">
        <f t="shared" si="30"/>
        <v>0.7852766130278728</v>
      </c>
      <c r="AD68" s="85">
        <v>285236357</v>
      </c>
      <c r="AE68" s="86">
        <v>65850032</v>
      </c>
      <c r="AF68" s="88">
        <f t="shared" si="31"/>
        <v>351086389</v>
      </c>
      <c r="AG68" s="86">
        <v>504140272</v>
      </c>
      <c r="AH68" s="86">
        <v>504140272</v>
      </c>
      <c r="AI68" s="126">
        <v>111788127</v>
      </c>
      <c r="AJ68" s="127">
        <f t="shared" si="32"/>
        <v>0.22174012513723562</v>
      </c>
      <c r="AK68" s="128">
        <f t="shared" si="33"/>
        <v>-0.6992877670344548</v>
      </c>
    </row>
    <row r="69" spans="1:37" ht="13.5">
      <c r="A69" s="62" t="s">
        <v>97</v>
      </c>
      <c r="B69" s="63" t="s">
        <v>343</v>
      </c>
      <c r="C69" s="64" t="s">
        <v>344</v>
      </c>
      <c r="D69" s="85">
        <v>244087352</v>
      </c>
      <c r="E69" s="86">
        <v>78295830</v>
      </c>
      <c r="F69" s="87">
        <f t="shared" si="17"/>
        <v>322383182</v>
      </c>
      <c r="G69" s="85">
        <v>176478555</v>
      </c>
      <c r="H69" s="86">
        <v>76454174</v>
      </c>
      <c r="I69" s="87">
        <f t="shared" si="18"/>
        <v>252932729</v>
      </c>
      <c r="J69" s="85">
        <v>60677550</v>
      </c>
      <c r="K69" s="86">
        <v>108875013</v>
      </c>
      <c r="L69" s="88">
        <f t="shared" si="19"/>
        <v>169552563</v>
      </c>
      <c r="M69" s="105">
        <f t="shared" si="20"/>
        <v>0.5259348888739488</v>
      </c>
      <c r="N69" s="85">
        <v>59840308</v>
      </c>
      <c r="O69" s="86">
        <v>16706960</v>
      </c>
      <c r="P69" s="88">
        <f t="shared" si="21"/>
        <v>76547268</v>
      </c>
      <c r="Q69" s="105">
        <f t="shared" si="22"/>
        <v>0.2374418774736208</v>
      </c>
      <c r="R69" s="85">
        <v>28763861</v>
      </c>
      <c r="S69" s="86">
        <v>4726617</v>
      </c>
      <c r="T69" s="88">
        <f t="shared" si="23"/>
        <v>33490478</v>
      </c>
      <c r="U69" s="105">
        <f t="shared" si="24"/>
        <v>0.13240863739702108</v>
      </c>
      <c r="V69" s="85">
        <v>27211954</v>
      </c>
      <c r="W69" s="86">
        <v>16846023</v>
      </c>
      <c r="X69" s="88">
        <f t="shared" si="25"/>
        <v>44057977</v>
      </c>
      <c r="Y69" s="105">
        <f t="shared" si="26"/>
        <v>0.1741885171372978</v>
      </c>
      <c r="Z69" s="125">
        <f t="shared" si="27"/>
        <v>176493673</v>
      </c>
      <c r="AA69" s="88">
        <f t="shared" si="28"/>
        <v>147154613</v>
      </c>
      <c r="AB69" s="88">
        <f t="shared" si="29"/>
        <v>323648286</v>
      </c>
      <c r="AC69" s="105">
        <f t="shared" si="30"/>
        <v>1.2795824695348146</v>
      </c>
      <c r="AD69" s="85">
        <v>102762611</v>
      </c>
      <c r="AE69" s="86">
        <v>46215944</v>
      </c>
      <c r="AF69" s="88">
        <f t="shared" si="31"/>
        <v>148978555</v>
      </c>
      <c r="AG69" s="86">
        <v>233209141</v>
      </c>
      <c r="AH69" s="86">
        <v>233209141</v>
      </c>
      <c r="AI69" s="126">
        <v>72878970</v>
      </c>
      <c r="AJ69" s="127">
        <f t="shared" si="32"/>
        <v>0.3125047744161967</v>
      </c>
      <c r="AK69" s="128">
        <f t="shared" si="33"/>
        <v>-0.7042663153767332</v>
      </c>
    </row>
    <row r="70" spans="1:37" ht="13.5">
      <c r="A70" s="62" t="s">
        <v>97</v>
      </c>
      <c r="B70" s="63" t="s">
        <v>345</v>
      </c>
      <c r="C70" s="64" t="s">
        <v>346</v>
      </c>
      <c r="D70" s="85">
        <v>299296943</v>
      </c>
      <c r="E70" s="86">
        <v>108166000</v>
      </c>
      <c r="F70" s="87">
        <f t="shared" si="17"/>
        <v>407462943</v>
      </c>
      <c r="G70" s="85">
        <v>270776799</v>
      </c>
      <c r="H70" s="86">
        <v>109422903</v>
      </c>
      <c r="I70" s="87">
        <f t="shared" si="18"/>
        <v>380199702</v>
      </c>
      <c r="J70" s="85">
        <v>42013894</v>
      </c>
      <c r="K70" s="86">
        <v>6360511</v>
      </c>
      <c r="L70" s="88">
        <f t="shared" si="19"/>
        <v>48374405</v>
      </c>
      <c r="M70" s="105">
        <f t="shared" si="20"/>
        <v>0.11872099250016951</v>
      </c>
      <c r="N70" s="85">
        <v>47043998</v>
      </c>
      <c r="O70" s="86">
        <v>6879781</v>
      </c>
      <c r="P70" s="88">
        <f t="shared" si="21"/>
        <v>53923779</v>
      </c>
      <c r="Q70" s="105">
        <f t="shared" si="22"/>
        <v>0.13234032671285154</v>
      </c>
      <c r="R70" s="85">
        <v>84050238</v>
      </c>
      <c r="S70" s="86">
        <v>18813101</v>
      </c>
      <c r="T70" s="88">
        <f t="shared" si="23"/>
        <v>102863339</v>
      </c>
      <c r="U70" s="105">
        <f t="shared" si="24"/>
        <v>0.27055081437175876</v>
      </c>
      <c r="V70" s="85">
        <v>58300276</v>
      </c>
      <c r="W70" s="86">
        <v>20970198</v>
      </c>
      <c r="X70" s="88">
        <f t="shared" si="25"/>
        <v>79270474</v>
      </c>
      <c r="Y70" s="105">
        <f t="shared" si="26"/>
        <v>0.2084969388008621</v>
      </c>
      <c r="Z70" s="125">
        <f t="shared" si="27"/>
        <v>231408406</v>
      </c>
      <c r="AA70" s="88">
        <f t="shared" si="28"/>
        <v>53023591</v>
      </c>
      <c r="AB70" s="88">
        <f t="shared" si="29"/>
        <v>284431997</v>
      </c>
      <c r="AC70" s="105">
        <f t="shared" si="30"/>
        <v>0.7481120987306823</v>
      </c>
      <c r="AD70" s="85">
        <v>229498422</v>
      </c>
      <c r="AE70" s="86">
        <v>87088149</v>
      </c>
      <c r="AF70" s="88">
        <f t="shared" si="31"/>
        <v>316586571</v>
      </c>
      <c r="AG70" s="86">
        <v>360901595</v>
      </c>
      <c r="AH70" s="86">
        <v>360901595</v>
      </c>
      <c r="AI70" s="126">
        <v>84806593</v>
      </c>
      <c r="AJ70" s="127">
        <f t="shared" si="32"/>
        <v>0.23498536491643934</v>
      </c>
      <c r="AK70" s="128">
        <f t="shared" si="33"/>
        <v>-0.749608855013626</v>
      </c>
    </row>
    <row r="71" spans="1:37" ht="13.5">
      <c r="A71" s="62" t="s">
        <v>97</v>
      </c>
      <c r="B71" s="63" t="s">
        <v>347</v>
      </c>
      <c r="C71" s="64" t="s">
        <v>348</v>
      </c>
      <c r="D71" s="85">
        <v>188038504</v>
      </c>
      <c r="E71" s="86">
        <v>68644000</v>
      </c>
      <c r="F71" s="87">
        <f t="shared" si="17"/>
        <v>256682504</v>
      </c>
      <c r="G71" s="85">
        <v>189781381</v>
      </c>
      <c r="H71" s="86">
        <v>88799946</v>
      </c>
      <c r="I71" s="87">
        <f t="shared" si="18"/>
        <v>278581327</v>
      </c>
      <c r="J71" s="85">
        <v>26934965</v>
      </c>
      <c r="K71" s="86">
        <v>3728648</v>
      </c>
      <c r="L71" s="88">
        <f t="shared" si="19"/>
        <v>30663613</v>
      </c>
      <c r="M71" s="105">
        <f t="shared" si="20"/>
        <v>0.11946125085331098</v>
      </c>
      <c r="N71" s="85">
        <v>46606498</v>
      </c>
      <c r="O71" s="86">
        <v>17442789</v>
      </c>
      <c r="P71" s="88">
        <f t="shared" si="21"/>
        <v>64049287</v>
      </c>
      <c r="Q71" s="105">
        <f t="shared" si="22"/>
        <v>0.24952727981802764</v>
      </c>
      <c r="R71" s="85">
        <v>34384679</v>
      </c>
      <c r="S71" s="86">
        <v>19111996</v>
      </c>
      <c r="T71" s="88">
        <f t="shared" si="23"/>
        <v>53496675</v>
      </c>
      <c r="U71" s="105">
        <f t="shared" si="24"/>
        <v>0.19203252269668455</v>
      </c>
      <c r="V71" s="85">
        <v>50252218</v>
      </c>
      <c r="W71" s="86">
        <v>30082938</v>
      </c>
      <c r="X71" s="88">
        <f t="shared" si="25"/>
        <v>80335156</v>
      </c>
      <c r="Y71" s="105">
        <f t="shared" si="26"/>
        <v>0.2883723645985791</v>
      </c>
      <c r="Z71" s="125">
        <f t="shared" si="27"/>
        <v>158178360</v>
      </c>
      <c r="AA71" s="88">
        <f t="shared" si="28"/>
        <v>70366371</v>
      </c>
      <c r="AB71" s="88">
        <f t="shared" si="29"/>
        <v>228544731</v>
      </c>
      <c r="AC71" s="105">
        <f t="shared" si="30"/>
        <v>0.8203878323833241</v>
      </c>
      <c r="AD71" s="85">
        <v>144458492</v>
      </c>
      <c r="AE71" s="86">
        <v>46119823</v>
      </c>
      <c r="AF71" s="88">
        <f t="shared" si="31"/>
        <v>190578315</v>
      </c>
      <c r="AG71" s="86">
        <v>232305689</v>
      </c>
      <c r="AH71" s="86">
        <v>232305689</v>
      </c>
      <c r="AI71" s="126">
        <v>60785879</v>
      </c>
      <c r="AJ71" s="127">
        <f t="shared" si="32"/>
        <v>0.2616633249993288</v>
      </c>
      <c r="AK71" s="128">
        <f t="shared" si="33"/>
        <v>-0.5784664378001243</v>
      </c>
    </row>
    <row r="72" spans="1:37" ht="13.5">
      <c r="A72" s="62" t="s">
        <v>112</v>
      </c>
      <c r="B72" s="63" t="s">
        <v>349</v>
      </c>
      <c r="C72" s="64" t="s">
        <v>350</v>
      </c>
      <c r="D72" s="85">
        <v>469598952</v>
      </c>
      <c r="E72" s="86">
        <v>282624043</v>
      </c>
      <c r="F72" s="87">
        <f t="shared" si="17"/>
        <v>752222995</v>
      </c>
      <c r="G72" s="85">
        <v>577148299</v>
      </c>
      <c r="H72" s="86">
        <v>267990668</v>
      </c>
      <c r="I72" s="87">
        <f t="shared" si="18"/>
        <v>845138967</v>
      </c>
      <c r="J72" s="85">
        <v>93171248</v>
      </c>
      <c r="K72" s="86">
        <v>46090548</v>
      </c>
      <c r="L72" s="88">
        <f t="shared" si="19"/>
        <v>139261796</v>
      </c>
      <c r="M72" s="105">
        <f t="shared" si="20"/>
        <v>0.18513365973344115</v>
      </c>
      <c r="N72" s="85">
        <v>102765996</v>
      </c>
      <c r="O72" s="86">
        <v>60461647</v>
      </c>
      <c r="P72" s="88">
        <f t="shared" si="21"/>
        <v>163227643</v>
      </c>
      <c r="Q72" s="105">
        <f t="shared" si="22"/>
        <v>0.21699368948432637</v>
      </c>
      <c r="R72" s="85">
        <v>139998065</v>
      </c>
      <c r="S72" s="86">
        <v>70002725</v>
      </c>
      <c r="T72" s="88">
        <f t="shared" si="23"/>
        <v>210000790</v>
      </c>
      <c r="U72" s="105">
        <f t="shared" si="24"/>
        <v>0.24848078032118473</v>
      </c>
      <c r="V72" s="85">
        <v>143916247</v>
      </c>
      <c r="W72" s="86">
        <v>52883105</v>
      </c>
      <c r="X72" s="88">
        <f t="shared" si="25"/>
        <v>196799352</v>
      </c>
      <c r="Y72" s="105">
        <f t="shared" si="26"/>
        <v>0.2328603456761449</v>
      </c>
      <c r="Z72" s="125">
        <f t="shared" si="27"/>
        <v>479851556</v>
      </c>
      <c r="AA72" s="88">
        <f t="shared" si="28"/>
        <v>229438025</v>
      </c>
      <c r="AB72" s="88">
        <f t="shared" si="29"/>
        <v>709289581</v>
      </c>
      <c r="AC72" s="105">
        <f t="shared" si="30"/>
        <v>0.8392579311752407</v>
      </c>
      <c r="AD72" s="85">
        <v>461856368</v>
      </c>
      <c r="AE72" s="86">
        <v>266144442</v>
      </c>
      <c r="AF72" s="88">
        <f t="shared" si="31"/>
        <v>728000810</v>
      </c>
      <c r="AG72" s="86">
        <v>751484279</v>
      </c>
      <c r="AH72" s="86">
        <v>751484279</v>
      </c>
      <c r="AI72" s="126">
        <v>216952725</v>
      </c>
      <c r="AJ72" s="127">
        <f t="shared" si="32"/>
        <v>0.28869895360778397</v>
      </c>
      <c r="AK72" s="128">
        <f t="shared" si="33"/>
        <v>-0.7296715205577862</v>
      </c>
    </row>
    <row r="73" spans="1:37" ht="13.5">
      <c r="A73" s="65"/>
      <c r="B73" s="66" t="s">
        <v>351</v>
      </c>
      <c r="C73" s="67"/>
      <c r="D73" s="89">
        <f>SUM(D68:D72)</f>
        <v>1632435176</v>
      </c>
      <c r="E73" s="90">
        <f>SUM(E68:E72)</f>
        <v>663221873</v>
      </c>
      <c r="F73" s="91">
        <f t="shared" si="17"/>
        <v>2295657049</v>
      </c>
      <c r="G73" s="89">
        <f>SUM(G68:G72)</f>
        <v>1614793592</v>
      </c>
      <c r="H73" s="90">
        <f>SUM(H68:H72)</f>
        <v>651342521</v>
      </c>
      <c r="I73" s="91">
        <f t="shared" si="18"/>
        <v>2266136113</v>
      </c>
      <c r="J73" s="89">
        <f>SUM(J68:J72)</f>
        <v>302372129</v>
      </c>
      <c r="K73" s="90">
        <f>SUM(K68:K72)</f>
        <v>174270750</v>
      </c>
      <c r="L73" s="90">
        <f t="shared" si="19"/>
        <v>476642879</v>
      </c>
      <c r="M73" s="106">
        <f t="shared" si="20"/>
        <v>0.20762808591450022</v>
      </c>
      <c r="N73" s="89">
        <f>SUM(N68:N72)</f>
        <v>344878008</v>
      </c>
      <c r="O73" s="90">
        <f>SUM(O68:O72)</f>
        <v>123325729</v>
      </c>
      <c r="P73" s="90">
        <f t="shared" si="21"/>
        <v>468203737</v>
      </c>
      <c r="Q73" s="106">
        <f t="shared" si="22"/>
        <v>0.2039519523196864</v>
      </c>
      <c r="R73" s="89">
        <f>SUM(R68:R72)</f>
        <v>364429931</v>
      </c>
      <c r="S73" s="90">
        <f>SUM(S68:S72)</f>
        <v>130527451</v>
      </c>
      <c r="T73" s="90">
        <f t="shared" si="23"/>
        <v>494957382</v>
      </c>
      <c r="U73" s="106">
        <f t="shared" si="24"/>
        <v>0.2184146747234684</v>
      </c>
      <c r="V73" s="89">
        <f>SUM(V68:V72)</f>
        <v>360215495</v>
      </c>
      <c r="W73" s="90">
        <f>SUM(W68:W72)</f>
        <v>145823436</v>
      </c>
      <c r="X73" s="90">
        <f t="shared" si="25"/>
        <v>506038931</v>
      </c>
      <c r="Y73" s="106">
        <f t="shared" si="26"/>
        <v>0.22330473800626469</v>
      </c>
      <c r="Z73" s="89">
        <f t="shared" si="27"/>
        <v>1371895563</v>
      </c>
      <c r="AA73" s="90">
        <f t="shared" si="28"/>
        <v>573947366</v>
      </c>
      <c r="AB73" s="90">
        <f t="shared" si="29"/>
        <v>1945842929</v>
      </c>
      <c r="AC73" s="106">
        <f t="shared" si="30"/>
        <v>0.8586611006450168</v>
      </c>
      <c r="AD73" s="89">
        <f>SUM(AD68:AD72)</f>
        <v>1223812250</v>
      </c>
      <c r="AE73" s="90">
        <f>SUM(AE68:AE72)</f>
        <v>511418390</v>
      </c>
      <c r="AF73" s="90">
        <f t="shared" si="31"/>
        <v>1735230640</v>
      </c>
      <c r="AG73" s="90">
        <f>SUM(AG68:AG72)</f>
        <v>2082040976</v>
      </c>
      <c r="AH73" s="90">
        <f>SUM(AH68:AH72)</f>
        <v>2082040976</v>
      </c>
      <c r="AI73" s="91">
        <f>SUM(AI68:AI72)</f>
        <v>547212294</v>
      </c>
      <c r="AJ73" s="129">
        <f t="shared" si="32"/>
        <v>0.2628249397143469</v>
      </c>
      <c r="AK73" s="130">
        <f t="shared" si="33"/>
        <v>-0.708373677057708</v>
      </c>
    </row>
    <row r="74" spans="1:37" ht="13.5">
      <c r="A74" s="68"/>
      <c r="B74" s="69" t="s">
        <v>352</v>
      </c>
      <c r="C74" s="70"/>
      <c r="D74" s="92">
        <f>SUM(D9,D11:D15,D17:D24,D26:D29,D31:D35,D37:D40,D42:D47,D49:D53,D55:D60,D62:D66,D68:D72)</f>
        <v>69600281048</v>
      </c>
      <c r="E74" s="93">
        <f>SUM(E9,E11:E15,E17:E24,E26:E29,E31:E35,E37:E40,E42:E47,E49:E53,E55:E60,E62:E66,E68:E72)</f>
        <v>17176895375</v>
      </c>
      <c r="F74" s="94">
        <f t="shared" si="17"/>
        <v>86777176423</v>
      </c>
      <c r="G74" s="92">
        <f>SUM(G9,G11:G15,G17:G24,G26:G29,G31:G35,G37:G40,G42:G47,G49:G53,G55:G60,G62:G66,G68:G72)</f>
        <v>70405428548</v>
      </c>
      <c r="H74" s="93">
        <f>SUM(H9,H11:H15,H17:H24,H26:H29,H31:H35,H37:H40,H42:H47,H49:H53,H55:H60,H62:H66,H68:H72)</f>
        <v>13400304585</v>
      </c>
      <c r="I74" s="94">
        <f t="shared" si="18"/>
        <v>83805733133</v>
      </c>
      <c r="J74" s="92">
        <f>SUM(J9,J11:J15,J17:J24,J26:J29,J31:J35,J37:J40,J42:J47,J49:J53,J55:J60,J62:J66,J68:J72)</f>
        <v>15754656217</v>
      </c>
      <c r="K74" s="93">
        <f>SUM(K9,K11:K15,K17:K24,K26:K29,K31:K35,K37:K40,K42:K47,K49:K53,K55:K60,K62:K66,K68:K72)</f>
        <v>5379714043</v>
      </c>
      <c r="L74" s="93">
        <f t="shared" si="19"/>
        <v>21134370260</v>
      </c>
      <c r="M74" s="107">
        <f t="shared" si="20"/>
        <v>0.2435475678187474</v>
      </c>
      <c r="N74" s="92">
        <f>SUM(N9,N11:N15,N17:N24,N26:N29,N31:N35,N37:N40,N42:N47,N49:N53,N55:N60,N62:N66,N68:N72)</f>
        <v>12409495481</v>
      </c>
      <c r="O74" s="93">
        <f>SUM(O9,O11:O15,O17:O24,O26:O29,O31:O35,O37:O40,O42:O47,O49:O53,O55:O60,O62:O66,O68:O72)</f>
        <v>1849160667</v>
      </c>
      <c r="P74" s="93">
        <f t="shared" si="21"/>
        <v>14258656148</v>
      </c>
      <c r="Q74" s="107">
        <f t="shared" si="22"/>
        <v>0.1643134374238615</v>
      </c>
      <c r="R74" s="92">
        <f>SUM(R9,R11:R15,R17:R24,R26:R29,R31:R35,R37:R40,R42:R47,R49:R53,R55:R60,R62:R66,R68:R72)</f>
        <v>13727117507</v>
      </c>
      <c r="S74" s="93">
        <f>SUM(S9,S11:S15,S17:S24,S26:S29,S31:S35,S37:S40,S42:S47,S49:S53,S55:S60,S62:S66,S68:S72)</f>
        <v>2184985608</v>
      </c>
      <c r="T74" s="93">
        <f t="shared" si="23"/>
        <v>15912103115</v>
      </c>
      <c r="U74" s="107">
        <f t="shared" si="24"/>
        <v>0.18986890896530234</v>
      </c>
      <c r="V74" s="92">
        <f>SUM(V9,V11:V15,V17:V24,V26:V29,V31:V35,V37:V40,V42:V47,V49:V53,V55:V60,V62:V66,V68:V72)</f>
        <v>15468767990</v>
      </c>
      <c r="W74" s="93">
        <f>SUM(W9,W11:W15,W17:W24,W26:W29,W31:W35,W37:W40,W42:W47,W49:W53,W55:W60,W62:W66,W68:W72)</f>
        <v>2896540320</v>
      </c>
      <c r="X74" s="93">
        <f t="shared" si="25"/>
        <v>18365308310</v>
      </c>
      <c r="Y74" s="107">
        <f t="shared" si="26"/>
        <v>0.21914143130105657</v>
      </c>
      <c r="Z74" s="92">
        <f t="shared" si="27"/>
        <v>57360037195</v>
      </c>
      <c r="AA74" s="93">
        <f t="shared" si="28"/>
        <v>12310400638</v>
      </c>
      <c r="AB74" s="93">
        <f t="shared" si="29"/>
        <v>69670437833</v>
      </c>
      <c r="AC74" s="107">
        <f t="shared" si="30"/>
        <v>0.8313325977643172</v>
      </c>
      <c r="AD74" s="92">
        <f>SUM(AD9,AD11:AD15,AD17:AD24,AD26:AD29,AD31:AD35,AD37:AD40,AD42:AD47,AD49:AD53,AD55:AD60,AD62:AD66,AD68:AD72)</f>
        <v>47830593564</v>
      </c>
      <c r="AE74" s="93">
        <f>SUM(AE9,AE11:AE15,AE17:AE24,AE26:AE29,AE31:AE35,AE37:AE40,AE42:AE47,AE49:AE53,AE55:AE60,AE62:AE66,AE68:AE72)</f>
        <v>6053274455</v>
      </c>
      <c r="AF74" s="93">
        <f t="shared" si="31"/>
        <v>53883868019</v>
      </c>
      <c r="AG74" s="93">
        <f>SUM(AG9,AG11:AG15,AG17:AG24,AG26:AG29,AG31:AG35,AG37:AG40,AG42:AG47,AG49:AG53,AG55:AG60,AG62:AG66,AG68:AG72)</f>
        <v>81296031142</v>
      </c>
      <c r="AH74" s="93">
        <f>SUM(AH9,AH11:AH15,AH17:AH24,AH26:AH29,AH31:AH35,AH37:AH40,AH42:AH47,AH49:AH53,AH55:AH60,AH62:AH66,AH68:AH72)</f>
        <v>81296031142</v>
      </c>
      <c r="AI74" s="94">
        <f>SUM(AI9,AI11:AI15,AI17:AI24,AI26:AI29,AI31:AI35,AI37:AI40,AI42:AI47,AI49:AI53,AI55:AI60,AI62:AI66,AI68:AI72)</f>
        <v>8988437379</v>
      </c>
      <c r="AJ74" s="131">
        <f t="shared" si="32"/>
        <v>0.1105642828159701</v>
      </c>
      <c r="AK74" s="132">
        <f t="shared" si="33"/>
        <v>-0.6591687088327771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M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hidden="1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ht="1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29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353</v>
      </c>
      <c r="C9" s="64" t="s">
        <v>354</v>
      </c>
      <c r="D9" s="85">
        <v>372190734</v>
      </c>
      <c r="E9" s="86">
        <v>109370266</v>
      </c>
      <c r="F9" s="87">
        <f>$D9+$E9</f>
        <v>481561000</v>
      </c>
      <c r="G9" s="85">
        <v>413528429</v>
      </c>
      <c r="H9" s="86">
        <v>106927175</v>
      </c>
      <c r="I9" s="87">
        <f>$G9+$H9</f>
        <v>520455604</v>
      </c>
      <c r="J9" s="85">
        <v>90908034</v>
      </c>
      <c r="K9" s="133">
        <v>0</v>
      </c>
      <c r="L9" s="88">
        <f>$J9+$K9</f>
        <v>90908034</v>
      </c>
      <c r="M9" s="105">
        <f>IF($F9=0,0,$L9/$F9)</f>
        <v>0.18877781630987558</v>
      </c>
      <c r="N9" s="85">
        <v>66368720</v>
      </c>
      <c r="O9" s="86">
        <v>23269390</v>
      </c>
      <c r="P9" s="88">
        <f>$N9+$O9</f>
        <v>89638110</v>
      </c>
      <c r="Q9" s="105">
        <f>IF($F9=0,0,$P9/$F9)</f>
        <v>0.18614071737536886</v>
      </c>
      <c r="R9" s="85">
        <v>70949383</v>
      </c>
      <c r="S9" s="86">
        <v>27837967</v>
      </c>
      <c r="T9" s="88">
        <f>$R9+$S9</f>
        <v>98787350</v>
      </c>
      <c r="U9" s="105">
        <f>IF($I9=0,0,$T9/$I9)</f>
        <v>0.18980936940780832</v>
      </c>
      <c r="V9" s="85">
        <v>80227891</v>
      </c>
      <c r="W9" s="86">
        <v>25969560</v>
      </c>
      <c r="X9" s="88">
        <f>$V9+$W9</f>
        <v>106197451</v>
      </c>
      <c r="Y9" s="105">
        <f>IF($I9=0,0,$X9/$I9)</f>
        <v>0.20404708909619118</v>
      </c>
      <c r="Z9" s="125">
        <f>$J9+$N9+$R9+$V9</f>
        <v>308454028</v>
      </c>
      <c r="AA9" s="88">
        <f>$K9+$O9+$S9+$W9</f>
        <v>77076917</v>
      </c>
      <c r="AB9" s="88">
        <f>$Z9+$AA9</f>
        <v>385530945</v>
      </c>
      <c r="AC9" s="105">
        <f>IF($I9=0,0,$AB9/$I9)</f>
        <v>0.7407566409833489</v>
      </c>
      <c r="AD9" s="85">
        <v>274361097</v>
      </c>
      <c r="AE9" s="86">
        <v>56836252</v>
      </c>
      <c r="AF9" s="88">
        <f>$AD9+$AE9</f>
        <v>331197349</v>
      </c>
      <c r="AG9" s="86">
        <v>450744330</v>
      </c>
      <c r="AH9" s="86">
        <v>450744330</v>
      </c>
      <c r="AI9" s="126">
        <v>91237939</v>
      </c>
      <c r="AJ9" s="127">
        <f>IF($AH9=0,0,$AI9/$AH9)</f>
        <v>0.2024161657230386</v>
      </c>
      <c r="AK9" s="128">
        <f>IF($AF9=0,0,(($X9/$AF9)-1))</f>
        <v>-0.6793529558112495</v>
      </c>
    </row>
    <row r="10" spans="1:37" ht="13.5">
      <c r="A10" s="62" t="s">
        <v>97</v>
      </c>
      <c r="B10" s="63" t="s">
        <v>355</v>
      </c>
      <c r="C10" s="64" t="s">
        <v>356</v>
      </c>
      <c r="D10" s="85">
        <v>313788193</v>
      </c>
      <c r="E10" s="86">
        <v>156386367</v>
      </c>
      <c r="F10" s="87">
        <f aca="true" t="shared" si="0" ref="F10:F41">$D10+$E10</f>
        <v>470174560</v>
      </c>
      <c r="G10" s="85">
        <v>325136142</v>
      </c>
      <c r="H10" s="86">
        <v>116706579</v>
      </c>
      <c r="I10" s="87">
        <f aca="true" t="shared" si="1" ref="I10:I41">$G10+$H10</f>
        <v>441842721</v>
      </c>
      <c r="J10" s="85">
        <v>80151322</v>
      </c>
      <c r="K10" s="86">
        <v>14012493</v>
      </c>
      <c r="L10" s="88">
        <f aca="true" t="shared" si="2" ref="L10:L41">$J10+$K10</f>
        <v>94163815</v>
      </c>
      <c r="M10" s="105">
        <f aca="true" t="shared" si="3" ref="M10:M41">IF($F10=0,0,$L10/$F10)</f>
        <v>0.20027415987798233</v>
      </c>
      <c r="N10" s="85">
        <v>84432323</v>
      </c>
      <c r="O10" s="86">
        <v>25470175</v>
      </c>
      <c r="P10" s="88">
        <f aca="true" t="shared" si="4" ref="P10:P41">$N10+$O10</f>
        <v>109902498</v>
      </c>
      <c r="Q10" s="105">
        <f aca="true" t="shared" si="5" ref="Q10:Q41">IF($F10=0,0,$P10/$F10)</f>
        <v>0.2337482870191871</v>
      </c>
      <c r="R10" s="85">
        <v>56634088</v>
      </c>
      <c r="S10" s="86">
        <v>15183696</v>
      </c>
      <c r="T10" s="88">
        <f aca="true" t="shared" si="6" ref="T10:T41">$R10+$S10</f>
        <v>71817784</v>
      </c>
      <c r="U10" s="105">
        <f aca="true" t="shared" si="7" ref="U10:U41">IF($I10=0,0,$T10/$I10)</f>
        <v>0.16254151214137574</v>
      </c>
      <c r="V10" s="85">
        <v>68741509</v>
      </c>
      <c r="W10" s="86">
        <v>2410079</v>
      </c>
      <c r="X10" s="88">
        <f aca="true" t="shared" si="8" ref="X10:X41">$V10+$W10</f>
        <v>71151588</v>
      </c>
      <c r="Y10" s="105">
        <f aca="true" t="shared" si="9" ref="Y10:Y41">IF($I10=0,0,$X10/$I10)</f>
        <v>0.1610337448560118</v>
      </c>
      <c r="Z10" s="125">
        <f aca="true" t="shared" si="10" ref="Z10:Z41">$J10+$N10+$R10+$V10</f>
        <v>289959242</v>
      </c>
      <c r="AA10" s="88">
        <f aca="true" t="shared" si="11" ref="AA10:AA41">$K10+$O10+$S10+$W10</f>
        <v>57076443</v>
      </c>
      <c r="AB10" s="88">
        <f aca="true" t="shared" si="12" ref="AB10:AB41">$Z10+$AA10</f>
        <v>347035685</v>
      </c>
      <c r="AC10" s="105">
        <f aca="true" t="shared" si="13" ref="AC10:AC41">IF($I10=0,0,$AB10/$I10)</f>
        <v>0.7854280912777558</v>
      </c>
      <c r="AD10" s="85">
        <v>256318705</v>
      </c>
      <c r="AE10" s="86">
        <v>107915068</v>
      </c>
      <c r="AF10" s="88">
        <f aca="true" t="shared" si="14" ref="AF10:AF41">$AD10+$AE10</f>
        <v>364233773</v>
      </c>
      <c r="AG10" s="86">
        <v>402707691</v>
      </c>
      <c r="AH10" s="86">
        <v>402707691</v>
      </c>
      <c r="AI10" s="126">
        <v>162688069</v>
      </c>
      <c r="AJ10" s="127">
        <f aca="true" t="shared" si="15" ref="AJ10:AJ41">IF($AH10=0,0,$AI10/$AH10)</f>
        <v>0.4039855027253502</v>
      </c>
      <c r="AK10" s="128">
        <f aca="true" t="shared" si="16" ref="AK10:AK41">IF($AF10=0,0,(($X10/$AF10)-1))</f>
        <v>-0.80465406210423</v>
      </c>
    </row>
    <row r="11" spans="1:37" ht="13.5">
      <c r="A11" s="62" t="s">
        <v>97</v>
      </c>
      <c r="B11" s="63" t="s">
        <v>357</v>
      </c>
      <c r="C11" s="64" t="s">
        <v>358</v>
      </c>
      <c r="D11" s="85">
        <v>1313896949</v>
      </c>
      <c r="E11" s="86">
        <v>142719853</v>
      </c>
      <c r="F11" s="87">
        <f t="shared" si="0"/>
        <v>1456616802</v>
      </c>
      <c r="G11" s="85">
        <v>1248376018</v>
      </c>
      <c r="H11" s="86">
        <v>154392769</v>
      </c>
      <c r="I11" s="87">
        <f t="shared" si="1"/>
        <v>1402768787</v>
      </c>
      <c r="J11" s="85">
        <v>215636183</v>
      </c>
      <c r="K11" s="86">
        <v>34591330</v>
      </c>
      <c r="L11" s="88">
        <f t="shared" si="2"/>
        <v>250227513</v>
      </c>
      <c r="M11" s="105">
        <f t="shared" si="3"/>
        <v>0.17178678198440828</v>
      </c>
      <c r="N11" s="85">
        <v>148156696</v>
      </c>
      <c r="O11" s="86">
        <v>2033789</v>
      </c>
      <c r="P11" s="88">
        <f t="shared" si="4"/>
        <v>150190485</v>
      </c>
      <c r="Q11" s="105">
        <f t="shared" si="5"/>
        <v>0.10310912574520749</v>
      </c>
      <c r="R11" s="85">
        <v>228830880</v>
      </c>
      <c r="S11" s="86">
        <v>47853751</v>
      </c>
      <c r="T11" s="88">
        <f t="shared" si="6"/>
        <v>276684631</v>
      </c>
      <c r="U11" s="105">
        <f t="shared" si="7"/>
        <v>0.19724179320508362</v>
      </c>
      <c r="V11" s="85">
        <v>179744669</v>
      </c>
      <c r="W11" s="86">
        <v>10166382</v>
      </c>
      <c r="X11" s="88">
        <f t="shared" si="8"/>
        <v>189911051</v>
      </c>
      <c r="Y11" s="105">
        <f t="shared" si="9"/>
        <v>0.1353830030721948</v>
      </c>
      <c r="Z11" s="125">
        <f t="shared" si="10"/>
        <v>772368428</v>
      </c>
      <c r="AA11" s="88">
        <f t="shared" si="11"/>
        <v>94645252</v>
      </c>
      <c r="AB11" s="88">
        <f t="shared" si="12"/>
        <v>867013680</v>
      </c>
      <c r="AC11" s="105">
        <f t="shared" si="13"/>
        <v>0.6180731194156518</v>
      </c>
      <c r="AD11" s="85">
        <v>874949327</v>
      </c>
      <c r="AE11" s="86">
        <v>59894902</v>
      </c>
      <c r="AF11" s="88">
        <f t="shared" si="14"/>
        <v>934844229</v>
      </c>
      <c r="AG11" s="86">
        <v>1365277226</v>
      </c>
      <c r="AH11" s="86">
        <v>1365277226</v>
      </c>
      <c r="AI11" s="126">
        <v>302140884</v>
      </c>
      <c r="AJ11" s="127">
        <f t="shared" si="15"/>
        <v>0.22130368707988687</v>
      </c>
      <c r="AK11" s="128">
        <f t="shared" si="16"/>
        <v>-0.796852732135762</v>
      </c>
    </row>
    <row r="12" spans="1:37" ht="13.5">
      <c r="A12" s="62" t="s">
        <v>97</v>
      </c>
      <c r="B12" s="63" t="s">
        <v>359</v>
      </c>
      <c r="C12" s="64" t="s">
        <v>360</v>
      </c>
      <c r="D12" s="85">
        <v>541178934</v>
      </c>
      <c r="E12" s="86">
        <v>47224698</v>
      </c>
      <c r="F12" s="87">
        <f t="shared" si="0"/>
        <v>588403632</v>
      </c>
      <c r="G12" s="85">
        <v>532854334</v>
      </c>
      <c r="H12" s="86">
        <v>49338776</v>
      </c>
      <c r="I12" s="87">
        <f t="shared" si="1"/>
        <v>582193110</v>
      </c>
      <c r="J12" s="85">
        <v>85499392</v>
      </c>
      <c r="K12" s="86">
        <v>7494464</v>
      </c>
      <c r="L12" s="88">
        <f t="shared" si="2"/>
        <v>92993856</v>
      </c>
      <c r="M12" s="105">
        <f t="shared" si="3"/>
        <v>0.15804432695955895</v>
      </c>
      <c r="N12" s="85">
        <v>114949670</v>
      </c>
      <c r="O12" s="86">
        <v>6999660</v>
      </c>
      <c r="P12" s="88">
        <f t="shared" si="4"/>
        <v>121949330</v>
      </c>
      <c r="Q12" s="105">
        <f t="shared" si="5"/>
        <v>0.20725455005349117</v>
      </c>
      <c r="R12" s="85">
        <v>50123999</v>
      </c>
      <c r="S12" s="86">
        <v>8119092</v>
      </c>
      <c r="T12" s="88">
        <f t="shared" si="6"/>
        <v>58243091</v>
      </c>
      <c r="U12" s="105">
        <f t="shared" si="7"/>
        <v>0.10004084555380602</v>
      </c>
      <c r="V12" s="85">
        <v>53996087</v>
      </c>
      <c r="W12" s="86">
        <v>6494453</v>
      </c>
      <c r="X12" s="88">
        <f t="shared" si="8"/>
        <v>60490540</v>
      </c>
      <c r="Y12" s="105">
        <f t="shared" si="9"/>
        <v>0.10390116090518488</v>
      </c>
      <c r="Z12" s="125">
        <f t="shared" si="10"/>
        <v>304569148</v>
      </c>
      <c r="AA12" s="88">
        <f t="shared" si="11"/>
        <v>29107669</v>
      </c>
      <c r="AB12" s="88">
        <f t="shared" si="12"/>
        <v>333676817</v>
      </c>
      <c r="AC12" s="105">
        <f t="shared" si="13"/>
        <v>0.5731376948105759</v>
      </c>
      <c r="AD12" s="85">
        <v>394084153</v>
      </c>
      <c r="AE12" s="86">
        <v>53673029</v>
      </c>
      <c r="AF12" s="88">
        <f t="shared" si="14"/>
        <v>447757182</v>
      </c>
      <c r="AG12" s="86">
        <v>554238698</v>
      </c>
      <c r="AH12" s="86">
        <v>554238698</v>
      </c>
      <c r="AI12" s="126">
        <v>129994719</v>
      </c>
      <c r="AJ12" s="127">
        <f t="shared" si="15"/>
        <v>0.23454644987636716</v>
      </c>
      <c r="AK12" s="128">
        <f t="shared" si="16"/>
        <v>-0.8649032501727689</v>
      </c>
    </row>
    <row r="13" spans="1:37" ht="13.5">
      <c r="A13" s="62" t="s">
        <v>97</v>
      </c>
      <c r="B13" s="63" t="s">
        <v>361</v>
      </c>
      <c r="C13" s="64" t="s">
        <v>362</v>
      </c>
      <c r="D13" s="85">
        <v>220803912</v>
      </c>
      <c r="E13" s="86">
        <v>115346520</v>
      </c>
      <c r="F13" s="87">
        <f t="shared" si="0"/>
        <v>336150432</v>
      </c>
      <c r="G13" s="85">
        <v>230917317</v>
      </c>
      <c r="H13" s="86">
        <v>121392700</v>
      </c>
      <c r="I13" s="87">
        <f t="shared" si="1"/>
        <v>352310017</v>
      </c>
      <c r="J13" s="85">
        <v>10533969</v>
      </c>
      <c r="K13" s="86">
        <v>20363353</v>
      </c>
      <c r="L13" s="88">
        <f t="shared" si="2"/>
        <v>30897322</v>
      </c>
      <c r="M13" s="105">
        <f t="shared" si="3"/>
        <v>0.09191516374430839</v>
      </c>
      <c r="N13" s="85">
        <v>22478827</v>
      </c>
      <c r="O13" s="86">
        <v>24121298</v>
      </c>
      <c r="P13" s="88">
        <f t="shared" si="4"/>
        <v>46600125</v>
      </c>
      <c r="Q13" s="105">
        <f t="shared" si="5"/>
        <v>0.13862878212811577</v>
      </c>
      <c r="R13" s="85">
        <v>19549888</v>
      </c>
      <c r="S13" s="86">
        <v>2679293</v>
      </c>
      <c r="T13" s="88">
        <f t="shared" si="6"/>
        <v>22229181</v>
      </c>
      <c r="U13" s="105">
        <f t="shared" si="7"/>
        <v>0.0630955122686733</v>
      </c>
      <c r="V13" s="85">
        <v>15446768</v>
      </c>
      <c r="W13" s="86">
        <v>3724316</v>
      </c>
      <c r="X13" s="88">
        <f t="shared" si="8"/>
        <v>19171084</v>
      </c>
      <c r="Y13" s="105">
        <f t="shared" si="9"/>
        <v>0.05441538155300307</v>
      </c>
      <c r="Z13" s="125">
        <f t="shared" si="10"/>
        <v>68009452</v>
      </c>
      <c r="AA13" s="88">
        <f t="shared" si="11"/>
        <v>50888260</v>
      </c>
      <c r="AB13" s="88">
        <f t="shared" si="12"/>
        <v>118897712</v>
      </c>
      <c r="AC13" s="105">
        <f t="shared" si="13"/>
        <v>0.33748036179170005</v>
      </c>
      <c r="AD13" s="85">
        <v>19632825</v>
      </c>
      <c r="AE13" s="86">
        <v>104737503</v>
      </c>
      <c r="AF13" s="88">
        <f t="shared" si="14"/>
        <v>124370328</v>
      </c>
      <c r="AG13" s="86">
        <v>307400760</v>
      </c>
      <c r="AH13" s="86">
        <v>307400760</v>
      </c>
      <c r="AI13" s="126">
        <v>26141324</v>
      </c>
      <c r="AJ13" s="127">
        <f t="shared" si="15"/>
        <v>0.0850398808382907</v>
      </c>
      <c r="AK13" s="128">
        <f t="shared" si="16"/>
        <v>-0.8458548408749071</v>
      </c>
    </row>
    <row r="14" spans="1:37" ht="13.5">
      <c r="A14" s="62" t="s">
        <v>112</v>
      </c>
      <c r="B14" s="63" t="s">
        <v>363</v>
      </c>
      <c r="C14" s="64" t="s">
        <v>364</v>
      </c>
      <c r="D14" s="85">
        <v>1350035061</v>
      </c>
      <c r="E14" s="86">
        <v>563730251</v>
      </c>
      <c r="F14" s="87">
        <f t="shared" si="0"/>
        <v>1913765312</v>
      </c>
      <c r="G14" s="85">
        <v>1188602170</v>
      </c>
      <c r="H14" s="86">
        <v>553911848</v>
      </c>
      <c r="I14" s="87">
        <f t="shared" si="1"/>
        <v>1742514018</v>
      </c>
      <c r="J14" s="85">
        <v>146892113</v>
      </c>
      <c r="K14" s="86">
        <v>72478166</v>
      </c>
      <c r="L14" s="88">
        <f t="shared" si="2"/>
        <v>219370279</v>
      </c>
      <c r="M14" s="105">
        <f t="shared" si="3"/>
        <v>0.11462757613196826</v>
      </c>
      <c r="N14" s="85">
        <v>301298598</v>
      </c>
      <c r="O14" s="86">
        <v>94719029</v>
      </c>
      <c r="P14" s="88">
        <f t="shared" si="4"/>
        <v>396017627</v>
      </c>
      <c r="Q14" s="105">
        <f t="shared" si="5"/>
        <v>0.20693113440651598</v>
      </c>
      <c r="R14" s="85">
        <v>232519348</v>
      </c>
      <c r="S14" s="86">
        <v>114861978</v>
      </c>
      <c r="T14" s="88">
        <f t="shared" si="6"/>
        <v>347381326</v>
      </c>
      <c r="U14" s="105">
        <f t="shared" si="7"/>
        <v>0.199356402537704</v>
      </c>
      <c r="V14" s="85">
        <v>132245479</v>
      </c>
      <c r="W14" s="86">
        <v>39592890</v>
      </c>
      <c r="X14" s="88">
        <f t="shared" si="8"/>
        <v>171838369</v>
      </c>
      <c r="Y14" s="105">
        <f t="shared" si="9"/>
        <v>0.09861520035128922</v>
      </c>
      <c r="Z14" s="125">
        <f t="shared" si="10"/>
        <v>812955538</v>
      </c>
      <c r="AA14" s="88">
        <f t="shared" si="11"/>
        <v>321652063</v>
      </c>
      <c r="AB14" s="88">
        <f t="shared" si="12"/>
        <v>1134607601</v>
      </c>
      <c r="AC14" s="105">
        <f t="shared" si="13"/>
        <v>0.6511325528974884</v>
      </c>
      <c r="AD14" s="85">
        <v>0</v>
      </c>
      <c r="AE14" s="86">
        <v>0</v>
      </c>
      <c r="AF14" s="88">
        <f t="shared" si="14"/>
        <v>0</v>
      </c>
      <c r="AG14" s="86">
        <v>0</v>
      </c>
      <c r="AH14" s="86">
        <v>0</v>
      </c>
      <c r="AI14" s="126">
        <v>0</v>
      </c>
      <c r="AJ14" s="127">
        <f t="shared" si="15"/>
        <v>0</v>
      </c>
      <c r="AK14" s="128">
        <f t="shared" si="16"/>
        <v>0</v>
      </c>
    </row>
    <row r="15" spans="1:37" ht="13.5">
      <c r="A15" s="65"/>
      <c r="B15" s="66" t="s">
        <v>365</v>
      </c>
      <c r="C15" s="67"/>
      <c r="D15" s="89">
        <f>SUM(D9:D14)</f>
        <v>4111893783</v>
      </c>
      <c r="E15" s="90">
        <f>SUM(E9:E14)</f>
        <v>1134777955</v>
      </c>
      <c r="F15" s="91">
        <f t="shared" si="0"/>
        <v>5246671738</v>
      </c>
      <c r="G15" s="89">
        <f>SUM(G9:G14)</f>
        <v>3939414410</v>
      </c>
      <c r="H15" s="90">
        <f>SUM(H9:H14)</f>
        <v>1102669847</v>
      </c>
      <c r="I15" s="91">
        <f t="shared" si="1"/>
        <v>5042084257</v>
      </c>
      <c r="J15" s="89">
        <f>SUM(J9:J14)</f>
        <v>629621013</v>
      </c>
      <c r="K15" s="90">
        <f>SUM(K9:K14)</f>
        <v>148939806</v>
      </c>
      <c r="L15" s="90">
        <f t="shared" si="2"/>
        <v>778560819</v>
      </c>
      <c r="M15" s="106">
        <f t="shared" si="3"/>
        <v>0.1483913722600802</v>
      </c>
      <c r="N15" s="89">
        <f>SUM(N9:N14)</f>
        <v>737684834</v>
      </c>
      <c r="O15" s="90">
        <f>SUM(O9:O14)</f>
        <v>176613341</v>
      </c>
      <c r="P15" s="90">
        <f t="shared" si="4"/>
        <v>914298175</v>
      </c>
      <c r="Q15" s="106">
        <f t="shared" si="5"/>
        <v>0.17426250786341838</v>
      </c>
      <c r="R15" s="89">
        <f>SUM(R9:R14)</f>
        <v>658607586</v>
      </c>
      <c r="S15" s="90">
        <f>SUM(S9:S14)</f>
        <v>216535777</v>
      </c>
      <c r="T15" s="90">
        <f t="shared" si="6"/>
        <v>875143363</v>
      </c>
      <c r="U15" s="106">
        <f t="shared" si="7"/>
        <v>0.17356777840136756</v>
      </c>
      <c r="V15" s="89">
        <f>SUM(V9:V14)</f>
        <v>530402403</v>
      </c>
      <c r="W15" s="90">
        <f>SUM(W9:W14)</f>
        <v>88357680</v>
      </c>
      <c r="X15" s="90">
        <f t="shared" si="8"/>
        <v>618760083</v>
      </c>
      <c r="Y15" s="106">
        <f t="shared" si="9"/>
        <v>0.1227191081031552</v>
      </c>
      <c r="Z15" s="89">
        <f t="shared" si="10"/>
        <v>2556315836</v>
      </c>
      <c r="AA15" s="90">
        <f t="shared" si="11"/>
        <v>630446604</v>
      </c>
      <c r="AB15" s="90">
        <f t="shared" si="12"/>
        <v>3186762440</v>
      </c>
      <c r="AC15" s="106">
        <f t="shared" si="13"/>
        <v>0.6320327621609596</v>
      </c>
      <c r="AD15" s="89">
        <f>SUM(AD9:AD14)</f>
        <v>1819346107</v>
      </c>
      <c r="AE15" s="90">
        <f>SUM(AE9:AE14)</f>
        <v>383056754</v>
      </c>
      <c r="AF15" s="90">
        <f t="shared" si="14"/>
        <v>2202402861</v>
      </c>
      <c r="AG15" s="90">
        <f>SUM(AG9:AG14)</f>
        <v>3080368705</v>
      </c>
      <c r="AH15" s="90">
        <f>SUM(AH9:AH14)</f>
        <v>3080368705</v>
      </c>
      <c r="AI15" s="91">
        <f>SUM(AI9:AI14)</f>
        <v>712202935</v>
      </c>
      <c r="AJ15" s="129">
        <f t="shared" si="15"/>
        <v>0.23120704149602767</v>
      </c>
      <c r="AK15" s="130">
        <f t="shared" si="16"/>
        <v>-0.7190522706099953</v>
      </c>
    </row>
    <row r="16" spans="1:37" ht="13.5">
      <c r="A16" s="62" t="s">
        <v>97</v>
      </c>
      <c r="B16" s="63" t="s">
        <v>366</v>
      </c>
      <c r="C16" s="64" t="s">
        <v>367</v>
      </c>
      <c r="D16" s="85">
        <v>339055387</v>
      </c>
      <c r="E16" s="86">
        <v>39016000</v>
      </c>
      <c r="F16" s="87">
        <f t="shared" si="0"/>
        <v>378071387</v>
      </c>
      <c r="G16" s="85">
        <v>356457508</v>
      </c>
      <c r="H16" s="86">
        <v>22765000</v>
      </c>
      <c r="I16" s="87">
        <f t="shared" si="1"/>
        <v>379222508</v>
      </c>
      <c r="J16" s="85">
        <v>6683101</v>
      </c>
      <c r="K16" s="86">
        <v>4346450</v>
      </c>
      <c r="L16" s="88">
        <f t="shared" si="2"/>
        <v>11029551</v>
      </c>
      <c r="M16" s="105">
        <f t="shared" si="3"/>
        <v>0.02917319685977717</v>
      </c>
      <c r="N16" s="85">
        <v>13607126</v>
      </c>
      <c r="O16" s="86">
        <v>7725684</v>
      </c>
      <c r="P16" s="88">
        <f t="shared" si="4"/>
        <v>21332810</v>
      </c>
      <c r="Q16" s="105">
        <f t="shared" si="5"/>
        <v>0.05642534911006106</v>
      </c>
      <c r="R16" s="85">
        <v>136556421</v>
      </c>
      <c r="S16" s="86">
        <v>6079038</v>
      </c>
      <c r="T16" s="88">
        <f t="shared" si="6"/>
        <v>142635459</v>
      </c>
      <c r="U16" s="105">
        <f t="shared" si="7"/>
        <v>0.37612603680159196</v>
      </c>
      <c r="V16" s="85">
        <v>8088497</v>
      </c>
      <c r="W16" s="86">
        <v>3854345</v>
      </c>
      <c r="X16" s="88">
        <f t="shared" si="8"/>
        <v>11942842</v>
      </c>
      <c r="Y16" s="105">
        <f t="shared" si="9"/>
        <v>0.03149296718432124</v>
      </c>
      <c r="Z16" s="125">
        <f t="shared" si="10"/>
        <v>164935145</v>
      </c>
      <c r="AA16" s="88">
        <f t="shared" si="11"/>
        <v>22005517</v>
      </c>
      <c r="AB16" s="88">
        <f t="shared" si="12"/>
        <v>186940662</v>
      </c>
      <c r="AC16" s="105">
        <f t="shared" si="13"/>
        <v>0.4929577175835776</v>
      </c>
      <c r="AD16" s="85">
        <v>344384918</v>
      </c>
      <c r="AE16" s="86">
        <v>10116460</v>
      </c>
      <c r="AF16" s="88">
        <f t="shared" si="14"/>
        <v>354501378</v>
      </c>
      <c r="AG16" s="86">
        <v>344321232</v>
      </c>
      <c r="AH16" s="86">
        <v>344321232</v>
      </c>
      <c r="AI16" s="126">
        <v>302437937</v>
      </c>
      <c r="AJ16" s="127">
        <f t="shared" si="15"/>
        <v>0.878359824758062</v>
      </c>
      <c r="AK16" s="128">
        <f t="shared" si="16"/>
        <v>-0.9663108728451826</v>
      </c>
    </row>
    <row r="17" spans="1:37" ht="13.5">
      <c r="A17" s="62" t="s">
        <v>97</v>
      </c>
      <c r="B17" s="63" t="s">
        <v>368</v>
      </c>
      <c r="C17" s="64" t="s">
        <v>369</v>
      </c>
      <c r="D17" s="85">
        <v>676528489</v>
      </c>
      <c r="E17" s="86">
        <v>170383000</v>
      </c>
      <c r="F17" s="87">
        <f t="shared" si="0"/>
        <v>846911489</v>
      </c>
      <c r="G17" s="85">
        <v>656712592</v>
      </c>
      <c r="H17" s="86">
        <v>169049710</v>
      </c>
      <c r="I17" s="87">
        <f t="shared" si="1"/>
        <v>825762302</v>
      </c>
      <c r="J17" s="85">
        <v>26486204</v>
      </c>
      <c r="K17" s="86">
        <v>39037381</v>
      </c>
      <c r="L17" s="88">
        <f t="shared" si="2"/>
        <v>65523585</v>
      </c>
      <c r="M17" s="105">
        <f t="shared" si="3"/>
        <v>0.07736768936428964</v>
      </c>
      <c r="N17" s="85">
        <v>76638455</v>
      </c>
      <c r="O17" s="86">
        <v>60700911</v>
      </c>
      <c r="P17" s="88">
        <f t="shared" si="4"/>
        <v>137339366</v>
      </c>
      <c r="Q17" s="105">
        <f t="shared" si="5"/>
        <v>0.16216495794875208</v>
      </c>
      <c r="R17" s="85">
        <v>256739790</v>
      </c>
      <c r="S17" s="86">
        <v>31723404</v>
      </c>
      <c r="T17" s="88">
        <f t="shared" si="6"/>
        <v>288463194</v>
      </c>
      <c r="U17" s="105">
        <f t="shared" si="7"/>
        <v>0.3493295749894865</v>
      </c>
      <c r="V17" s="85">
        <v>220676934</v>
      </c>
      <c r="W17" s="86">
        <v>19849487</v>
      </c>
      <c r="X17" s="88">
        <f t="shared" si="8"/>
        <v>240526421</v>
      </c>
      <c r="Y17" s="105">
        <f t="shared" si="9"/>
        <v>0.2912780353588968</v>
      </c>
      <c r="Z17" s="125">
        <f t="shared" si="10"/>
        <v>580541383</v>
      </c>
      <c r="AA17" s="88">
        <f t="shared" si="11"/>
        <v>151311183</v>
      </c>
      <c r="AB17" s="88">
        <f t="shared" si="12"/>
        <v>731852566</v>
      </c>
      <c r="AC17" s="105">
        <f t="shared" si="13"/>
        <v>0.8862750990538679</v>
      </c>
      <c r="AD17" s="85">
        <v>586280041</v>
      </c>
      <c r="AE17" s="86">
        <v>130888443</v>
      </c>
      <c r="AF17" s="88">
        <f t="shared" si="14"/>
        <v>717168484</v>
      </c>
      <c r="AG17" s="86">
        <v>788260068</v>
      </c>
      <c r="AH17" s="86">
        <v>788260068</v>
      </c>
      <c r="AI17" s="126">
        <v>375665935</v>
      </c>
      <c r="AJ17" s="127">
        <f t="shared" si="15"/>
        <v>0.4765761329926965</v>
      </c>
      <c r="AK17" s="128">
        <f t="shared" si="16"/>
        <v>-0.664616577044119</v>
      </c>
    </row>
    <row r="18" spans="1:37" ht="13.5">
      <c r="A18" s="62" t="s">
        <v>97</v>
      </c>
      <c r="B18" s="63" t="s">
        <v>370</v>
      </c>
      <c r="C18" s="64" t="s">
        <v>371</v>
      </c>
      <c r="D18" s="85">
        <v>958974183</v>
      </c>
      <c r="E18" s="86">
        <v>203377980</v>
      </c>
      <c r="F18" s="87">
        <f t="shared" si="0"/>
        <v>1162352163</v>
      </c>
      <c r="G18" s="85">
        <v>909331400</v>
      </c>
      <c r="H18" s="86">
        <v>179014990</v>
      </c>
      <c r="I18" s="87">
        <f t="shared" si="1"/>
        <v>1088346390</v>
      </c>
      <c r="J18" s="85">
        <v>100597546</v>
      </c>
      <c r="K18" s="86">
        <v>7462748</v>
      </c>
      <c r="L18" s="88">
        <f t="shared" si="2"/>
        <v>108060294</v>
      </c>
      <c r="M18" s="105">
        <f t="shared" si="3"/>
        <v>0.0929669143653497</v>
      </c>
      <c r="N18" s="85">
        <v>234846139</v>
      </c>
      <c r="O18" s="86">
        <v>25041110</v>
      </c>
      <c r="P18" s="88">
        <f t="shared" si="4"/>
        <v>259887249</v>
      </c>
      <c r="Q18" s="105">
        <f t="shared" si="5"/>
        <v>0.2235873578358885</v>
      </c>
      <c r="R18" s="85">
        <v>203430359</v>
      </c>
      <c r="S18" s="86">
        <v>-16653639</v>
      </c>
      <c r="T18" s="88">
        <f t="shared" si="6"/>
        <v>186776720</v>
      </c>
      <c r="U18" s="105">
        <f t="shared" si="7"/>
        <v>0.171615141756477</v>
      </c>
      <c r="V18" s="85">
        <v>93377401</v>
      </c>
      <c r="W18" s="86">
        <v>3558039</v>
      </c>
      <c r="X18" s="88">
        <f t="shared" si="8"/>
        <v>96935440</v>
      </c>
      <c r="Y18" s="105">
        <f t="shared" si="9"/>
        <v>0.08906671707708792</v>
      </c>
      <c r="Z18" s="125">
        <f t="shared" si="10"/>
        <v>632251445</v>
      </c>
      <c r="AA18" s="88">
        <f t="shared" si="11"/>
        <v>19408258</v>
      </c>
      <c r="AB18" s="88">
        <f t="shared" si="12"/>
        <v>651659703</v>
      </c>
      <c r="AC18" s="105">
        <f t="shared" si="13"/>
        <v>0.5987613033751139</v>
      </c>
      <c r="AD18" s="85">
        <v>820379717</v>
      </c>
      <c r="AE18" s="86">
        <v>139500576</v>
      </c>
      <c r="AF18" s="88">
        <f t="shared" si="14"/>
        <v>959880293</v>
      </c>
      <c r="AG18" s="86">
        <v>592683168</v>
      </c>
      <c r="AH18" s="86">
        <v>592683168</v>
      </c>
      <c r="AI18" s="126">
        <v>224692961</v>
      </c>
      <c r="AJ18" s="127">
        <f t="shared" si="15"/>
        <v>0.37911142602247816</v>
      </c>
      <c r="AK18" s="128">
        <f t="shared" si="16"/>
        <v>-0.8990129907792576</v>
      </c>
    </row>
    <row r="19" spans="1:37" ht="13.5">
      <c r="A19" s="62" t="s">
        <v>97</v>
      </c>
      <c r="B19" s="63" t="s">
        <v>372</v>
      </c>
      <c r="C19" s="64" t="s">
        <v>373</v>
      </c>
      <c r="D19" s="85">
        <v>218576796</v>
      </c>
      <c r="E19" s="86">
        <v>183931008</v>
      </c>
      <c r="F19" s="87">
        <f t="shared" si="0"/>
        <v>402507804</v>
      </c>
      <c r="G19" s="85">
        <v>349487056</v>
      </c>
      <c r="H19" s="86">
        <v>277001753</v>
      </c>
      <c r="I19" s="87">
        <f t="shared" si="1"/>
        <v>626488809</v>
      </c>
      <c r="J19" s="85">
        <v>68512071</v>
      </c>
      <c r="K19" s="86">
        <v>41769173</v>
      </c>
      <c r="L19" s="88">
        <f t="shared" si="2"/>
        <v>110281244</v>
      </c>
      <c r="M19" s="105">
        <f t="shared" si="3"/>
        <v>0.2739853560702639</v>
      </c>
      <c r="N19" s="85">
        <v>76258030</v>
      </c>
      <c r="O19" s="86">
        <v>70099266</v>
      </c>
      <c r="P19" s="88">
        <f t="shared" si="4"/>
        <v>146357296</v>
      </c>
      <c r="Q19" s="105">
        <f t="shared" si="5"/>
        <v>0.3636135611422828</v>
      </c>
      <c r="R19" s="85">
        <v>61022836</v>
      </c>
      <c r="S19" s="86">
        <v>34972285</v>
      </c>
      <c r="T19" s="88">
        <f t="shared" si="6"/>
        <v>95995121</v>
      </c>
      <c r="U19" s="105">
        <f t="shared" si="7"/>
        <v>0.1532271919640946</v>
      </c>
      <c r="V19" s="85">
        <v>39391805</v>
      </c>
      <c r="W19" s="86">
        <v>22588910</v>
      </c>
      <c r="X19" s="88">
        <f t="shared" si="8"/>
        <v>61980715</v>
      </c>
      <c r="Y19" s="105">
        <f t="shared" si="9"/>
        <v>0.09893347512293711</v>
      </c>
      <c r="Z19" s="125">
        <f t="shared" si="10"/>
        <v>245184742</v>
      </c>
      <c r="AA19" s="88">
        <f t="shared" si="11"/>
        <v>169429634</v>
      </c>
      <c r="AB19" s="88">
        <f t="shared" si="12"/>
        <v>414614376</v>
      </c>
      <c r="AC19" s="105">
        <f t="shared" si="13"/>
        <v>0.6618065160043426</v>
      </c>
      <c r="AD19" s="85">
        <v>221270618</v>
      </c>
      <c r="AE19" s="86">
        <v>98556828</v>
      </c>
      <c r="AF19" s="88">
        <f t="shared" si="14"/>
        <v>319827446</v>
      </c>
      <c r="AG19" s="86">
        <v>458412621</v>
      </c>
      <c r="AH19" s="86">
        <v>458412621</v>
      </c>
      <c r="AI19" s="126">
        <v>108722750</v>
      </c>
      <c r="AJ19" s="127">
        <f t="shared" si="15"/>
        <v>0.23717224399892778</v>
      </c>
      <c r="AK19" s="128">
        <f t="shared" si="16"/>
        <v>-0.8062057657178052</v>
      </c>
    </row>
    <row r="20" spans="1:37" ht="13.5">
      <c r="A20" s="62" t="s">
        <v>112</v>
      </c>
      <c r="B20" s="63" t="s">
        <v>374</v>
      </c>
      <c r="C20" s="64" t="s">
        <v>375</v>
      </c>
      <c r="D20" s="85">
        <v>1034693700</v>
      </c>
      <c r="E20" s="86">
        <v>714483388</v>
      </c>
      <c r="F20" s="87">
        <f t="shared" si="0"/>
        <v>1749177088</v>
      </c>
      <c r="G20" s="85">
        <v>1141377341</v>
      </c>
      <c r="H20" s="86">
        <v>679012859</v>
      </c>
      <c r="I20" s="87">
        <f t="shared" si="1"/>
        <v>1820390200</v>
      </c>
      <c r="J20" s="85">
        <v>216560056</v>
      </c>
      <c r="K20" s="86">
        <v>79850019</v>
      </c>
      <c r="L20" s="88">
        <f t="shared" si="2"/>
        <v>296410075</v>
      </c>
      <c r="M20" s="105">
        <f t="shared" si="3"/>
        <v>0.16945687033833362</v>
      </c>
      <c r="N20" s="85">
        <v>256352748</v>
      </c>
      <c r="O20" s="86">
        <v>142614398</v>
      </c>
      <c r="P20" s="88">
        <f t="shared" si="4"/>
        <v>398967146</v>
      </c>
      <c r="Q20" s="105">
        <f t="shared" si="5"/>
        <v>0.22808848157059783</v>
      </c>
      <c r="R20" s="85">
        <v>263830401</v>
      </c>
      <c r="S20" s="86">
        <v>162694044</v>
      </c>
      <c r="T20" s="88">
        <f t="shared" si="6"/>
        <v>426524445</v>
      </c>
      <c r="U20" s="105">
        <f t="shared" si="7"/>
        <v>0.23430385694231928</v>
      </c>
      <c r="V20" s="85">
        <v>523560237</v>
      </c>
      <c r="W20" s="86">
        <v>170861351</v>
      </c>
      <c r="X20" s="88">
        <f t="shared" si="8"/>
        <v>694421588</v>
      </c>
      <c r="Y20" s="105">
        <f t="shared" si="9"/>
        <v>0.3814685378991823</v>
      </c>
      <c r="Z20" s="125">
        <f t="shared" si="10"/>
        <v>1260303442</v>
      </c>
      <c r="AA20" s="88">
        <f t="shared" si="11"/>
        <v>556019812</v>
      </c>
      <c r="AB20" s="88">
        <f t="shared" si="12"/>
        <v>1816323254</v>
      </c>
      <c r="AC20" s="105">
        <f t="shared" si="13"/>
        <v>0.9977658932683773</v>
      </c>
      <c r="AD20" s="85">
        <v>787216983</v>
      </c>
      <c r="AE20" s="86">
        <v>663100119</v>
      </c>
      <c r="AF20" s="88">
        <f t="shared" si="14"/>
        <v>1450317102</v>
      </c>
      <c r="AG20" s="86">
        <v>1063541676</v>
      </c>
      <c r="AH20" s="86">
        <v>1063541676</v>
      </c>
      <c r="AI20" s="126">
        <v>249864079</v>
      </c>
      <c r="AJ20" s="127">
        <f t="shared" si="15"/>
        <v>0.23493586066109176</v>
      </c>
      <c r="AK20" s="128">
        <f t="shared" si="16"/>
        <v>-0.5211932707389394</v>
      </c>
    </row>
    <row r="21" spans="1:37" ht="13.5">
      <c r="A21" s="65"/>
      <c r="B21" s="66" t="s">
        <v>376</v>
      </c>
      <c r="C21" s="67"/>
      <c r="D21" s="89">
        <f>SUM(D16:D20)</f>
        <v>3227828555</v>
      </c>
      <c r="E21" s="90">
        <f>SUM(E16:E20)</f>
        <v>1311191376</v>
      </c>
      <c r="F21" s="91">
        <f t="shared" si="0"/>
        <v>4539019931</v>
      </c>
      <c r="G21" s="89">
        <f>SUM(G16:G20)</f>
        <v>3413365897</v>
      </c>
      <c r="H21" s="90">
        <f>SUM(H16:H20)</f>
        <v>1326844312</v>
      </c>
      <c r="I21" s="91">
        <f t="shared" si="1"/>
        <v>4740210209</v>
      </c>
      <c r="J21" s="89">
        <f>SUM(J16:J20)</f>
        <v>418838978</v>
      </c>
      <c r="K21" s="90">
        <f>SUM(K16:K20)</f>
        <v>172465771</v>
      </c>
      <c r="L21" s="90">
        <f t="shared" si="2"/>
        <v>591304749</v>
      </c>
      <c r="M21" s="106">
        <f t="shared" si="3"/>
        <v>0.1302714590349306</v>
      </c>
      <c r="N21" s="89">
        <f>SUM(N16:N20)</f>
        <v>657702498</v>
      </c>
      <c r="O21" s="90">
        <f>SUM(O16:O20)</f>
        <v>306181369</v>
      </c>
      <c r="P21" s="90">
        <f t="shared" si="4"/>
        <v>963883867</v>
      </c>
      <c r="Q21" s="106">
        <f t="shared" si="5"/>
        <v>0.21235506379185362</v>
      </c>
      <c r="R21" s="89">
        <f>SUM(R16:R20)</f>
        <v>921579807</v>
      </c>
      <c r="S21" s="90">
        <f>SUM(S16:S20)</f>
        <v>218815132</v>
      </c>
      <c r="T21" s="90">
        <f t="shared" si="6"/>
        <v>1140394939</v>
      </c>
      <c r="U21" s="106">
        <f t="shared" si="7"/>
        <v>0.24057898040782857</v>
      </c>
      <c r="V21" s="89">
        <f>SUM(V16:V20)</f>
        <v>885094874</v>
      </c>
      <c r="W21" s="90">
        <f>SUM(W16:W20)</f>
        <v>220712132</v>
      </c>
      <c r="X21" s="90">
        <f t="shared" si="8"/>
        <v>1105807006</v>
      </c>
      <c r="Y21" s="106">
        <f t="shared" si="9"/>
        <v>0.23328227172298382</v>
      </c>
      <c r="Z21" s="89">
        <f t="shared" si="10"/>
        <v>2883216157</v>
      </c>
      <c r="AA21" s="90">
        <f t="shared" si="11"/>
        <v>918174404</v>
      </c>
      <c r="AB21" s="90">
        <f t="shared" si="12"/>
        <v>3801390561</v>
      </c>
      <c r="AC21" s="106">
        <f t="shared" si="13"/>
        <v>0.8019455664186559</v>
      </c>
      <c r="AD21" s="89">
        <f>SUM(AD16:AD20)</f>
        <v>2759532277</v>
      </c>
      <c r="AE21" s="90">
        <f>SUM(AE16:AE20)</f>
        <v>1042162426</v>
      </c>
      <c r="AF21" s="90">
        <f t="shared" si="14"/>
        <v>3801694703</v>
      </c>
      <c r="AG21" s="90">
        <f>SUM(AG16:AG20)</f>
        <v>3247218765</v>
      </c>
      <c r="AH21" s="90">
        <f>SUM(AH16:AH20)</f>
        <v>3247218765</v>
      </c>
      <c r="AI21" s="91">
        <f>SUM(AI16:AI20)</f>
        <v>1261383662</v>
      </c>
      <c r="AJ21" s="129">
        <f t="shared" si="15"/>
        <v>0.38845047201493366</v>
      </c>
      <c r="AK21" s="130">
        <f t="shared" si="16"/>
        <v>-0.7091278778573715</v>
      </c>
    </row>
    <row r="22" spans="1:37" ht="13.5">
      <c r="A22" s="62" t="s">
        <v>97</v>
      </c>
      <c r="B22" s="63" t="s">
        <v>377</v>
      </c>
      <c r="C22" s="64" t="s">
        <v>378</v>
      </c>
      <c r="D22" s="85">
        <v>312413242</v>
      </c>
      <c r="E22" s="86">
        <v>69532500</v>
      </c>
      <c r="F22" s="87">
        <f t="shared" si="0"/>
        <v>381945742</v>
      </c>
      <c r="G22" s="85">
        <v>314596766</v>
      </c>
      <c r="H22" s="86">
        <v>64385147</v>
      </c>
      <c r="I22" s="87">
        <f t="shared" si="1"/>
        <v>378981913</v>
      </c>
      <c r="J22" s="85">
        <v>61846011</v>
      </c>
      <c r="K22" s="86">
        <v>4912056</v>
      </c>
      <c r="L22" s="88">
        <f t="shared" si="2"/>
        <v>66758067</v>
      </c>
      <c r="M22" s="105">
        <f t="shared" si="3"/>
        <v>0.17478416345324777</v>
      </c>
      <c r="N22" s="85">
        <v>59037453</v>
      </c>
      <c r="O22" s="86">
        <v>18309004</v>
      </c>
      <c r="P22" s="88">
        <f t="shared" si="4"/>
        <v>77346457</v>
      </c>
      <c r="Q22" s="105">
        <f t="shared" si="5"/>
        <v>0.2025063994560777</v>
      </c>
      <c r="R22" s="85">
        <v>59235566</v>
      </c>
      <c r="S22" s="86">
        <v>11122267</v>
      </c>
      <c r="T22" s="88">
        <f t="shared" si="6"/>
        <v>70357833</v>
      </c>
      <c r="U22" s="105">
        <f t="shared" si="7"/>
        <v>0.18564958006320476</v>
      </c>
      <c r="V22" s="85">
        <v>60116593</v>
      </c>
      <c r="W22" s="86">
        <v>11459609</v>
      </c>
      <c r="X22" s="88">
        <f t="shared" si="8"/>
        <v>71576202</v>
      </c>
      <c r="Y22" s="105">
        <f t="shared" si="9"/>
        <v>0.1888644274166192</v>
      </c>
      <c r="Z22" s="125">
        <f t="shared" si="10"/>
        <v>240235623</v>
      </c>
      <c r="AA22" s="88">
        <f t="shared" si="11"/>
        <v>45802936</v>
      </c>
      <c r="AB22" s="88">
        <f t="shared" si="12"/>
        <v>286038559</v>
      </c>
      <c r="AC22" s="105">
        <f t="shared" si="13"/>
        <v>0.7547551721815283</v>
      </c>
      <c r="AD22" s="85">
        <v>233494374</v>
      </c>
      <c r="AE22" s="86">
        <v>42520113</v>
      </c>
      <c r="AF22" s="88">
        <f t="shared" si="14"/>
        <v>276014487</v>
      </c>
      <c r="AG22" s="86">
        <v>317177237</v>
      </c>
      <c r="AH22" s="86">
        <v>317177237</v>
      </c>
      <c r="AI22" s="126">
        <v>72725703</v>
      </c>
      <c r="AJ22" s="127">
        <f t="shared" si="15"/>
        <v>0.22929042351169734</v>
      </c>
      <c r="AK22" s="128">
        <f t="shared" si="16"/>
        <v>-0.740679546287728</v>
      </c>
    </row>
    <row r="23" spans="1:37" ht="13.5">
      <c r="A23" s="62" t="s">
        <v>97</v>
      </c>
      <c r="B23" s="63" t="s">
        <v>379</v>
      </c>
      <c r="C23" s="64" t="s">
        <v>380</v>
      </c>
      <c r="D23" s="85">
        <v>205548562</v>
      </c>
      <c r="E23" s="86">
        <v>55441271</v>
      </c>
      <c r="F23" s="87">
        <f t="shared" si="0"/>
        <v>260989833</v>
      </c>
      <c r="G23" s="85">
        <v>212610895</v>
      </c>
      <c r="H23" s="86">
        <v>46194785</v>
      </c>
      <c r="I23" s="87">
        <f t="shared" si="1"/>
        <v>258805680</v>
      </c>
      <c r="J23" s="85">
        <v>43726899</v>
      </c>
      <c r="K23" s="86">
        <v>13139331</v>
      </c>
      <c r="L23" s="88">
        <f t="shared" si="2"/>
        <v>56866230</v>
      </c>
      <c r="M23" s="105">
        <f t="shared" si="3"/>
        <v>0.21788676342806043</v>
      </c>
      <c r="N23" s="85">
        <v>54943160</v>
      </c>
      <c r="O23" s="86">
        <v>18357960</v>
      </c>
      <c r="P23" s="88">
        <f t="shared" si="4"/>
        <v>73301120</v>
      </c>
      <c r="Q23" s="105">
        <f t="shared" si="5"/>
        <v>0.28085814361971717</v>
      </c>
      <c r="R23" s="85">
        <v>43436446</v>
      </c>
      <c r="S23" s="86">
        <v>2261822</v>
      </c>
      <c r="T23" s="88">
        <f t="shared" si="6"/>
        <v>45698268</v>
      </c>
      <c r="U23" s="105">
        <f t="shared" si="7"/>
        <v>0.17657366716217357</v>
      </c>
      <c r="V23" s="85">
        <v>39316292</v>
      </c>
      <c r="W23" s="86">
        <v>3207597</v>
      </c>
      <c r="X23" s="88">
        <f t="shared" si="8"/>
        <v>42523889</v>
      </c>
      <c r="Y23" s="105">
        <f t="shared" si="9"/>
        <v>0.16430817515287918</v>
      </c>
      <c r="Z23" s="125">
        <f t="shared" si="10"/>
        <v>181422797</v>
      </c>
      <c r="AA23" s="88">
        <f t="shared" si="11"/>
        <v>36966710</v>
      </c>
      <c r="AB23" s="88">
        <f t="shared" si="12"/>
        <v>218389507</v>
      </c>
      <c r="AC23" s="105">
        <f t="shared" si="13"/>
        <v>0.843835834669471</v>
      </c>
      <c r="AD23" s="85">
        <v>184284223</v>
      </c>
      <c r="AE23" s="86">
        <v>43900093</v>
      </c>
      <c r="AF23" s="88">
        <f t="shared" si="14"/>
        <v>228184316</v>
      </c>
      <c r="AG23" s="86">
        <v>232794963</v>
      </c>
      <c r="AH23" s="86">
        <v>232794963</v>
      </c>
      <c r="AI23" s="126">
        <v>60997112</v>
      </c>
      <c r="AJ23" s="127">
        <f t="shared" si="15"/>
        <v>0.2620207551483835</v>
      </c>
      <c r="AK23" s="128">
        <f t="shared" si="16"/>
        <v>-0.8136423670766224</v>
      </c>
    </row>
    <row r="24" spans="1:37" ht="13.5">
      <c r="A24" s="62" t="s">
        <v>97</v>
      </c>
      <c r="B24" s="63" t="s">
        <v>69</v>
      </c>
      <c r="C24" s="64" t="s">
        <v>70</v>
      </c>
      <c r="D24" s="85">
        <v>3549930516</v>
      </c>
      <c r="E24" s="86">
        <v>1889186104</v>
      </c>
      <c r="F24" s="87">
        <f t="shared" si="0"/>
        <v>5439116620</v>
      </c>
      <c r="G24" s="85">
        <v>3797117188</v>
      </c>
      <c r="H24" s="86">
        <v>1556201099</v>
      </c>
      <c r="I24" s="87">
        <f t="shared" si="1"/>
        <v>5353318287</v>
      </c>
      <c r="J24" s="85">
        <v>729734077</v>
      </c>
      <c r="K24" s="86">
        <v>170032755</v>
      </c>
      <c r="L24" s="88">
        <f t="shared" si="2"/>
        <v>899766832</v>
      </c>
      <c r="M24" s="105">
        <f t="shared" si="3"/>
        <v>0.16542517744361215</v>
      </c>
      <c r="N24" s="85">
        <v>734248466</v>
      </c>
      <c r="O24" s="86">
        <v>297036399</v>
      </c>
      <c r="P24" s="88">
        <f t="shared" si="4"/>
        <v>1031284865</v>
      </c>
      <c r="Q24" s="105">
        <f t="shared" si="5"/>
        <v>0.18960521295092217</v>
      </c>
      <c r="R24" s="85">
        <v>671331435</v>
      </c>
      <c r="S24" s="86">
        <v>176820773</v>
      </c>
      <c r="T24" s="88">
        <f t="shared" si="6"/>
        <v>848152208</v>
      </c>
      <c r="U24" s="105">
        <f t="shared" si="7"/>
        <v>0.15843485526718132</v>
      </c>
      <c r="V24" s="85">
        <v>884792959</v>
      </c>
      <c r="W24" s="86">
        <v>348870585</v>
      </c>
      <c r="X24" s="88">
        <f t="shared" si="8"/>
        <v>1233663544</v>
      </c>
      <c r="Y24" s="105">
        <f t="shared" si="9"/>
        <v>0.23044838320109398</v>
      </c>
      <c r="Z24" s="125">
        <f t="shared" si="10"/>
        <v>3020106937</v>
      </c>
      <c r="AA24" s="88">
        <f t="shared" si="11"/>
        <v>992760512</v>
      </c>
      <c r="AB24" s="88">
        <f t="shared" si="12"/>
        <v>4012867449</v>
      </c>
      <c r="AC24" s="105">
        <f t="shared" si="13"/>
        <v>0.7496037474074442</v>
      </c>
      <c r="AD24" s="85">
        <v>3033518513</v>
      </c>
      <c r="AE24" s="86">
        <v>1492086617</v>
      </c>
      <c r="AF24" s="88">
        <f t="shared" si="14"/>
        <v>4525605130</v>
      </c>
      <c r="AG24" s="86">
        <v>5261236000</v>
      </c>
      <c r="AH24" s="86">
        <v>5261236000</v>
      </c>
      <c r="AI24" s="126">
        <v>675481352</v>
      </c>
      <c r="AJ24" s="127">
        <f t="shared" si="15"/>
        <v>0.12838833916592984</v>
      </c>
      <c r="AK24" s="128">
        <f t="shared" si="16"/>
        <v>-0.7274036270150683</v>
      </c>
    </row>
    <row r="25" spans="1:37" ht="13.5">
      <c r="A25" s="62" t="s">
        <v>97</v>
      </c>
      <c r="B25" s="63" t="s">
        <v>381</v>
      </c>
      <c r="C25" s="64" t="s">
        <v>382</v>
      </c>
      <c r="D25" s="85">
        <v>304274644</v>
      </c>
      <c r="E25" s="86">
        <v>104165942</v>
      </c>
      <c r="F25" s="87">
        <f t="shared" si="0"/>
        <v>408440586</v>
      </c>
      <c r="G25" s="85">
        <v>296608223</v>
      </c>
      <c r="H25" s="86">
        <v>115327903</v>
      </c>
      <c r="I25" s="87">
        <f t="shared" si="1"/>
        <v>411936126</v>
      </c>
      <c r="J25" s="85">
        <v>0</v>
      </c>
      <c r="K25" s="86">
        <v>0</v>
      </c>
      <c r="L25" s="88">
        <f t="shared" si="2"/>
        <v>0</v>
      </c>
      <c r="M25" s="105">
        <f t="shared" si="3"/>
        <v>0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f t="shared" si="10"/>
        <v>0</v>
      </c>
      <c r="AA25" s="88">
        <f t="shared" si="11"/>
        <v>0</v>
      </c>
      <c r="AB25" s="88">
        <f t="shared" si="12"/>
        <v>0</v>
      </c>
      <c r="AC25" s="105">
        <f t="shared" si="13"/>
        <v>0</v>
      </c>
      <c r="AD25" s="85">
        <v>177968751</v>
      </c>
      <c r="AE25" s="86">
        <v>29248686</v>
      </c>
      <c r="AF25" s="88">
        <f t="shared" si="14"/>
        <v>207217437</v>
      </c>
      <c r="AG25" s="86">
        <v>576155640</v>
      </c>
      <c r="AH25" s="86">
        <v>576155640</v>
      </c>
      <c r="AI25" s="126">
        <v>24904183</v>
      </c>
      <c r="AJ25" s="127">
        <f t="shared" si="15"/>
        <v>0.043224749132022726</v>
      </c>
      <c r="AK25" s="128">
        <f t="shared" si="16"/>
        <v>-1</v>
      </c>
    </row>
    <row r="26" spans="1:37" ht="13.5">
      <c r="A26" s="62" t="s">
        <v>112</v>
      </c>
      <c r="B26" s="63" t="s">
        <v>383</v>
      </c>
      <c r="C26" s="64" t="s">
        <v>384</v>
      </c>
      <c r="D26" s="85">
        <v>786032000</v>
      </c>
      <c r="E26" s="86">
        <v>309134000</v>
      </c>
      <c r="F26" s="87">
        <f t="shared" si="0"/>
        <v>1095166000</v>
      </c>
      <c r="G26" s="85">
        <v>751355000</v>
      </c>
      <c r="H26" s="86">
        <v>361598771</v>
      </c>
      <c r="I26" s="87">
        <f t="shared" si="1"/>
        <v>1112953771</v>
      </c>
      <c r="J26" s="85">
        <v>158688414</v>
      </c>
      <c r="K26" s="86">
        <v>113211279</v>
      </c>
      <c r="L26" s="88">
        <f t="shared" si="2"/>
        <v>271899693</v>
      </c>
      <c r="M26" s="105">
        <f t="shared" si="3"/>
        <v>0.2482725842475022</v>
      </c>
      <c r="N26" s="85">
        <v>187220713</v>
      </c>
      <c r="O26" s="86">
        <v>129034409</v>
      </c>
      <c r="P26" s="88">
        <f t="shared" si="4"/>
        <v>316255122</v>
      </c>
      <c r="Q26" s="105">
        <f t="shared" si="5"/>
        <v>0.28877368545042487</v>
      </c>
      <c r="R26" s="85">
        <v>191555580</v>
      </c>
      <c r="S26" s="86">
        <v>85048055</v>
      </c>
      <c r="T26" s="88">
        <f t="shared" si="6"/>
        <v>276603635</v>
      </c>
      <c r="U26" s="105">
        <f t="shared" si="7"/>
        <v>0.24853110902483297</v>
      </c>
      <c r="V26" s="85">
        <v>125322470</v>
      </c>
      <c r="W26" s="86">
        <v>33276043</v>
      </c>
      <c r="X26" s="88">
        <f t="shared" si="8"/>
        <v>158598513</v>
      </c>
      <c r="Y26" s="105">
        <f t="shared" si="9"/>
        <v>0.14250233669409076</v>
      </c>
      <c r="Z26" s="125">
        <f t="shared" si="10"/>
        <v>662787177</v>
      </c>
      <c r="AA26" s="88">
        <f t="shared" si="11"/>
        <v>360569786</v>
      </c>
      <c r="AB26" s="88">
        <f t="shared" si="12"/>
        <v>1023356963</v>
      </c>
      <c r="AC26" s="105">
        <f t="shared" si="13"/>
        <v>0.9194963795131433</v>
      </c>
      <c r="AD26" s="85">
        <v>671664167</v>
      </c>
      <c r="AE26" s="86">
        <v>281907091</v>
      </c>
      <c r="AF26" s="88">
        <f t="shared" si="14"/>
        <v>953571258</v>
      </c>
      <c r="AG26" s="86">
        <v>1001430000</v>
      </c>
      <c r="AH26" s="86">
        <v>1001430000</v>
      </c>
      <c r="AI26" s="126">
        <v>405120010</v>
      </c>
      <c r="AJ26" s="127">
        <f t="shared" si="15"/>
        <v>0.40454151563264534</v>
      </c>
      <c r="AK26" s="128">
        <f t="shared" si="16"/>
        <v>-0.8336794322716468</v>
      </c>
    </row>
    <row r="27" spans="1:37" ht="13.5">
      <c r="A27" s="65"/>
      <c r="B27" s="66" t="s">
        <v>385</v>
      </c>
      <c r="C27" s="67"/>
      <c r="D27" s="89">
        <f>SUM(D22:D26)</f>
        <v>5158198964</v>
      </c>
      <c r="E27" s="90">
        <f>SUM(E22:E26)</f>
        <v>2427459817</v>
      </c>
      <c r="F27" s="91">
        <f t="shared" si="0"/>
        <v>7585658781</v>
      </c>
      <c r="G27" s="89">
        <f>SUM(G22:G26)</f>
        <v>5372288072</v>
      </c>
      <c r="H27" s="90">
        <f>SUM(H22:H26)</f>
        <v>2143707705</v>
      </c>
      <c r="I27" s="91">
        <f t="shared" si="1"/>
        <v>7515995777</v>
      </c>
      <c r="J27" s="89">
        <f>SUM(J22:J26)</f>
        <v>993995401</v>
      </c>
      <c r="K27" s="90">
        <f>SUM(K22:K26)</f>
        <v>301295421</v>
      </c>
      <c r="L27" s="90">
        <f t="shared" si="2"/>
        <v>1295290822</v>
      </c>
      <c r="M27" s="106">
        <f t="shared" si="3"/>
        <v>0.17075521841878114</v>
      </c>
      <c r="N27" s="89">
        <f>SUM(N22:N26)</f>
        <v>1035449792</v>
      </c>
      <c r="O27" s="90">
        <f>SUM(O22:O26)</f>
        <v>462737772</v>
      </c>
      <c r="P27" s="90">
        <f t="shared" si="4"/>
        <v>1498187564</v>
      </c>
      <c r="Q27" s="106">
        <f t="shared" si="5"/>
        <v>0.19750263058925746</v>
      </c>
      <c r="R27" s="89">
        <f>SUM(R22:R26)</f>
        <v>965559027</v>
      </c>
      <c r="S27" s="90">
        <f>SUM(S22:S26)</f>
        <v>275252917</v>
      </c>
      <c r="T27" s="90">
        <f t="shared" si="6"/>
        <v>1240811944</v>
      </c>
      <c r="U27" s="106">
        <f t="shared" si="7"/>
        <v>0.16508949456797972</v>
      </c>
      <c r="V27" s="89">
        <f>SUM(V22:V26)</f>
        <v>1109548314</v>
      </c>
      <c r="W27" s="90">
        <f>SUM(W22:W26)</f>
        <v>396813834</v>
      </c>
      <c r="X27" s="90">
        <f t="shared" si="8"/>
        <v>1506362148</v>
      </c>
      <c r="Y27" s="106">
        <f t="shared" si="9"/>
        <v>0.20042083480271225</v>
      </c>
      <c r="Z27" s="89">
        <f t="shared" si="10"/>
        <v>4104552534</v>
      </c>
      <c r="AA27" s="90">
        <f t="shared" si="11"/>
        <v>1436099944</v>
      </c>
      <c r="AB27" s="90">
        <f t="shared" si="12"/>
        <v>5540652478</v>
      </c>
      <c r="AC27" s="106">
        <f t="shared" si="13"/>
        <v>0.7371814251087225</v>
      </c>
      <c r="AD27" s="89">
        <f>SUM(AD22:AD26)</f>
        <v>4300930028</v>
      </c>
      <c r="AE27" s="90">
        <f>SUM(AE22:AE26)</f>
        <v>1889662600</v>
      </c>
      <c r="AF27" s="90">
        <f t="shared" si="14"/>
        <v>6190592628</v>
      </c>
      <c r="AG27" s="90">
        <f>SUM(AG22:AG26)</f>
        <v>7388793840</v>
      </c>
      <c r="AH27" s="90">
        <f>SUM(AH22:AH26)</f>
        <v>7388793840</v>
      </c>
      <c r="AI27" s="91">
        <f>SUM(AI22:AI26)</f>
        <v>1239228360</v>
      </c>
      <c r="AJ27" s="129">
        <f t="shared" si="15"/>
        <v>0.16771727386563542</v>
      </c>
      <c r="AK27" s="130">
        <f t="shared" si="16"/>
        <v>-0.7566691529359021</v>
      </c>
    </row>
    <row r="28" spans="1:37" ht="13.5">
      <c r="A28" s="62" t="s">
        <v>97</v>
      </c>
      <c r="B28" s="63" t="s">
        <v>386</v>
      </c>
      <c r="C28" s="64" t="s">
        <v>387</v>
      </c>
      <c r="D28" s="85">
        <v>397249548</v>
      </c>
      <c r="E28" s="86">
        <v>63228012</v>
      </c>
      <c r="F28" s="87">
        <f t="shared" si="0"/>
        <v>460477560</v>
      </c>
      <c r="G28" s="85">
        <v>365617997</v>
      </c>
      <c r="H28" s="86">
        <v>111076000</v>
      </c>
      <c r="I28" s="87">
        <f t="shared" si="1"/>
        <v>476693997</v>
      </c>
      <c r="J28" s="85">
        <v>63327987</v>
      </c>
      <c r="K28" s="86">
        <v>9738036</v>
      </c>
      <c r="L28" s="88">
        <f t="shared" si="2"/>
        <v>73066023</v>
      </c>
      <c r="M28" s="105">
        <f t="shared" si="3"/>
        <v>0.15867444876141196</v>
      </c>
      <c r="N28" s="85">
        <v>75588580</v>
      </c>
      <c r="O28" s="86">
        <v>25164402</v>
      </c>
      <c r="P28" s="88">
        <f t="shared" si="4"/>
        <v>100752982</v>
      </c>
      <c r="Q28" s="105">
        <f t="shared" si="5"/>
        <v>0.218801068178002</v>
      </c>
      <c r="R28" s="85">
        <v>71917253</v>
      </c>
      <c r="S28" s="86">
        <v>21216336</v>
      </c>
      <c r="T28" s="88">
        <f t="shared" si="6"/>
        <v>93133589</v>
      </c>
      <c r="U28" s="105">
        <f t="shared" si="7"/>
        <v>0.19537394971642574</v>
      </c>
      <c r="V28" s="85">
        <v>44903338</v>
      </c>
      <c r="W28" s="86">
        <v>8619296</v>
      </c>
      <c r="X28" s="88">
        <f t="shared" si="8"/>
        <v>53522634</v>
      </c>
      <c r="Y28" s="105">
        <f t="shared" si="9"/>
        <v>0.11227880849525361</v>
      </c>
      <c r="Z28" s="125">
        <f t="shared" si="10"/>
        <v>255737158</v>
      </c>
      <c r="AA28" s="88">
        <f t="shared" si="11"/>
        <v>64738070</v>
      </c>
      <c r="AB28" s="88">
        <f t="shared" si="12"/>
        <v>320475228</v>
      </c>
      <c r="AC28" s="105">
        <f t="shared" si="13"/>
        <v>0.6722871066488383</v>
      </c>
      <c r="AD28" s="85">
        <v>278442493</v>
      </c>
      <c r="AE28" s="86">
        <v>8505773</v>
      </c>
      <c r="AF28" s="88">
        <f t="shared" si="14"/>
        <v>286948266</v>
      </c>
      <c r="AG28" s="86">
        <v>293549160</v>
      </c>
      <c r="AH28" s="86">
        <v>293549160</v>
      </c>
      <c r="AI28" s="126">
        <v>95990171</v>
      </c>
      <c r="AJ28" s="127">
        <f t="shared" si="15"/>
        <v>0.32699862264978036</v>
      </c>
      <c r="AK28" s="128">
        <f t="shared" si="16"/>
        <v>-0.8134763637149841</v>
      </c>
    </row>
    <row r="29" spans="1:37" ht="13.5">
      <c r="A29" s="62" t="s">
        <v>97</v>
      </c>
      <c r="B29" s="63" t="s">
        <v>388</v>
      </c>
      <c r="C29" s="64" t="s">
        <v>389</v>
      </c>
      <c r="D29" s="85">
        <v>574260766</v>
      </c>
      <c r="E29" s="86">
        <v>98625950</v>
      </c>
      <c r="F29" s="87">
        <f t="shared" si="0"/>
        <v>672886716</v>
      </c>
      <c r="G29" s="85">
        <v>555621414</v>
      </c>
      <c r="H29" s="86">
        <v>145475011</v>
      </c>
      <c r="I29" s="87">
        <f t="shared" si="1"/>
        <v>701096425</v>
      </c>
      <c r="J29" s="85">
        <v>79639993</v>
      </c>
      <c r="K29" s="86">
        <v>4158698</v>
      </c>
      <c r="L29" s="88">
        <f t="shared" si="2"/>
        <v>83798691</v>
      </c>
      <c r="M29" s="105">
        <f t="shared" si="3"/>
        <v>0.12453610542075258</v>
      </c>
      <c r="N29" s="85">
        <v>135187216</v>
      </c>
      <c r="O29" s="86">
        <v>25464724</v>
      </c>
      <c r="P29" s="88">
        <f t="shared" si="4"/>
        <v>160651940</v>
      </c>
      <c r="Q29" s="105">
        <f t="shared" si="5"/>
        <v>0.23875035155248925</v>
      </c>
      <c r="R29" s="85">
        <v>88383491</v>
      </c>
      <c r="S29" s="86">
        <v>10784244</v>
      </c>
      <c r="T29" s="88">
        <f t="shared" si="6"/>
        <v>99167735</v>
      </c>
      <c r="U29" s="105">
        <f t="shared" si="7"/>
        <v>0.14144664195085577</v>
      </c>
      <c r="V29" s="85">
        <v>116077428</v>
      </c>
      <c r="W29" s="86">
        <v>20067134</v>
      </c>
      <c r="X29" s="88">
        <f t="shared" si="8"/>
        <v>136144562</v>
      </c>
      <c r="Y29" s="105">
        <f t="shared" si="9"/>
        <v>0.19418807049258596</v>
      </c>
      <c r="Z29" s="125">
        <f t="shared" si="10"/>
        <v>419288128</v>
      </c>
      <c r="AA29" s="88">
        <f t="shared" si="11"/>
        <v>60474800</v>
      </c>
      <c r="AB29" s="88">
        <f t="shared" si="12"/>
        <v>479762928</v>
      </c>
      <c r="AC29" s="105">
        <f t="shared" si="13"/>
        <v>0.6843037717672003</v>
      </c>
      <c r="AD29" s="85">
        <v>430643918</v>
      </c>
      <c r="AE29" s="86">
        <v>75326762</v>
      </c>
      <c r="AF29" s="88">
        <f t="shared" si="14"/>
        <v>505970680</v>
      </c>
      <c r="AG29" s="86">
        <v>594452759</v>
      </c>
      <c r="AH29" s="86">
        <v>594452759</v>
      </c>
      <c r="AI29" s="126">
        <v>160795743</v>
      </c>
      <c r="AJ29" s="127">
        <f t="shared" si="15"/>
        <v>0.27049372816520145</v>
      </c>
      <c r="AK29" s="128">
        <f t="shared" si="16"/>
        <v>-0.7309240092726321</v>
      </c>
    </row>
    <row r="30" spans="1:37" ht="13.5">
      <c r="A30" s="62" t="s">
        <v>97</v>
      </c>
      <c r="B30" s="63" t="s">
        <v>390</v>
      </c>
      <c r="C30" s="64" t="s">
        <v>391</v>
      </c>
      <c r="D30" s="85">
        <v>424047104</v>
      </c>
      <c r="E30" s="86">
        <v>75615456</v>
      </c>
      <c r="F30" s="87">
        <f t="shared" si="0"/>
        <v>499662560</v>
      </c>
      <c r="G30" s="85">
        <v>417099902</v>
      </c>
      <c r="H30" s="86">
        <v>84315451</v>
      </c>
      <c r="I30" s="87">
        <f t="shared" si="1"/>
        <v>501415353</v>
      </c>
      <c r="J30" s="85">
        <v>69623420</v>
      </c>
      <c r="K30" s="86">
        <v>1186579</v>
      </c>
      <c r="L30" s="88">
        <f t="shared" si="2"/>
        <v>70809999</v>
      </c>
      <c r="M30" s="105">
        <f t="shared" si="3"/>
        <v>0.1417156390504824</v>
      </c>
      <c r="N30" s="85">
        <v>49463838</v>
      </c>
      <c r="O30" s="86">
        <v>15901270</v>
      </c>
      <c r="P30" s="88">
        <f t="shared" si="4"/>
        <v>65365108</v>
      </c>
      <c r="Q30" s="105">
        <f t="shared" si="5"/>
        <v>0.1308185027911637</v>
      </c>
      <c r="R30" s="85">
        <v>111802343</v>
      </c>
      <c r="S30" s="86">
        <v>13839737</v>
      </c>
      <c r="T30" s="88">
        <f t="shared" si="6"/>
        <v>125642080</v>
      </c>
      <c r="U30" s="105">
        <f t="shared" si="7"/>
        <v>0.25057485625096126</v>
      </c>
      <c r="V30" s="85">
        <v>93508371</v>
      </c>
      <c r="W30" s="86">
        <v>4826750</v>
      </c>
      <c r="X30" s="88">
        <f t="shared" si="8"/>
        <v>98335121</v>
      </c>
      <c r="Y30" s="105">
        <f t="shared" si="9"/>
        <v>0.19611509781592187</v>
      </c>
      <c r="Z30" s="125">
        <f t="shared" si="10"/>
        <v>324397972</v>
      </c>
      <c r="AA30" s="88">
        <f t="shared" si="11"/>
        <v>35754336</v>
      </c>
      <c r="AB30" s="88">
        <f t="shared" si="12"/>
        <v>360152308</v>
      </c>
      <c r="AC30" s="105">
        <f t="shared" si="13"/>
        <v>0.718271400836025</v>
      </c>
      <c r="AD30" s="85">
        <v>279290806</v>
      </c>
      <c r="AE30" s="86">
        <v>77242251</v>
      </c>
      <c r="AF30" s="88">
        <f t="shared" si="14"/>
        <v>356533057</v>
      </c>
      <c r="AG30" s="86">
        <v>404256058</v>
      </c>
      <c r="AH30" s="86">
        <v>404256058</v>
      </c>
      <c r="AI30" s="126">
        <v>190271681</v>
      </c>
      <c r="AJ30" s="127">
        <f t="shared" si="15"/>
        <v>0.4706711927616926</v>
      </c>
      <c r="AK30" s="128">
        <f t="shared" si="16"/>
        <v>-0.7241907333153683</v>
      </c>
    </row>
    <row r="31" spans="1:37" ht="13.5">
      <c r="A31" s="62" t="s">
        <v>97</v>
      </c>
      <c r="B31" s="63" t="s">
        <v>392</v>
      </c>
      <c r="C31" s="64" t="s">
        <v>393</v>
      </c>
      <c r="D31" s="85">
        <v>1040177242</v>
      </c>
      <c r="E31" s="86">
        <v>515363100</v>
      </c>
      <c r="F31" s="87">
        <f t="shared" si="0"/>
        <v>1555540342</v>
      </c>
      <c r="G31" s="85">
        <v>1007269949</v>
      </c>
      <c r="H31" s="86">
        <v>533457717</v>
      </c>
      <c r="I31" s="87">
        <f t="shared" si="1"/>
        <v>1540727666</v>
      </c>
      <c r="J31" s="85">
        <v>198222002</v>
      </c>
      <c r="K31" s="86">
        <v>50699316</v>
      </c>
      <c r="L31" s="88">
        <f t="shared" si="2"/>
        <v>248921318</v>
      </c>
      <c r="M31" s="105">
        <f t="shared" si="3"/>
        <v>0.1600224123277672</v>
      </c>
      <c r="N31" s="85">
        <v>224535696</v>
      </c>
      <c r="O31" s="86">
        <v>59056247</v>
      </c>
      <c r="P31" s="88">
        <f t="shared" si="4"/>
        <v>283591943</v>
      </c>
      <c r="Q31" s="105">
        <f t="shared" si="5"/>
        <v>0.1823108892408269</v>
      </c>
      <c r="R31" s="85">
        <v>191457495</v>
      </c>
      <c r="S31" s="86">
        <v>58110988</v>
      </c>
      <c r="T31" s="88">
        <f t="shared" si="6"/>
        <v>249568483</v>
      </c>
      <c r="U31" s="105">
        <f t="shared" si="7"/>
        <v>0.16198091882644236</v>
      </c>
      <c r="V31" s="85">
        <v>105978031</v>
      </c>
      <c r="W31" s="86">
        <v>14420048</v>
      </c>
      <c r="X31" s="88">
        <f t="shared" si="8"/>
        <v>120398079</v>
      </c>
      <c r="Y31" s="105">
        <f t="shared" si="9"/>
        <v>0.07814364709408678</v>
      </c>
      <c r="Z31" s="125">
        <f t="shared" si="10"/>
        <v>720193224</v>
      </c>
      <c r="AA31" s="88">
        <f t="shared" si="11"/>
        <v>182286599</v>
      </c>
      <c r="AB31" s="88">
        <f t="shared" si="12"/>
        <v>902479823</v>
      </c>
      <c r="AC31" s="105">
        <f t="shared" si="13"/>
        <v>0.5857490865618038</v>
      </c>
      <c r="AD31" s="85">
        <v>860141011</v>
      </c>
      <c r="AE31" s="86">
        <v>326871701</v>
      </c>
      <c r="AF31" s="88">
        <f t="shared" si="14"/>
        <v>1187012712</v>
      </c>
      <c r="AG31" s="86">
        <v>1231779492</v>
      </c>
      <c r="AH31" s="86">
        <v>1231779492</v>
      </c>
      <c r="AI31" s="126">
        <v>279923975</v>
      </c>
      <c r="AJ31" s="127">
        <f t="shared" si="15"/>
        <v>0.22725169303273315</v>
      </c>
      <c r="AK31" s="128">
        <f t="shared" si="16"/>
        <v>-0.898570522638177</v>
      </c>
    </row>
    <row r="32" spans="1:37" ht="13.5">
      <c r="A32" s="62" t="s">
        <v>97</v>
      </c>
      <c r="B32" s="63" t="s">
        <v>394</v>
      </c>
      <c r="C32" s="64" t="s">
        <v>395</v>
      </c>
      <c r="D32" s="85">
        <v>704658324</v>
      </c>
      <c r="E32" s="86">
        <v>59630088</v>
      </c>
      <c r="F32" s="87">
        <f t="shared" si="0"/>
        <v>764288412</v>
      </c>
      <c r="G32" s="85">
        <v>596004635</v>
      </c>
      <c r="H32" s="86">
        <v>59780092</v>
      </c>
      <c r="I32" s="87">
        <f t="shared" si="1"/>
        <v>655784727</v>
      </c>
      <c r="J32" s="85">
        <v>96675551</v>
      </c>
      <c r="K32" s="86">
        <v>10836652</v>
      </c>
      <c r="L32" s="88">
        <f t="shared" si="2"/>
        <v>107512203</v>
      </c>
      <c r="M32" s="105">
        <f t="shared" si="3"/>
        <v>0.14066967562501784</v>
      </c>
      <c r="N32" s="85">
        <v>81785587</v>
      </c>
      <c r="O32" s="86">
        <v>6876828</v>
      </c>
      <c r="P32" s="88">
        <f t="shared" si="4"/>
        <v>88662415</v>
      </c>
      <c r="Q32" s="105">
        <f t="shared" si="5"/>
        <v>0.11600648866046133</v>
      </c>
      <c r="R32" s="85">
        <v>217375799</v>
      </c>
      <c r="S32" s="86">
        <v>1869805</v>
      </c>
      <c r="T32" s="88">
        <f t="shared" si="6"/>
        <v>219245604</v>
      </c>
      <c r="U32" s="105">
        <f t="shared" si="7"/>
        <v>0.3343255720562092</v>
      </c>
      <c r="V32" s="85">
        <v>40616272</v>
      </c>
      <c r="W32" s="86">
        <v>4947325</v>
      </c>
      <c r="X32" s="88">
        <f t="shared" si="8"/>
        <v>45563597</v>
      </c>
      <c r="Y32" s="105">
        <f t="shared" si="9"/>
        <v>0.06947950314189004</v>
      </c>
      <c r="Z32" s="125">
        <f t="shared" si="10"/>
        <v>436453209</v>
      </c>
      <c r="AA32" s="88">
        <f t="shared" si="11"/>
        <v>24530610</v>
      </c>
      <c r="AB32" s="88">
        <f t="shared" si="12"/>
        <v>460983819</v>
      </c>
      <c r="AC32" s="105">
        <f t="shared" si="13"/>
        <v>0.7029499163679059</v>
      </c>
      <c r="AD32" s="85">
        <v>792657801</v>
      </c>
      <c r="AE32" s="86">
        <v>54293754</v>
      </c>
      <c r="AF32" s="88">
        <f t="shared" si="14"/>
        <v>846951555</v>
      </c>
      <c r="AG32" s="86">
        <v>794543346</v>
      </c>
      <c r="AH32" s="86">
        <v>794543346</v>
      </c>
      <c r="AI32" s="126">
        <v>229687686</v>
      </c>
      <c r="AJ32" s="127">
        <f t="shared" si="15"/>
        <v>0.28908137882763163</v>
      </c>
      <c r="AK32" s="128">
        <f t="shared" si="16"/>
        <v>-0.9462028297474464</v>
      </c>
    </row>
    <row r="33" spans="1:37" ht="13.5">
      <c r="A33" s="62" t="s">
        <v>112</v>
      </c>
      <c r="B33" s="63" t="s">
        <v>396</v>
      </c>
      <c r="C33" s="64" t="s">
        <v>397</v>
      </c>
      <c r="D33" s="85">
        <v>168984924</v>
      </c>
      <c r="E33" s="86">
        <v>10328004</v>
      </c>
      <c r="F33" s="87">
        <f t="shared" si="0"/>
        <v>179312928</v>
      </c>
      <c r="G33" s="85">
        <v>170676921</v>
      </c>
      <c r="H33" s="86">
        <v>29506728</v>
      </c>
      <c r="I33" s="87">
        <f t="shared" si="1"/>
        <v>200183649</v>
      </c>
      <c r="J33" s="85">
        <v>33281212</v>
      </c>
      <c r="K33" s="86">
        <v>44474</v>
      </c>
      <c r="L33" s="88">
        <f t="shared" si="2"/>
        <v>33325686</v>
      </c>
      <c r="M33" s="105">
        <f t="shared" si="3"/>
        <v>0.18585210989360454</v>
      </c>
      <c r="N33" s="85">
        <v>53531112</v>
      </c>
      <c r="O33" s="86">
        <v>414367</v>
      </c>
      <c r="P33" s="88">
        <f t="shared" si="4"/>
        <v>53945479</v>
      </c>
      <c r="Q33" s="105">
        <f t="shared" si="5"/>
        <v>0.30084545270489366</v>
      </c>
      <c r="R33" s="85">
        <v>41052904</v>
      </c>
      <c r="S33" s="86">
        <v>4398500</v>
      </c>
      <c r="T33" s="88">
        <f t="shared" si="6"/>
        <v>45451404</v>
      </c>
      <c r="U33" s="105">
        <f t="shared" si="7"/>
        <v>0.22704853381906331</v>
      </c>
      <c r="V33" s="85">
        <v>23335880</v>
      </c>
      <c r="W33" s="86">
        <v>16000</v>
      </c>
      <c r="X33" s="88">
        <f t="shared" si="8"/>
        <v>23351880</v>
      </c>
      <c r="Y33" s="105">
        <f t="shared" si="9"/>
        <v>0.11665228462290644</v>
      </c>
      <c r="Z33" s="125">
        <f t="shared" si="10"/>
        <v>151201108</v>
      </c>
      <c r="AA33" s="88">
        <f t="shared" si="11"/>
        <v>4873341</v>
      </c>
      <c r="AB33" s="88">
        <f t="shared" si="12"/>
        <v>156074449</v>
      </c>
      <c r="AC33" s="105">
        <f t="shared" si="13"/>
        <v>0.7796563294737424</v>
      </c>
      <c r="AD33" s="85">
        <v>175053443</v>
      </c>
      <c r="AE33" s="86">
        <v>67430</v>
      </c>
      <c r="AF33" s="88">
        <f t="shared" si="14"/>
        <v>175120873</v>
      </c>
      <c r="AG33" s="86">
        <v>164356932</v>
      </c>
      <c r="AH33" s="86">
        <v>164356932</v>
      </c>
      <c r="AI33" s="126">
        <v>138897599</v>
      </c>
      <c r="AJ33" s="127">
        <f t="shared" si="15"/>
        <v>0.845097297143512</v>
      </c>
      <c r="AK33" s="128">
        <f t="shared" si="16"/>
        <v>-0.8666527890139059</v>
      </c>
    </row>
    <row r="34" spans="1:37" ht="13.5">
      <c r="A34" s="65"/>
      <c r="B34" s="66" t="s">
        <v>398</v>
      </c>
      <c r="C34" s="67"/>
      <c r="D34" s="89">
        <f>SUM(D28:D33)</f>
        <v>3309377908</v>
      </c>
      <c r="E34" s="90">
        <f>SUM(E28:E33)</f>
        <v>822790610</v>
      </c>
      <c r="F34" s="91">
        <f t="shared" si="0"/>
        <v>4132168518</v>
      </c>
      <c r="G34" s="89">
        <f>SUM(G28:G33)</f>
        <v>3112290818</v>
      </c>
      <c r="H34" s="90">
        <f>SUM(H28:H33)</f>
        <v>963610999</v>
      </c>
      <c r="I34" s="91">
        <f t="shared" si="1"/>
        <v>4075901817</v>
      </c>
      <c r="J34" s="89">
        <f>SUM(J28:J33)</f>
        <v>540770165</v>
      </c>
      <c r="K34" s="90">
        <f>SUM(K28:K33)</f>
        <v>76663755</v>
      </c>
      <c r="L34" s="90">
        <f t="shared" si="2"/>
        <v>617433920</v>
      </c>
      <c r="M34" s="106">
        <f t="shared" si="3"/>
        <v>0.14942128262930635</v>
      </c>
      <c r="N34" s="89">
        <f>SUM(N28:N33)</f>
        <v>620092029</v>
      </c>
      <c r="O34" s="90">
        <f>SUM(O28:O33)</f>
        <v>132877838</v>
      </c>
      <c r="P34" s="90">
        <f t="shared" si="4"/>
        <v>752969867</v>
      </c>
      <c r="Q34" s="106">
        <f t="shared" si="5"/>
        <v>0.18222148097784815</v>
      </c>
      <c r="R34" s="89">
        <f>SUM(R28:R33)</f>
        <v>721989285</v>
      </c>
      <c r="S34" s="90">
        <f>SUM(S28:S33)</f>
        <v>110219610</v>
      </c>
      <c r="T34" s="90">
        <f t="shared" si="6"/>
        <v>832208895</v>
      </c>
      <c r="U34" s="106">
        <f t="shared" si="7"/>
        <v>0.2041778561811711</v>
      </c>
      <c r="V34" s="89">
        <f>SUM(V28:V33)</f>
        <v>424419320</v>
      </c>
      <c r="W34" s="90">
        <f>SUM(W28:W33)</f>
        <v>52896553</v>
      </c>
      <c r="X34" s="90">
        <f t="shared" si="8"/>
        <v>477315873</v>
      </c>
      <c r="Y34" s="106">
        <f t="shared" si="9"/>
        <v>0.11710681327238653</v>
      </c>
      <c r="Z34" s="89">
        <f t="shared" si="10"/>
        <v>2307270799</v>
      </c>
      <c r="AA34" s="90">
        <f t="shared" si="11"/>
        <v>372657756</v>
      </c>
      <c r="AB34" s="90">
        <f t="shared" si="12"/>
        <v>2679928555</v>
      </c>
      <c r="AC34" s="106">
        <f t="shared" si="13"/>
        <v>0.6575056699899894</v>
      </c>
      <c r="AD34" s="89">
        <f>SUM(AD28:AD33)</f>
        <v>2816229472</v>
      </c>
      <c r="AE34" s="90">
        <f>SUM(AE28:AE33)</f>
        <v>542307671</v>
      </c>
      <c r="AF34" s="90">
        <f t="shared" si="14"/>
        <v>3358537143</v>
      </c>
      <c r="AG34" s="90">
        <f>SUM(AG28:AG33)</f>
        <v>3482937747</v>
      </c>
      <c r="AH34" s="90">
        <f>SUM(AH28:AH33)</f>
        <v>3482937747</v>
      </c>
      <c r="AI34" s="91">
        <f>SUM(AI28:AI33)</f>
        <v>1095566855</v>
      </c>
      <c r="AJ34" s="129">
        <f t="shared" si="15"/>
        <v>0.31455252277869666</v>
      </c>
      <c r="AK34" s="130">
        <f t="shared" si="16"/>
        <v>-0.8578798290217391</v>
      </c>
    </row>
    <row r="35" spans="1:37" ht="13.5">
      <c r="A35" s="62" t="s">
        <v>97</v>
      </c>
      <c r="B35" s="63" t="s">
        <v>399</v>
      </c>
      <c r="C35" s="64" t="s">
        <v>400</v>
      </c>
      <c r="D35" s="85">
        <v>298375308</v>
      </c>
      <c r="E35" s="86">
        <v>50216712</v>
      </c>
      <c r="F35" s="87">
        <f t="shared" si="0"/>
        <v>348592020</v>
      </c>
      <c r="G35" s="85">
        <v>292488322</v>
      </c>
      <c r="H35" s="86">
        <v>50564276</v>
      </c>
      <c r="I35" s="87">
        <f t="shared" si="1"/>
        <v>343052598</v>
      </c>
      <c r="J35" s="85">
        <v>46297144</v>
      </c>
      <c r="K35" s="86">
        <v>3115335</v>
      </c>
      <c r="L35" s="88">
        <f t="shared" si="2"/>
        <v>49412479</v>
      </c>
      <c r="M35" s="105">
        <f t="shared" si="3"/>
        <v>0.14174873825281487</v>
      </c>
      <c r="N35" s="85">
        <v>49467786</v>
      </c>
      <c r="O35" s="86">
        <v>11849976</v>
      </c>
      <c r="P35" s="88">
        <f t="shared" si="4"/>
        <v>61317762</v>
      </c>
      <c r="Q35" s="105">
        <f t="shared" si="5"/>
        <v>0.17590122114671472</v>
      </c>
      <c r="R35" s="85">
        <v>44670810</v>
      </c>
      <c r="S35" s="86">
        <v>15375526</v>
      </c>
      <c r="T35" s="88">
        <f t="shared" si="6"/>
        <v>60046336</v>
      </c>
      <c r="U35" s="105">
        <f t="shared" si="7"/>
        <v>0.17503536294454763</v>
      </c>
      <c r="V35" s="85">
        <v>28620448</v>
      </c>
      <c r="W35" s="86">
        <v>3209924</v>
      </c>
      <c r="X35" s="88">
        <f t="shared" si="8"/>
        <v>31830372</v>
      </c>
      <c r="Y35" s="105">
        <f t="shared" si="9"/>
        <v>0.0927856899658285</v>
      </c>
      <c r="Z35" s="125">
        <f t="shared" si="10"/>
        <v>169056188</v>
      </c>
      <c r="AA35" s="88">
        <f t="shared" si="11"/>
        <v>33550761</v>
      </c>
      <c r="AB35" s="88">
        <f t="shared" si="12"/>
        <v>202606949</v>
      </c>
      <c r="AC35" s="105">
        <f t="shared" si="13"/>
        <v>0.5906002466712116</v>
      </c>
      <c r="AD35" s="85">
        <v>181200049</v>
      </c>
      <c r="AE35" s="86">
        <v>-24401875</v>
      </c>
      <c r="AF35" s="88">
        <f t="shared" si="14"/>
        <v>156798174</v>
      </c>
      <c r="AG35" s="86">
        <v>328388577</v>
      </c>
      <c r="AH35" s="86">
        <v>328388577</v>
      </c>
      <c r="AI35" s="126">
        <v>65935915</v>
      </c>
      <c r="AJ35" s="127">
        <f t="shared" si="15"/>
        <v>0.200786262428367</v>
      </c>
      <c r="AK35" s="128">
        <f t="shared" si="16"/>
        <v>-0.7969978145281207</v>
      </c>
    </row>
    <row r="36" spans="1:37" ht="13.5">
      <c r="A36" s="62" t="s">
        <v>97</v>
      </c>
      <c r="B36" s="63" t="s">
        <v>401</v>
      </c>
      <c r="C36" s="64" t="s">
        <v>402</v>
      </c>
      <c r="D36" s="85">
        <v>482594516</v>
      </c>
      <c r="E36" s="86">
        <v>95653571</v>
      </c>
      <c r="F36" s="87">
        <f t="shared" si="0"/>
        <v>578248087</v>
      </c>
      <c r="G36" s="85">
        <v>486104414</v>
      </c>
      <c r="H36" s="86">
        <v>113102539</v>
      </c>
      <c r="I36" s="87">
        <f t="shared" si="1"/>
        <v>599206953</v>
      </c>
      <c r="J36" s="85">
        <v>92829722</v>
      </c>
      <c r="K36" s="86">
        <v>14245055</v>
      </c>
      <c r="L36" s="88">
        <f t="shared" si="2"/>
        <v>107074777</v>
      </c>
      <c r="M36" s="105">
        <f t="shared" si="3"/>
        <v>0.18517100083376498</v>
      </c>
      <c r="N36" s="85">
        <v>114684673</v>
      </c>
      <c r="O36" s="86">
        <v>34418887</v>
      </c>
      <c r="P36" s="88">
        <f t="shared" si="4"/>
        <v>149103560</v>
      </c>
      <c r="Q36" s="105">
        <f t="shared" si="5"/>
        <v>0.2578539615644245</v>
      </c>
      <c r="R36" s="85">
        <v>85269697</v>
      </c>
      <c r="S36" s="86">
        <v>23713805</v>
      </c>
      <c r="T36" s="88">
        <f t="shared" si="6"/>
        <v>108983502</v>
      </c>
      <c r="U36" s="105">
        <f t="shared" si="7"/>
        <v>0.18187956841014827</v>
      </c>
      <c r="V36" s="85">
        <v>60356689</v>
      </c>
      <c r="W36" s="86">
        <v>11911797</v>
      </c>
      <c r="X36" s="88">
        <f t="shared" si="8"/>
        <v>72268486</v>
      </c>
      <c r="Y36" s="105">
        <f t="shared" si="9"/>
        <v>0.12060688821813455</v>
      </c>
      <c r="Z36" s="125">
        <f t="shared" si="10"/>
        <v>353140781</v>
      </c>
      <c r="AA36" s="88">
        <f t="shared" si="11"/>
        <v>84289544</v>
      </c>
      <c r="AB36" s="88">
        <f t="shared" si="12"/>
        <v>437430325</v>
      </c>
      <c r="AC36" s="105">
        <f t="shared" si="13"/>
        <v>0.7300154359190154</v>
      </c>
      <c r="AD36" s="85">
        <v>405646536</v>
      </c>
      <c r="AE36" s="86">
        <v>96094155</v>
      </c>
      <c r="AF36" s="88">
        <f t="shared" si="14"/>
        <v>501740691</v>
      </c>
      <c r="AG36" s="86">
        <v>547176912</v>
      </c>
      <c r="AH36" s="86">
        <v>547176912</v>
      </c>
      <c r="AI36" s="126">
        <v>96544008</v>
      </c>
      <c r="AJ36" s="127">
        <f t="shared" si="15"/>
        <v>0.17644020769648264</v>
      </c>
      <c r="AK36" s="128">
        <f t="shared" si="16"/>
        <v>-0.8559644706990688</v>
      </c>
    </row>
    <row r="37" spans="1:37" ht="13.5">
      <c r="A37" s="62" t="s">
        <v>97</v>
      </c>
      <c r="B37" s="63" t="s">
        <v>403</v>
      </c>
      <c r="C37" s="64" t="s">
        <v>404</v>
      </c>
      <c r="D37" s="85">
        <v>337027356</v>
      </c>
      <c r="E37" s="86">
        <v>90012694</v>
      </c>
      <c r="F37" s="87">
        <f t="shared" si="0"/>
        <v>427040050</v>
      </c>
      <c r="G37" s="85">
        <v>348565339</v>
      </c>
      <c r="H37" s="86">
        <v>80022194</v>
      </c>
      <c r="I37" s="87">
        <f t="shared" si="1"/>
        <v>428587533</v>
      </c>
      <c r="J37" s="85">
        <v>76019905</v>
      </c>
      <c r="K37" s="86">
        <v>14918201</v>
      </c>
      <c r="L37" s="88">
        <f t="shared" si="2"/>
        <v>90938106</v>
      </c>
      <c r="M37" s="105">
        <f t="shared" si="3"/>
        <v>0.21294982988129568</v>
      </c>
      <c r="N37" s="85">
        <v>72470490</v>
      </c>
      <c r="O37" s="86">
        <v>16825013</v>
      </c>
      <c r="P37" s="88">
        <f t="shared" si="4"/>
        <v>89295503</v>
      </c>
      <c r="Q37" s="105">
        <f t="shared" si="5"/>
        <v>0.20910334522487997</v>
      </c>
      <c r="R37" s="85">
        <v>67042220</v>
      </c>
      <c r="S37" s="86">
        <v>22084869</v>
      </c>
      <c r="T37" s="88">
        <f t="shared" si="6"/>
        <v>89127089</v>
      </c>
      <c r="U37" s="105">
        <f t="shared" si="7"/>
        <v>0.20795539332685162</v>
      </c>
      <c r="V37" s="85">
        <v>73390871</v>
      </c>
      <c r="W37" s="86">
        <v>19423129</v>
      </c>
      <c r="X37" s="88">
        <f t="shared" si="8"/>
        <v>92814000</v>
      </c>
      <c r="Y37" s="105">
        <f t="shared" si="9"/>
        <v>0.2165578624052044</v>
      </c>
      <c r="Z37" s="125">
        <f t="shared" si="10"/>
        <v>288923486</v>
      </c>
      <c r="AA37" s="88">
        <f t="shared" si="11"/>
        <v>73251212</v>
      </c>
      <c r="AB37" s="88">
        <f t="shared" si="12"/>
        <v>362174698</v>
      </c>
      <c r="AC37" s="105">
        <f t="shared" si="13"/>
        <v>0.8450425411697639</v>
      </c>
      <c r="AD37" s="85">
        <v>241317759</v>
      </c>
      <c r="AE37" s="86">
        <v>71769226</v>
      </c>
      <c r="AF37" s="88">
        <f t="shared" si="14"/>
        <v>313086985</v>
      </c>
      <c r="AG37" s="86">
        <v>422511719</v>
      </c>
      <c r="AH37" s="86">
        <v>422511719</v>
      </c>
      <c r="AI37" s="126">
        <v>105328570</v>
      </c>
      <c r="AJ37" s="127">
        <f t="shared" si="15"/>
        <v>0.2492914758655487</v>
      </c>
      <c r="AK37" s="128">
        <f t="shared" si="16"/>
        <v>-0.7035520336305261</v>
      </c>
    </row>
    <row r="38" spans="1:37" ht="13.5">
      <c r="A38" s="62" t="s">
        <v>97</v>
      </c>
      <c r="B38" s="63" t="s">
        <v>405</v>
      </c>
      <c r="C38" s="64" t="s">
        <v>406</v>
      </c>
      <c r="D38" s="85">
        <v>576104266</v>
      </c>
      <c r="E38" s="86">
        <v>155357284</v>
      </c>
      <c r="F38" s="87">
        <f t="shared" si="0"/>
        <v>731461550</v>
      </c>
      <c r="G38" s="85">
        <v>631130344</v>
      </c>
      <c r="H38" s="86">
        <v>177791138</v>
      </c>
      <c r="I38" s="87">
        <f t="shared" si="1"/>
        <v>808921482</v>
      </c>
      <c r="J38" s="85">
        <v>91783543</v>
      </c>
      <c r="K38" s="86">
        <v>9736866</v>
      </c>
      <c r="L38" s="88">
        <f t="shared" si="2"/>
        <v>101520409</v>
      </c>
      <c r="M38" s="105">
        <f t="shared" si="3"/>
        <v>0.13879117637830723</v>
      </c>
      <c r="N38" s="85">
        <v>98227187</v>
      </c>
      <c r="O38" s="86">
        <v>26096192</v>
      </c>
      <c r="P38" s="88">
        <f t="shared" si="4"/>
        <v>124323379</v>
      </c>
      <c r="Q38" s="105">
        <f t="shared" si="5"/>
        <v>0.16996570633138544</v>
      </c>
      <c r="R38" s="85">
        <v>91325121</v>
      </c>
      <c r="S38" s="86">
        <v>33571850</v>
      </c>
      <c r="T38" s="88">
        <f t="shared" si="6"/>
        <v>124896971</v>
      </c>
      <c r="U38" s="105">
        <f t="shared" si="7"/>
        <v>0.15439937469728365</v>
      </c>
      <c r="V38" s="85">
        <v>84924063</v>
      </c>
      <c r="W38" s="86">
        <v>3058936</v>
      </c>
      <c r="X38" s="88">
        <f t="shared" si="8"/>
        <v>87982999</v>
      </c>
      <c r="Y38" s="105">
        <f t="shared" si="9"/>
        <v>0.10876580849660264</v>
      </c>
      <c r="Z38" s="125">
        <f t="shared" si="10"/>
        <v>366259914</v>
      </c>
      <c r="AA38" s="88">
        <f t="shared" si="11"/>
        <v>72463844</v>
      </c>
      <c r="AB38" s="88">
        <f t="shared" si="12"/>
        <v>438723758</v>
      </c>
      <c r="AC38" s="105">
        <f t="shared" si="13"/>
        <v>0.5423564187160503</v>
      </c>
      <c r="AD38" s="85">
        <v>344150241</v>
      </c>
      <c r="AE38" s="86">
        <v>59547479</v>
      </c>
      <c r="AF38" s="88">
        <f t="shared" si="14"/>
        <v>403697720</v>
      </c>
      <c r="AG38" s="86">
        <v>780956455</v>
      </c>
      <c r="AH38" s="86">
        <v>780956455</v>
      </c>
      <c r="AI38" s="126">
        <v>99035747</v>
      </c>
      <c r="AJ38" s="127">
        <f t="shared" si="15"/>
        <v>0.12681340472433894</v>
      </c>
      <c r="AK38" s="128">
        <f t="shared" si="16"/>
        <v>-0.7820572308409371</v>
      </c>
    </row>
    <row r="39" spans="1:37" ht="13.5">
      <c r="A39" s="62" t="s">
        <v>112</v>
      </c>
      <c r="B39" s="63" t="s">
        <v>407</v>
      </c>
      <c r="C39" s="64" t="s">
        <v>408</v>
      </c>
      <c r="D39" s="85">
        <v>925052939</v>
      </c>
      <c r="E39" s="86">
        <v>709125000</v>
      </c>
      <c r="F39" s="87">
        <f t="shared" si="0"/>
        <v>1634177939</v>
      </c>
      <c r="G39" s="85">
        <v>937324044</v>
      </c>
      <c r="H39" s="86">
        <v>432034187</v>
      </c>
      <c r="I39" s="87">
        <f t="shared" si="1"/>
        <v>1369358231</v>
      </c>
      <c r="J39" s="85">
        <v>219880529</v>
      </c>
      <c r="K39" s="86">
        <v>69340741</v>
      </c>
      <c r="L39" s="88">
        <f t="shared" si="2"/>
        <v>289221270</v>
      </c>
      <c r="M39" s="105">
        <f t="shared" si="3"/>
        <v>0.17698272819481503</v>
      </c>
      <c r="N39" s="85">
        <v>265627340</v>
      </c>
      <c r="O39" s="86">
        <v>114098034</v>
      </c>
      <c r="P39" s="88">
        <f t="shared" si="4"/>
        <v>379725374</v>
      </c>
      <c r="Q39" s="105">
        <f t="shared" si="5"/>
        <v>0.23236476575639295</v>
      </c>
      <c r="R39" s="85">
        <v>221823271</v>
      </c>
      <c r="S39" s="86">
        <v>100197159</v>
      </c>
      <c r="T39" s="88">
        <f t="shared" si="6"/>
        <v>322020430</v>
      </c>
      <c r="U39" s="105">
        <f t="shared" si="7"/>
        <v>0.23516156890869852</v>
      </c>
      <c r="V39" s="85">
        <v>201319391</v>
      </c>
      <c r="W39" s="86">
        <v>89176743</v>
      </c>
      <c r="X39" s="88">
        <f t="shared" si="8"/>
        <v>290496134</v>
      </c>
      <c r="Y39" s="105">
        <f t="shared" si="9"/>
        <v>0.21214034970809623</v>
      </c>
      <c r="Z39" s="125">
        <f t="shared" si="10"/>
        <v>908650531</v>
      </c>
      <c r="AA39" s="88">
        <f t="shared" si="11"/>
        <v>372812677</v>
      </c>
      <c r="AB39" s="88">
        <f t="shared" si="12"/>
        <v>1281463208</v>
      </c>
      <c r="AC39" s="105">
        <f t="shared" si="13"/>
        <v>0.9358129808473762</v>
      </c>
      <c r="AD39" s="85">
        <v>926877464</v>
      </c>
      <c r="AE39" s="86">
        <v>426761539</v>
      </c>
      <c r="AF39" s="88">
        <f t="shared" si="14"/>
        <v>1353639003</v>
      </c>
      <c r="AG39" s="86">
        <v>1609853105</v>
      </c>
      <c r="AH39" s="86">
        <v>1609853105</v>
      </c>
      <c r="AI39" s="126">
        <v>354084551</v>
      </c>
      <c r="AJ39" s="127">
        <f t="shared" si="15"/>
        <v>0.21994836044373128</v>
      </c>
      <c r="AK39" s="128">
        <f t="shared" si="16"/>
        <v>-0.7853961555804846</v>
      </c>
    </row>
    <row r="40" spans="1:37" ht="13.5">
      <c r="A40" s="65"/>
      <c r="B40" s="66" t="s">
        <v>409</v>
      </c>
      <c r="C40" s="67"/>
      <c r="D40" s="89">
        <f>SUM(D35:D39)</f>
        <v>2619154385</v>
      </c>
      <c r="E40" s="90">
        <f>SUM(E35:E39)</f>
        <v>1100365261</v>
      </c>
      <c r="F40" s="91">
        <f t="shared" si="0"/>
        <v>3719519646</v>
      </c>
      <c r="G40" s="89">
        <f>SUM(G35:G39)</f>
        <v>2695612463</v>
      </c>
      <c r="H40" s="90">
        <f>SUM(H35:H39)</f>
        <v>853514334</v>
      </c>
      <c r="I40" s="91">
        <f t="shared" si="1"/>
        <v>3549126797</v>
      </c>
      <c r="J40" s="89">
        <f>SUM(J35:J39)</f>
        <v>526810843</v>
      </c>
      <c r="K40" s="90">
        <f>SUM(K35:K39)</f>
        <v>111356198</v>
      </c>
      <c r="L40" s="90">
        <f t="shared" si="2"/>
        <v>638167041</v>
      </c>
      <c r="M40" s="106">
        <f t="shared" si="3"/>
        <v>0.17157243454441481</v>
      </c>
      <c r="N40" s="89">
        <f>SUM(N35:N39)</f>
        <v>600477476</v>
      </c>
      <c r="O40" s="90">
        <f>SUM(O35:O39)</f>
        <v>203288102</v>
      </c>
      <c r="P40" s="90">
        <f t="shared" si="4"/>
        <v>803765578</v>
      </c>
      <c r="Q40" s="106">
        <f t="shared" si="5"/>
        <v>0.2160939192415278</v>
      </c>
      <c r="R40" s="89">
        <f>SUM(R35:R39)</f>
        <v>510131119</v>
      </c>
      <c r="S40" s="90">
        <f>SUM(S35:S39)</f>
        <v>194943209</v>
      </c>
      <c r="T40" s="90">
        <f t="shared" si="6"/>
        <v>705074328</v>
      </c>
      <c r="U40" s="106">
        <f t="shared" si="7"/>
        <v>0.19866135202494992</v>
      </c>
      <c r="V40" s="89">
        <f>SUM(V35:V39)</f>
        <v>448611462</v>
      </c>
      <c r="W40" s="90">
        <f>SUM(W35:W39)</f>
        <v>126780529</v>
      </c>
      <c r="X40" s="90">
        <f t="shared" si="8"/>
        <v>575391991</v>
      </c>
      <c r="Y40" s="106">
        <f t="shared" si="9"/>
        <v>0.16212212859973513</v>
      </c>
      <c r="Z40" s="89">
        <f t="shared" si="10"/>
        <v>2086030900</v>
      </c>
      <c r="AA40" s="90">
        <f t="shared" si="11"/>
        <v>636368038</v>
      </c>
      <c r="AB40" s="90">
        <f t="shared" si="12"/>
        <v>2722398938</v>
      </c>
      <c r="AC40" s="106">
        <f t="shared" si="13"/>
        <v>0.7670616164801959</v>
      </c>
      <c r="AD40" s="89">
        <f>SUM(AD35:AD39)</f>
        <v>2099192049</v>
      </c>
      <c r="AE40" s="90">
        <f>SUM(AE35:AE39)</f>
        <v>629770524</v>
      </c>
      <c r="AF40" s="90">
        <f t="shared" si="14"/>
        <v>2728962573</v>
      </c>
      <c r="AG40" s="90">
        <f>SUM(AG35:AG39)</f>
        <v>3688886768</v>
      </c>
      <c r="AH40" s="90">
        <f>SUM(AH35:AH39)</f>
        <v>3688886768</v>
      </c>
      <c r="AI40" s="91">
        <f>SUM(AI35:AI39)</f>
        <v>720928791</v>
      </c>
      <c r="AJ40" s="129">
        <f t="shared" si="15"/>
        <v>0.19543261594631847</v>
      </c>
      <c r="AK40" s="130">
        <f t="shared" si="16"/>
        <v>-0.7891535792052067</v>
      </c>
    </row>
    <row r="41" spans="1:37" ht="13.5">
      <c r="A41" s="68"/>
      <c r="B41" s="69" t="s">
        <v>410</v>
      </c>
      <c r="C41" s="70"/>
      <c r="D41" s="92">
        <f>SUM(D9:D14,D16:D20,D22:D26,D28:D33,D35:D39)</f>
        <v>18426453595</v>
      </c>
      <c r="E41" s="93">
        <f>SUM(E9:E14,E16:E20,E22:E26,E28:E33,E35:E39)</f>
        <v>6796585019</v>
      </c>
      <c r="F41" s="94">
        <f t="shared" si="0"/>
        <v>25223038614</v>
      </c>
      <c r="G41" s="92">
        <f>SUM(G9:G14,G16:G20,G22:G26,G28:G33,G35:G39)</f>
        <v>18532971660</v>
      </c>
      <c r="H41" s="93">
        <f>SUM(H9:H14,H16:H20,H22:H26,H28:H33,H35:H39)</f>
        <v>6390347197</v>
      </c>
      <c r="I41" s="94">
        <f t="shared" si="1"/>
        <v>24923318857</v>
      </c>
      <c r="J41" s="92">
        <f>SUM(J9:J14,J16:J20,J22:J26,J28:J33,J35:J39)</f>
        <v>3110036400</v>
      </c>
      <c r="K41" s="93">
        <f>SUM(K9:K14,K16:K20,K22:K26,K28:K33,K35:K39)</f>
        <v>810720951</v>
      </c>
      <c r="L41" s="93">
        <f t="shared" si="2"/>
        <v>3920757351</v>
      </c>
      <c r="M41" s="107">
        <f t="shared" si="3"/>
        <v>0.15544349794650797</v>
      </c>
      <c r="N41" s="92">
        <f>SUM(N9:N14,N16:N20,N22:N26,N28:N33,N35:N39)</f>
        <v>3651406629</v>
      </c>
      <c r="O41" s="93">
        <f>SUM(O9:O14,O16:O20,O22:O26,O28:O33,O35:O39)</f>
        <v>1281698422</v>
      </c>
      <c r="P41" s="93">
        <f t="shared" si="4"/>
        <v>4933105051</v>
      </c>
      <c r="Q41" s="107">
        <f t="shared" si="5"/>
        <v>0.19557933231176552</v>
      </c>
      <c r="R41" s="92">
        <f>SUM(R9:R14,R16:R20,R22:R26,R28:R33,R35:R39)</f>
        <v>3777866824</v>
      </c>
      <c r="S41" s="93">
        <f>SUM(S9:S14,S16:S20,S22:S26,S28:S33,S35:S39)</f>
        <v>1015766645</v>
      </c>
      <c r="T41" s="93">
        <f t="shared" si="6"/>
        <v>4793633469</v>
      </c>
      <c r="U41" s="107">
        <f t="shared" si="7"/>
        <v>0.19233527831922967</v>
      </c>
      <c r="V41" s="92">
        <f>SUM(V9:V14,V16:V20,V22:V26,V28:V33,V35:V39)</f>
        <v>3398076373</v>
      </c>
      <c r="W41" s="93">
        <f>SUM(W9:W14,W16:W20,W22:W26,W28:W33,W35:W39)</f>
        <v>885560728</v>
      </c>
      <c r="X41" s="93">
        <f t="shared" si="8"/>
        <v>4283637101</v>
      </c>
      <c r="Y41" s="107">
        <f t="shared" si="9"/>
        <v>0.17187265971991092</v>
      </c>
      <c r="Z41" s="92">
        <f t="shared" si="10"/>
        <v>13937386226</v>
      </c>
      <c r="AA41" s="93">
        <f t="shared" si="11"/>
        <v>3993746746</v>
      </c>
      <c r="AB41" s="93">
        <f t="shared" si="12"/>
        <v>17931132972</v>
      </c>
      <c r="AC41" s="107">
        <f t="shared" si="13"/>
        <v>0.7194520551168022</v>
      </c>
      <c r="AD41" s="92">
        <f>SUM(AD9:AD14,AD16:AD20,AD22:AD26,AD28:AD33,AD35:AD39)</f>
        <v>13795229933</v>
      </c>
      <c r="AE41" s="93">
        <f>SUM(AE9:AE14,AE16:AE20,AE22:AE26,AE28:AE33,AE35:AE39)</f>
        <v>4486959975</v>
      </c>
      <c r="AF41" s="93">
        <f t="shared" si="14"/>
        <v>18282189908</v>
      </c>
      <c r="AG41" s="93">
        <f>SUM(AG9:AG14,AG16:AG20,AG22:AG26,AG28:AG33,AG35:AG39)</f>
        <v>20888205825</v>
      </c>
      <c r="AH41" s="93">
        <f>SUM(AH9:AH14,AH16:AH20,AH22:AH26,AH28:AH33,AH35:AH39)</f>
        <v>20888205825</v>
      </c>
      <c r="AI41" s="94">
        <f>SUM(AI9:AI14,AI16:AI20,AI22:AI26,AI28:AI33,AI35:AI39)</f>
        <v>5029310603</v>
      </c>
      <c r="AJ41" s="131">
        <f t="shared" si="15"/>
        <v>0.24077274252921624</v>
      </c>
      <c r="AK41" s="132">
        <f t="shared" si="16"/>
        <v>-0.7656934359310233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N1">
      <selection activeCell="B3" sqref="B3:AK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hidden="1" customWidth="1"/>
  </cols>
  <sheetData>
    <row r="1" spans="1:37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5" t="s">
        <v>615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37" ht="13.5">
      <c r="A3" s="5"/>
      <c r="B3" s="137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</row>
    <row r="4" spans="1:37" ht="15" customHeight="1">
      <c r="A4" s="8"/>
      <c r="B4" s="9"/>
      <c r="C4" s="10"/>
      <c r="D4" s="139" t="s">
        <v>1</v>
      </c>
      <c r="E4" s="139"/>
      <c r="F4" s="139"/>
      <c r="G4" s="139" t="s">
        <v>2</v>
      </c>
      <c r="H4" s="139"/>
      <c r="I4" s="139"/>
      <c r="J4" s="140" t="s">
        <v>3</v>
      </c>
      <c r="K4" s="141"/>
      <c r="L4" s="141"/>
      <c r="M4" s="142"/>
      <c r="N4" s="140" t="s">
        <v>4</v>
      </c>
      <c r="O4" s="143"/>
      <c r="P4" s="143"/>
      <c r="Q4" s="144"/>
      <c r="R4" s="140" t="s">
        <v>5</v>
      </c>
      <c r="S4" s="143"/>
      <c r="T4" s="143"/>
      <c r="U4" s="144"/>
      <c r="V4" s="140" t="s">
        <v>6</v>
      </c>
      <c r="W4" s="145"/>
      <c r="X4" s="145"/>
      <c r="Y4" s="146"/>
      <c r="Z4" s="140" t="s">
        <v>7</v>
      </c>
      <c r="AA4" s="141"/>
      <c r="AB4" s="141"/>
      <c r="AC4" s="142"/>
      <c r="AD4" s="140" t="s">
        <v>8</v>
      </c>
      <c r="AE4" s="141"/>
      <c r="AF4" s="141"/>
      <c r="AG4" s="141"/>
      <c r="AH4" s="141"/>
      <c r="AI4" s="141"/>
      <c r="AJ4" s="142"/>
      <c r="AK4" s="11"/>
    </row>
    <row r="5" spans="1:37" ht="41.25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18"/>
      <c r="AH5" s="18"/>
      <c r="AI5" s="18"/>
      <c r="AJ5" s="22" t="s">
        <v>18</v>
      </c>
      <c r="AK5" s="23" t="s">
        <v>19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3.5">
      <c r="A7" s="60"/>
      <c r="B7" s="61" t="s">
        <v>31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3.5">
      <c r="A9" s="62" t="s">
        <v>97</v>
      </c>
      <c r="B9" s="63" t="s">
        <v>411</v>
      </c>
      <c r="C9" s="64" t="s">
        <v>412</v>
      </c>
      <c r="D9" s="85">
        <v>528224289</v>
      </c>
      <c r="E9" s="86">
        <v>276983400</v>
      </c>
      <c r="F9" s="87">
        <f>$D9+$E9</f>
        <v>805207689</v>
      </c>
      <c r="G9" s="85">
        <v>534001772</v>
      </c>
      <c r="H9" s="86">
        <v>339720000</v>
      </c>
      <c r="I9" s="87">
        <f>$G9+$H9</f>
        <v>873721772</v>
      </c>
      <c r="J9" s="85">
        <v>112823235</v>
      </c>
      <c r="K9" s="86">
        <v>29830083</v>
      </c>
      <c r="L9" s="88">
        <f>$J9+$K9</f>
        <v>142653318</v>
      </c>
      <c r="M9" s="105">
        <f>IF($F9=0,0,$L9/$F9)</f>
        <v>0.1771633827505589</v>
      </c>
      <c r="N9" s="85">
        <v>97431038</v>
      </c>
      <c r="O9" s="86">
        <v>21540992</v>
      </c>
      <c r="P9" s="88">
        <f>$N9+$O9</f>
        <v>118972030</v>
      </c>
      <c r="Q9" s="105">
        <f>IF($F9=0,0,$P9/$F9)</f>
        <v>0.14775322146731265</v>
      </c>
      <c r="R9" s="85">
        <v>98129043</v>
      </c>
      <c r="S9" s="86">
        <v>26658935</v>
      </c>
      <c r="T9" s="88">
        <f>$R9+$S9</f>
        <v>124787978</v>
      </c>
      <c r="U9" s="105">
        <f>IF($I9=0,0,$T9/$I9)</f>
        <v>0.1428234730998554</v>
      </c>
      <c r="V9" s="85">
        <v>43279351</v>
      </c>
      <c r="W9" s="86">
        <v>9220730</v>
      </c>
      <c r="X9" s="88">
        <f>$V9+$W9</f>
        <v>52500081</v>
      </c>
      <c r="Y9" s="105">
        <f>IF($I9=0,0,$X9/$I9)</f>
        <v>0.060087870855986866</v>
      </c>
      <c r="Z9" s="125">
        <f>$J9+$N9+$R9+$V9</f>
        <v>351662667</v>
      </c>
      <c r="AA9" s="88">
        <f>$K9+$O9+$S9+$W9</f>
        <v>87250740</v>
      </c>
      <c r="AB9" s="88">
        <f>$Z9+$AA9</f>
        <v>438913407</v>
      </c>
      <c r="AC9" s="105">
        <f>IF($I9=0,0,$AB9/$I9)</f>
        <v>0.5023491700284654</v>
      </c>
      <c r="AD9" s="85">
        <v>244191510</v>
      </c>
      <c r="AE9" s="86">
        <v>47635299</v>
      </c>
      <c r="AF9" s="88">
        <f>$AD9+$AE9</f>
        <v>291826809</v>
      </c>
      <c r="AG9" s="86">
        <v>589551218</v>
      </c>
      <c r="AH9" s="86">
        <v>589551218</v>
      </c>
      <c r="AI9" s="126">
        <v>109402573</v>
      </c>
      <c r="AJ9" s="127">
        <f>IF($AH9=0,0,$AI9/$AH9)</f>
        <v>0.1855692426031083</v>
      </c>
      <c r="AK9" s="128">
        <f>IF($AF9=0,0,(($X9/$AF9)-1))</f>
        <v>-0.8200984989011068</v>
      </c>
    </row>
    <row r="10" spans="1:37" ht="13.5">
      <c r="A10" s="62" t="s">
        <v>97</v>
      </c>
      <c r="B10" s="63" t="s">
        <v>413</v>
      </c>
      <c r="C10" s="64" t="s">
        <v>414</v>
      </c>
      <c r="D10" s="85">
        <v>903335290</v>
      </c>
      <c r="E10" s="86">
        <v>195149001</v>
      </c>
      <c r="F10" s="87">
        <f aca="true" t="shared" si="0" ref="F10:F32">$D10+$E10</f>
        <v>1098484291</v>
      </c>
      <c r="G10" s="85">
        <v>846342880</v>
      </c>
      <c r="H10" s="86">
        <v>137732917</v>
      </c>
      <c r="I10" s="87">
        <f aca="true" t="shared" si="1" ref="I10:I32">$G10+$H10</f>
        <v>984075797</v>
      </c>
      <c r="J10" s="85">
        <v>202916117</v>
      </c>
      <c r="K10" s="86">
        <v>16809840</v>
      </c>
      <c r="L10" s="88">
        <f aca="true" t="shared" si="2" ref="L10:L32">$J10+$K10</f>
        <v>219725957</v>
      </c>
      <c r="M10" s="105">
        <f aca="true" t="shared" si="3" ref="M10:M32">IF($F10=0,0,$L10/$F10)</f>
        <v>0.2000264899555127</v>
      </c>
      <c r="N10" s="85">
        <v>126990800</v>
      </c>
      <c r="O10" s="86">
        <v>30233700</v>
      </c>
      <c r="P10" s="88">
        <f aca="true" t="shared" si="4" ref="P10:P32">$N10+$O10</f>
        <v>157224500</v>
      </c>
      <c r="Q10" s="105">
        <f aca="true" t="shared" si="5" ref="Q10:Q32">IF($F10=0,0,$P10/$F10)</f>
        <v>0.14312858298307699</v>
      </c>
      <c r="R10" s="85">
        <v>132722595</v>
      </c>
      <c r="S10" s="86">
        <v>12396384</v>
      </c>
      <c r="T10" s="88">
        <f aca="true" t="shared" si="6" ref="T10:T32">$R10+$S10</f>
        <v>145118979</v>
      </c>
      <c r="U10" s="105">
        <f aca="true" t="shared" si="7" ref="U10:U32">IF($I10=0,0,$T10/$I10)</f>
        <v>0.1474672778686376</v>
      </c>
      <c r="V10" s="85">
        <v>335251033</v>
      </c>
      <c r="W10" s="86">
        <v>48942509</v>
      </c>
      <c r="X10" s="88">
        <f aca="true" t="shared" si="8" ref="X10:X32">$V10+$W10</f>
        <v>384193542</v>
      </c>
      <c r="Y10" s="105">
        <f aca="true" t="shared" si="9" ref="Y10:Y32">IF($I10=0,0,$X10/$I10)</f>
        <v>0.39041051834750085</v>
      </c>
      <c r="Z10" s="125">
        <f aca="true" t="shared" si="10" ref="Z10:Z32">$J10+$N10+$R10+$V10</f>
        <v>797880545</v>
      </c>
      <c r="AA10" s="88">
        <f aca="true" t="shared" si="11" ref="AA10:AA32">$K10+$O10+$S10+$W10</f>
        <v>108382433</v>
      </c>
      <c r="AB10" s="88">
        <f aca="true" t="shared" si="12" ref="AB10:AB32">$Z10+$AA10</f>
        <v>906262978</v>
      </c>
      <c r="AC10" s="105">
        <f aca="true" t="shared" si="13" ref="AC10:AC32">IF($I10=0,0,$AB10/$I10)</f>
        <v>0.9209280227831881</v>
      </c>
      <c r="AD10" s="85">
        <v>711100469</v>
      </c>
      <c r="AE10" s="86">
        <v>85727761</v>
      </c>
      <c r="AF10" s="88">
        <f aca="true" t="shared" si="14" ref="AF10:AF32">$AD10+$AE10</f>
        <v>796828230</v>
      </c>
      <c r="AG10" s="86">
        <v>943430591</v>
      </c>
      <c r="AH10" s="86">
        <v>943430591</v>
      </c>
      <c r="AI10" s="126">
        <v>167946863</v>
      </c>
      <c r="AJ10" s="127">
        <f aca="true" t="shared" si="15" ref="AJ10:AJ32">IF($AH10=0,0,$AI10/$AH10)</f>
        <v>0.17801719024394028</v>
      </c>
      <c r="AK10" s="128">
        <f aca="true" t="shared" si="16" ref="AK10:AK32">IF($AF10=0,0,(($X10/$AF10)-1))</f>
        <v>-0.5178464723821343</v>
      </c>
    </row>
    <row r="11" spans="1:37" ht="13.5">
      <c r="A11" s="62" t="s">
        <v>97</v>
      </c>
      <c r="B11" s="63" t="s">
        <v>415</v>
      </c>
      <c r="C11" s="64" t="s">
        <v>416</v>
      </c>
      <c r="D11" s="85">
        <v>618657072</v>
      </c>
      <c r="E11" s="86">
        <v>144719208</v>
      </c>
      <c r="F11" s="87">
        <f t="shared" si="0"/>
        <v>763376280</v>
      </c>
      <c r="G11" s="85">
        <v>753107674</v>
      </c>
      <c r="H11" s="86">
        <v>147358217</v>
      </c>
      <c r="I11" s="87">
        <f t="shared" si="1"/>
        <v>900465891</v>
      </c>
      <c r="J11" s="85">
        <v>79814630</v>
      </c>
      <c r="K11" s="86">
        <v>23182764</v>
      </c>
      <c r="L11" s="88">
        <f t="shared" si="2"/>
        <v>102997394</v>
      </c>
      <c r="M11" s="105">
        <f t="shared" si="3"/>
        <v>0.13492349277606583</v>
      </c>
      <c r="N11" s="85">
        <v>248658920</v>
      </c>
      <c r="O11" s="86">
        <v>10178582</v>
      </c>
      <c r="P11" s="88">
        <f t="shared" si="4"/>
        <v>258837502</v>
      </c>
      <c r="Q11" s="105">
        <f t="shared" si="5"/>
        <v>0.3390693538447383</v>
      </c>
      <c r="R11" s="85">
        <v>41285843</v>
      </c>
      <c r="S11" s="86">
        <v>62049214</v>
      </c>
      <c r="T11" s="88">
        <f t="shared" si="6"/>
        <v>103335057</v>
      </c>
      <c r="U11" s="105">
        <f t="shared" si="7"/>
        <v>0.11475732510561025</v>
      </c>
      <c r="V11" s="85">
        <v>159587578</v>
      </c>
      <c r="W11" s="86">
        <v>24886783</v>
      </c>
      <c r="X11" s="88">
        <f t="shared" si="8"/>
        <v>184474361</v>
      </c>
      <c r="Y11" s="105">
        <f t="shared" si="9"/>
        <v>0.2048654622499188</v>
      </c>
      <c r="Z11" s="125">
        <f t="shared" si="10"/>
        <v>529346971</v>
      </c>
      <c r="AA11" s="88">
        <f t="shared" si="11"/>
        <v>120297343</v>
      </c>
      <c r="AB11" s="88">
        <f t="shared" si="12"/>
        <v>649644314</v>
      </c>
      <c r="AC11" s="105">
        <f t="shared" si="13"/>
        <v>0.7214535503155444</v>
      </c>
      <c r="AD11" s="85">
        <v>556535674</v>
      </c>
      <c r="AE11" s="86">
        <v>162593409</v>
      </c>
      <c r="AF11" s="88">
        <f t="shared" si="14"/>
        <v>719129083</v>
      </c>
      <c r="AG11" s="86">
        <v>697157916</v>
      </c>
      <c r="AH11" s="86">
        <v>697157916</v>
      </c>
      <c r="AI11" s="126">
        <v>261406076</v>
      </c>
      <c r="AJ11" s="127">
        <f t="shared" si="15"/>
        <v>0.3749596325318065</v>
      </c>
      <c r="AK11" s="128">
        <f t="shared" si="16"/>
        <v>-0.7434753156826506</v>
      </c>
    </row>
    <row r="12" spans="1:37" ht="13.5">
      <c r="A12" s="62" t="s">
        <v>97</v>
      </c>
      <c r="B12" s="63" t="s">
        <v>417</v>
      </c>
      <c r="C12" s="64" t="s">
        <v>418</v>
      </c>
      <c r="D12" s="85">
        <v>436265232</v>
      </c>
      <c r="E12" s="86">
        <v>76837416</v>
      </c>
      <c r="F12" s="87">
        <f t="shared" si="0"/>
        <v>513102648</v>
      </c>
      <c r="G12" s="85">
        <v>434445023</v>
      </c>
      <c r="H12" s="86">
        <v>70879581</v>
      </c>
      <c r="I12" s="87">
        <f t="shared" si="1"/>
        <v>505324604</v>
      </c>
      <c r="J12" s="85">
        <v>29995679</v>
      </c>
      <c r="K12" s="86">
        <v>331216</v>
      </c>
      <c r="L12" s="88">
        <f t="shared" si="2"/>
        <v>30326895</v>
      </c>
      <c r="M12" s="105">
        <f t="shared" si="3"/>
        <v>0.05910492787010524</v>
      </c>
      <c r="N12" s="85">
        <v>36043669</v>
      </c>
      <c r="O12" s="86">
        <v>23851962</v>
      </c>
      <c r="P12" s="88">
        <f t="shared" si="4"/>
        <v>59895631</v>
      </c>
      <c r="Q12" s="105">
        <f t="shared" si="5"/>
        <v>0.11673225861036679</v>
      </c>
      <c r="R12" s="85">
        <v>29850218</v>
      </c>
      <c r="S12" s="86">
        <v>8099464</v>
      </c>
      <c r="T12" s="88">
        <f t="shared" si="6"/>
        <v>37949682</v>
      </c>
      <c r="U12" s="105">
        <f t="shared" si="7"/>
        <v>0.07509961260465361</v>
      </c>
      <c r="V12" s="85">
        <v>19830865</v>
      </c>
      <c r="W12" s="86">
        <v>3280538</v>
      </c>
      <c r="X12" s="88">
        <f t="shared" si="8"/>
        <v>23111403</v>
      </c>
      <c r="Y12" s="105">
        <f t="shared" si="9"/>
        <v>0.04573575641687932</v>
      </c>
      <c r="Z12" s="125">
        <f t="shared" si="10"/>
        <v>115720431</v>
      </c>
      <c r="AA12" s="88">
        <f t="shared" si="11"/>
        <v>35563180</v>
      </c>
      <c r="AB12" s="88">
        <f t="shared" si="12"/>
        <v>151283611</v>
      </c>
      <c r="AC12" s="105">
        <f t="shared" si="13"/>
        <v>0.29937907199151537</v>
      </c>
      <c r="AD12" s="85">
        <v>255389514</v>
      </c>
      <c r="AE12" s="86">
        <v>834354910</v>
      </c>
      <c r="AF12" s="88">
        <f t="shared" si="14"/>
        <v>1089744424</v>
      </c>
      <c r="AG12" s="86">
        <v>510668556</v>
      </c>
      <c r="AH12" s="86">
        <v>510668556</v>
      </c>
      <c r="AI12" s="126">
        <v>906459300</v>
      </c>
      <c r="AJ12" s="127">
        <f t="shared" si="15"/>
        <v>1.7750442813635856</v>
      </c>
      <c r="AK12" s="128">
        <f t="shared" si="16"/>
        <v>-0.978791905247684</v>
      </c>
    </row>
    <row r="13" spans="1:37" ht="13.5">
      <c r="A13" s="62" t="s">
        <v>97</v>
      </c>
      <c r="B13" s="63" t="s">
        <v>419</v>
      </c>
      <c r="C13" s="64" t="s">
        <v>420</v>
      </c>
      <c r="D13" s="85">
        <v>909558443</v>
      </c>
      <c r="E13" s="86">
        <v>69451800</v>
      </c>
      <c r="F13" s="87">
        <f t="shared" si="0"/>
        <v>979010243</v>
      </c>
      <c r="G13" s="85">
        <v>909558443</v>
      </c>
      <c r="H13" s="86">
        <v>69451800</v>
      </c>
      <c r="I13" s="87">
        <f t="shared" si="1"/>
        <v>979010243</v>
      </c>
      <c r="J13" s="85">
        <v>197903800</v>
      </c>
      <c r="K13" s="86">
        <v>-6238677</v>
      </c>
      <c r="L13" s="88">
        <f t="shared" si="2"/>
        <v>191665123</v>
      </c>
      <c r="M13" s="105">
        <f t="shared" si="3"/>
        <v>0.195774379655801</v>
      </c>
      <c r="N13" s="85">
        <v>113369122</v>
      </c>
      <c r="O13" s="86">
        <v>6003237</v>
      </c>
      <c r="P13" s="88">
        <f t="shared" si="4"/>
        <v>119372359</v>
      </c>
      <c r="Q13" s="105">
        <f t="shared" si="5"/>
        <v>0.12193167523375953</v>
      </c>
      <c r="R13" s="85">
        <v>199169335</v>
      </c>
      <c r="S13" s="86">
        <v>7493947</v>
      </c>
      <c r="T13" s="88">
        <f t="shared" si="6"/>
        <v>206663282</v>
      </c>
      <c r="U13" s="105">
        <f t="shared" si="7"/>
        <v>0.21109409577444022</v>
      </c>
      <c r="V13" s="85">
        <v>19362522</v>
      </c>
      <c r="W13" s="86">
        <v>7500180</v>
      </c>
      <c r="X13" s="88">
        <f t="shared" si="8"/>
        <v>26862702</v>
      </c>
      <c r="Y13" s="105">
        <f t="shared" si="9"/>
        <v>0.027438632222768277</v>
      </c>
      <c r="Z13" s="125">
        <f t="shared" si="10"/>
        <v>529804779</v>
      </c>
      <c r="AA13" s="88">
        <f t="shared" si="11"/>
        <v>14758687</v>
      </c>
      <c r="AB13" s="88">
        <f t="shared" si="12"/>
        <v>544563466</v>
      </c>
      <c r="AC13" s="105">
        <f t="shared" si="13"/>
        <v>0.5562387828867691</v>
      </c>
      <c r="AD13" s="85">
        <v>890242165</v>
      </c>
      <c r="AE13" s="86">
        <v>81628513</v>
      </c>
      <c r="AF13" s="88">
        <f t="shared" si="14"/>
        <v>971870678</v>
      </c>
      <c r="AG13" s="86">
        <v>766910948</v>
      </c>
      <c r="AH13" s="86">
        <v>766910948</v>
      </c>
      <c r="AI13" s="126">
        <v>323921196</v>
      </c>
      <c r="AJ13" s="127">
        <f t="shared" si="15"/>
        <v>0.4223713285678639</v>
      </c>
      <c r="AK13" s="128">
        <f t="shared" si="16"/>
        <v>-0.9723597978536811</v>
      </c>
    </row>
    <row r="14" spans="1:37" ht="13.5">
      <c r="A14" s="62" t="s">
        <v>97</v>
      </c>
      <c r="B14" s="63" t="s">
        <v>421</v>
      </c>
      <c r="C14" s="64" t="s">
        <v>422</v>
      </c>
      <c r="D14" s="85">
        <v>146158368</v>
      </c>
      <c r="E14" s="86">
        <v>135875196</v>
      </c>
      <c r="F14" s="87">
        <f t="shared" si="0"/>
        <v>282033564</v>
      </c>
      <c r="G14" s="85">
        <v>259180804</v>
      </c>
      <c r="H14" s="86">
        <v>145875200</v>
      </c>
      <c r="I14" s="87">
        <f t="shared" si="1"/>
        <v>405056004</v>
      </c>
      <c r="J14" s="85">
        <v>44086116</v>
      </c>
      <c r="K14" s="86">
        <v>3898778</v>
      </c>
      <c r="L14" s="88">
        <f t="shared" si="2"/>
        <v>47984894</v>
      </c>
      <c r="M14" s="105">
        <f t="shared" si="3"/>
        <v>0.17013894842671987</v>
      </c>
      <c r="N14" s="85">
        <v>35992715</v>
      </c>
      <c r="O14" s="86">
        <v>3165835</v>
      </c>
      <c r="P14" s="88">
        <f t="shared" si="4"/>
        <v>39158550</v>
      </c>
      <c r="Q14" s="105">
        <f t="shared" si="5"/>
        <v>0.1388435810427159</v>
      </c>
      <c r="R14" s="85">
        <v>18204189</v>
      </c>
      <c r="S14" s="86">
        <v>7059798</v>
      </c>
      <c r="T14" s="88">
        <f t="shared" si="6"/>
        <v>25263987</v>
      </c>
      <c r="U14" s="105">
        <f t="shared" si="7"/>
        <v>0.06237158997895017</v>
      </c>
      <c r="V14" s="85">
        <v>28107111</v>
      </c>
      <c r="W14" s="86">
        <v>11060059</v>
      </c>
      <c r="X14" s="88">
        <f t="shared" si="8"/>
        <v>39167170</v>
      </c>
      <c r="Y14" s="105">
        <f t="shared" si="9"/>
        <v>0.09669569050505915</v>
      </c>
      <c r="Z14" s="125">
        <f t="shared" si="10"/>
        <v>126390131</v>
      </c>
      <c r="AA14" s="88">
        <f t="shared" si="11"/>
        <v>25184470</v>
      </c>
      <c r="AB14" s="88">
        <f t="shared" si="12"/>
        <v>151574601</v>
      </c>
      <c r="AC14" s="105">
        <f t="shared" si="13"/>
        <v>0.3742065282409689</v>
      </c>
      <c r="AD14" s="85">
        <v>110922543</v>
      </c>
      <c r="AE14" s="86">
        <v>44976096</v>
      </c>
      <c r="AF14" s="88">
        <f t="shared" si="14"/>
        <v>155898639</v>
      </c>
      <c r="AG14" s="86">
        <v>18391872</v>
      </c>
      <c r="AH14" s="86">
        <v>18391872</v>
      </c>
      <c r="AI14" s="126">
        <v>19155961</v>
      </c>
      <c r="AJ14" s="127">
        <f t="shared" si="15"/>
        <v>1.0415449281073728</v>
      </c>
      <c r="AK14" s="128">
        <f t="shared" si="16"/>
        <v>-0.7487651575970461</v>
      </c>
    </row>
    <row r="15" spans="1:37" ht="13.5">
      <c r="A15" s="62" t="s">
        <v>97</v>
      </c>
      <c r="B15" s="63" t="s">
        <v>71</v>
      </c>
      <c r="C15" s="64" t="s">
        <v>72</v>
      </c>
      <c r="D15" s="85">
        <v>2415650298</v>
      </c>
      <c r="E15" s="86">
        <v>142187850</v>
      </c>
      <c r="F15" s="87">
        <f t="shared" si="0"/>
        <v>2557838148</v>
      </c>
      <c r="G15" s="85">
        <v>2261495658</v>
      </c>
      <c r="H15" s="86">
        <v>142187850</v>
      </c>
      <c r="I15" s="87">
        <f t="shared" si="1"/>
        <v>2403683508</v>
      </c>
      <c r="J15" s="85">
        <v>372734642</v>
      </c>
      <c r="K15" s="86">
        <v>-7476809</v>
      </c>
      <c r="L15" s="88">
        <f t="shared" si="2"/>
        <v>365257833</v>
      </c>
      <c r="M15" s="105">
        <f t="shared" si="3"/>
        <v>0.14279943134228365</v>
      </c>
      <c r="N15" s="85">
        <v>422707724</v>
      </c>
      <c r="O15" s="86">
        <v>21043910</v>
      </c>
      <c r="P15" s="88">
        <f t="shared" si="4"/>
        <v>443751634</v>
      </c>
      <c r="Q15" s="105">
        <f t="shared" si="5"/>
        <v>0.17348698718367853</v>
      </c>
      <c r="R15" s="85">
        <v>329599986</v>
      </c>
      <c r="S15" s="86">
        <v>15823145</v>
      </c>
      <c r="T15" s="88">
        <f t="shared" si="6"/>
        <v>345423131</v>
      </c>
      <c r="U15" s="105">
        <f t="shared" si="7"/>
        <v>0.1437057457233259</v>
      </c>
      <c r="V15" s="85">
        <v>932441455</v>
      </c>
      <c r="W15" s="86">
        <v>43961096</v>
      </c>
      <c r="X15" s="88">
        <f t="shared" si="8"/>
        <v>976402551</v>
      </c>
      <c r="Y15" s="105">
        <f t="shared" si="9"/>
        <v>0.4062109457215613</v>
      </c>
      <c r="Z15" s="125">
        <f t="shared" si="10"/>
        <v>2057483807</v>
      </c>
      <c r="AA15" s="88">
        <f t="shared" si="11"/>
        <v>73351342</v>
      </c>
      <c r="AB15" s="88">
        <f t="shared" si="12"/>
        <v>2130835149</v>
      </c>
      <c r="AC15" s="105">
        <f t="shared" si="13"/>
        <v>0.8864874023173603</v>
      </c>
      <c r="AD15" s="85">
        <v>1878686421</v>
      </c>
      <c r="AE15" s="86">
        <v>119367012</v>
      </c>
      <c r="AF15" s="88">
        <f t="shared" si="14"/>
        <v>1998053433</v>
      </c>
      <c r="AG15" s="86">
        <v>1833618708</v>
      </c>
      <c r="AH15" s="86">
        <v>1833618708</v>
      </c>
      <c r="AI15" s="126">
        <v>658628714</v>
      </c>
      <c r="AJ15" s="127">
        <f t="shared" si="15"/>
        <v>0.3591961137429669</v>
      </c>
      <c r="AK15" s="128">
        <f t="shared" si="16"/>
        <v>-0.5113231033396493</v>
      </c>
    </row>
    <row r="16" spans="1:37" ht="13.5">
      <c r="A16" s="62" t="s">
        <v>112</v>
      </c>
      <c r="B16" s="63" t="s">
        <v>423</v>
      </c>
      <c r="C16" s="64" t="s">
        <v>424</v>
      </c>
      <c r="D16" s="85">
        <v>357881920</v>
      </c>
      <c r="E16" s="86">
        <v>19016865</v>
      </c>
      <c r="F16" s="87">
        <f t="shared" si="0"/>
        <v>376898785</v>
      </c>
      <c r="G16" s="85">
        <v>361108920</v>
      </c>
      <c r="H16" s="86">
        <v>15269853</v>
      </c>
      <c r="I16" s="87">
        <f t="shared" si="1"/>
        <v>376378773</v>
      </c>
      <c r="J16" s="85">
        <v>19026595</v>
      </c>
      <c r="K16" s="86">
        <v>3201588</v>
      </c>
      <c r="L16" s="88">
        <f t="shared" si="2"/>
        <v>22228183</v>
      </c>
      <c r="M16" s="105">
        <f t="shared" si="3"/>
        <v>0.05897653132524691</v>
      </c>
      <c r="N16" s="85">
        <v>96274091</v>
      </c>
      <c r="O16" s="86">
        <v>8156667</v>
      </c>
      <c r="P16" s="88">
        <f t="shared" si="4"/>
        <v>104430758</v>
      </c>
      <c r="Q16" s="105">
        <f t="shared" si="5"/>
        <v>0.27707905187330334</v>
      </c>
      <c r="R16" s="85">
        <v>87481093</v>
      </c>
      <c r="S16" s="86">
        <v>169182</v>
      </c>
      <c r="T16" s="88">
        <f t="shared" si="6"/>
        <v>87650275</v>
      </c>
      <c r="U16" s="105">
        <f t="shared" si="7"/>
        <v>0.2328778381983832</v>
      </c>
      <c r="V16" s="85">
        <v>53656249</v>
      </c>
      <c r="W16" s="86">
        <v>605827</v>
      </c>
      <c r="X16" s="88">
        <f t="shared" si="8"/>
        <v>54262076</v>
      </c>
      <c r="Y16" s="105">
        <f t="shared" si="9"/>
        <v>0.14416879987012446</v>
      </c>
      <c r="Z16" s="125">
        <f t="shared" si="10"/>
        <v>256438028</v>
      </c>
      <c r="AA16" s="88">
        <f t="shared" si="11"/>
        <v>12133264</v>
      </c>
      <c r="AB16" s="88">
        <f t="shared" si="12"/>
        <v>268571292</v>
      </c>
      <c r="AC16" s="105">
        <f t="shared" si="13"/>
        <v>0.7135665219887414</v>
      </c>
      <c r="AD16" s="85">
        <v>370597005</v>
      </c>
      <c r="AE16" s="86">
        <v>31673924</v>
      </c>
      <c r="AF16" s="88">
        <f t="shared" si="14"/>
        <v>402270929</v>
      </c>
      <c r="AG16" s="86">
        <v>508384560</v>
      </c>
      <c r="AH16" s="86">
        <v>508384560</v>
      </c>
      <c r="AI16" s="126">
        <v>116863314</v>
      </c>
      <c r="AJ16" s="127">
        <f t="shared" si="15"/>
        <v>0.2298718788784616</v>
      </c>
      <c r="AK16" s="128">
        <f t="shared" si="16"/>
        <v>-0.8651106205091942</v>
      </c>
    </row>
    <row r="17" spans="1:37" ht="13.5">
      <c r="A17" s="65"/>
      <c r="B17" s="66" t="s">
        <v>425</v>
      </c>
      <c r="C17" s="67"/>
      <c r="D17" s="89">
        <f>SUM(D9:D16)</f>
        <v>6315730912</v>
      </c>
      <c r="E17" s="90">
        <f>SUM(E9:E16)</f>
        <v>1060220736</v>
      </c>
      <c r="F17" s="91">
        <f t="shared" si="0"/>
        <v>7375951648</v>
      </c>
      <c r="G17" s="89">
        <f>SUM(G9:G16)</f>
        <v>6359241174</v>
      </c>
      <c r="H17" s="90">
        <f>SUM(H9:H16)</f>
        <v>1068475418</v>
      </c>
      <c r="I17" s="91">
        <f t="shared" si="1"/>
        <v>7427716592</v>
      </c>
      <c r="J17" s="89">
        <f>SUM(J9:J16)</f>
        <v>1059300814</v>
      </c>
      <c r="K17" s="90">
        <f>SUM(K9:K16)</f>
        <v>63538783</v>
      </c>
      <c r="L17" s="90">
        <f t="shared" si="2"/>
        <v>1122839597</v>
      </c>
      <c r="M17" s="106">
        <f t="shared" si="3"/>
        <v>0.15222979360289862</v>
      </c>
      <c r="N17" s="89">
        <f>SUM(N9:N16)</f>
        <v>1177468079</v>
      </c>
      <c r="O17" s="90">
        <f>SUM(O9:O16)</f>
        <v>124174885</v>
      </c>
      <c r="P17" s="90">
        <f t="shared" si="4"/>
        <v>1301642964</v>
      </c>
      <c r="Q17" s="106">
        <f t="shared" si="5"/>
        <v>0.17647118990441624</v>
      </c>
      <c r="R17" s="89">
        <f>SUM(R9:R16)</f>
        <v>936442302</v>
      </c>
      <c r="S17" s="90">
        <f>SUM(S9:S16)</f>
        <v>139750069</v>
      </c>
      <c r="T17" s="90">
        <f t="shared" si="6"/>
        <v>1076192371</v>
      </c>
      <c r="U17" s="106">
        <f t="shared" si="7"/>
        <v>0.14488872288949606</v>
      </c>
      <c r="V17" s="89">
        <f>SUM(V9:V16)</f>
        <v>1591516164</v>
      </c>
      <c r="W17" s="90">
        <f>SUM(W9:W16)</f>
        <v>149457722</v>
      </c>
      <c r="X17" s="90">
        <f t="shared" si="8"/>
        <v>1740973886</v>
      </c>
      <c r="Y17" s="106">
        <f t="shared" si="9"/>
        <v>0.23438884136682203</v>
      </c>
      <c r="Z17" s="89">
        <f t="shared" si="10"/>
        <v>4764727359</v>
      </c>
      <c r="AA17" s="90">
        <f t="shared" si="11"/>
        <v>476921459</v>
      </c>
      <c r="AB17" s="90">
        <f t="shared" si="12"/>
        <v>5241648818</v>
      </c>
      <c r="AC17" s="106">
        <f t="shared" si="13"/>
        <v>0.705687778077788</v>
      </c>
      <c r="AD17" s="89">
        <f>SUM(AD9:AD16)</f>
        <v>5017665301</v>
      </c>
      <c r="AE17" s="90">
        <f>SUM(AE9:AE16)</f>
        <v>1407956924</v>
      </c>
      <c r="AF17" s="90">
        <f t="shared" si="14"/>
        <v>6425622225</v>
      </c>
      <c r="AG17" s="90">
        <f>SUM(AG9:AG16)</f>
        <v>5868114369</v>
      </c>
      <c r="AH17" s="90">
        <f>SUM(AH9:AH16)</f>
        <v>5868114369</v>
      </c>
      <c r="AI17" s="91">
        <f>SUM(AI9:AI16)</f>
        <v>2563783997</v>
      </c>
      <c r="AJ17" s="129">
        <f t="shared" si="15"/>
        <v>0.43690082295326854</v>
      </c>
      <c r="AK17" s="130">
        <f t="shared" si="16"/>
        <v>-0.72905754103837</v>
      </c>
    </row>
    <row r="18" spans="1:37" ht="13.5">
      <c r="A18" s="62" t="s">
        <v>97</v>
      </c>
      <c r="B18" s="63" t="s">
        <v>426</v>
      </c>
      <c r="C18" s="64" t="s">
        <v>427</v>
      </c>
      <c r="D18" s="85">
        <v>561512100</v>
      </c>
      <c r="E18" s="86">
        <v>25666992</v>
      </c>
      <c r="F18" s="87">
        <f t="shared" si="0"/>
        <v>587179092</v>
      </c>
      <c r="G18" s="85">
        <v>661886484</v>
      </c>
      <c r="H18" s="86">
        <v>26912000</v>
      </c>
      <c r="I18" s="87">
        <f t="shared" si="1"/>
        <v>688798484</v>
      </c>
      <c r="J18" s="85">
        <v>77373890</v>
      </c>
      <c r="K18" s="86">
        <v>3538465</v>
      </c>
      <c r="L18" s="88">
        <f t="shared" si="2"/>
        <v>80912355</v>
      </c>
      <c r="M18" s="105">
        <f t="shared" si="3"/>
        <v>0.13779842658294106</v>
      </c>
      <c r="N18" s="85">
        <v>182793675</v>
      </c>
      <c r="O18" s="86">
        <v>10068074</v>
      </c>
      <c r="P18" s="88">
        <f t="shared" si="4"/>
        <v>192861749</v>
      </c>
      <c r="Q18" s="105">
        <f t="shared" si="5"/>
        <v>0.3284547280849026</v>
      </c>
      <c r="R18" s="85">
        <v>169725969</v>
      </c>
      <c r="S18" s="86">
        <v>2507035</v>
      </c>
      <c r="T18" s="88">
        <f t="shared" si="6"/>
        <v>172233004</v>
      </c>
      <c r="U18" s="105">
        <f t="shared" si="7"/>
        <v>0.2500484655538237</v>
      </c>
      <c r="V18" s="85">
        <v>107924304</v>
      </c>
      <c r="W18" s="86">
        <v>-1777862</v>
      </c>
      <c r="X18" s="88">
        <f t="shared" si="8"/>
        <v>106146442</v>
      </c>
      <c r="Y18" s="105">
        <f t="shared" si="9"/>
        <v>0.15410376832362482</v>
      </c>
      <c r="Z18" s="125">
        <f t="shared" si="10"/>
        <v>537817838</v>
      </c>
      <c r="AA18" s="88">
        <f t="shared" si="11"/>
        <v>14335712</v>
      </c>
      <c r="AB18" s="88">
        <f t="shared" si="12"/>
        <v>552153550</v>
      </c>
      <c r="AC18" s="105">
        <f t="shared" si="13"/>
        <v>0.801618416454006</v>
      </c>
      <c r="AD18" s="85">
        <v>473501276</v>
      </c>
      <c r="AE18" s="86">
        <v>20851799</v>
      </c>
      <c r="AF18" s="88">
        <f t="shared" si="14"/>
        <v>494353075</v>
      </c>
      <c r="AG18" s="86">
        <v>456992199</v>
      </c>
      <c r="AH18" s="86">
        <v>456992199</v>
      </c>
      <c r="AI18" s="126">
        <v>152365066</v>
      </c>
      <c r="AJ18" s="127">
        <f t="shared" si="15"/>
        <v>0.33340846153043413</v>
      </c>
      <c r="AK18" s="128">
        <f t="shared" si="16"/>
        <v>-0.7852821245220332</v>
      </c>
    </row>
    <row r="19" spans="1:37" ht="13.5">
      <c r="A19" s="62" t="s">
        <v>97</v>
      </c>
      <c r="B19" s="63" t="s">
        <v>73</v>
      </c>
      <c r="C19" s="64" t="s">
        <v>74</v>
      </c>
      <c r="D19" s="85">
        <v>3888875772</v>
      </c>
      <c r="E19" s="86">
        <v>251087639</v>
      </c>
      <c r="F19" s="87">
        <f t="shared" si="0"/>
        <v>4139963411</v>
      </c>
      <c r="G19" s="85">
        <v>4235147600</v>
      </c>
      <c r="H19" s="86">
        <v>554087926</v>
      </c>
      <c r="I19" s="87">
        <f t="shared" si="1"/>
        <v>4789235526</v>
      </c>
      <c r="J19" s="85">
        <v>714344826</v>
      </c>
      <c r="K19" s="86">
        <v>29202463</v>
      </c>
      <c r="L19" s="88">
        <f t="shared" si="2"/>
        <v>743547289</v>
      </c>
      <c r="M19" s="105">
        <f t="shared" si="3"/>
        <v>0.1796023817564121</v>
      </c>
      <c r="N19" s="85">
        <v>808336228</v>
      </c>
      <c r="O19" s="86">
        <v>35061857</v>
      </c>
      <c r="P19" s="88">
        <f t="shared" si="4"/>
        <v>843398085</v>
      </c>
      <c r="Q19" s="105">
        <f t="shared" si="5"/>
        <v>0.20372114467462862</v>
      </c>
      <c r="R19" s="85">
        <v>707628059</v>
      </c>
      <c r="S19" s="86">
        <v>25362804</v>
      </c>
      <c r="T19" s="88">
        <f t="shared" si="6"/>
        <v>732990863</v>
      </c>
      <c r="U19" s="105">
        <f t="shared" si="7"/>
        <v>0.1530496587651012</v>
      </c>
      <c r="V19" s="85">
        <v>410384240</v>
      </c>
      <c r="W19" s="86">
        <v>17691253</v>
      </c>
      <c r="X19" s="88">
        <f t="shared" si="8"/>
        <v>428075493</v>
      </c>
      <c r="Y19" s="105">
        <f t="shared" si="9"/>
        <v>0.08938284422974106</v>
      </c>
      <c r="Z19" s="125">
        <f t="shared" si="10"/>
        <v>2640693353</v>
      </c>
      <c r="AA19" s="88">
        <f t="shared" si="11"/>
        <v>107318377</v>
      </c>
      <c r="AB19" s="88">
        <f t="shared" si="12"/>
        <v>2748011730</v>
      </c>
      <c r="AC19" s="105">
        <f t="shared" si="13"/>
        <v>0.5737892227436885</v>
      </c>
      <c r="AD19" s="85">
        <v>2714655046</v>
      </c>
      <c r="AE19" s="86">
        <v>275371647</v>
      </c>
      <c r="AF19" s="88">
        <f t="shared" si="14"/>
        <v>2990026693</v>
      </c>
      <c r="AG19" s="86">
        <v>3454751206</v>
      </c>
      <c r="AH19" s="86">
        <v>3454751206</v>
      </c>
      <c r="AI19" s="126">
        <v>1028590352</v>
      </c>
      <c r="AJ19" s="127">
        <f t="shared" si="15"/>
        <v>0.29773210592230415</v>
      </c>
      <c r="AK19" s="128">
        <f t="shared" si="16"/>
        <v>-0.8568322169155966</v>
      </c>
    </row>
    <row r="20" spans="1:37" ht="13.5">
      <c r="A20" s="62" t="s">
        <v>97</v>
      </c>
      <c r="B20" s="63" t="s">
        <v>75</v>
      </c>
      <c r="C20" s="64" t="s">
        <v>76</v>
      </c>
      <c r="D20" s="85">
        <v>1721631778</v>
      </c>
      <c r="E20" s="86">
        <v>462136912</v>
      </c>
      <c r="F20" s="87">
        <f t="shared" si="0"/>
        <v>2183768690</v>
      </c>
      <c r="G20" s="85">
        <v>1795266206</v>
      </c>
      <c r="H20" s="86">
        <v>472255016</v>
      </c>
      <c r="I20" s="87">
        <f t="shared" si="1"/>
        <v>2267521222</v>
      </c>
      <c r="J20" s="85">
        <v>373148080</v>
      </c>
      <c r="K20" s="86">
        <v>60227577</v>
      </c>
      <c r="L20" s="88">
        <f t="shared" si="2"/>
        <v>433375657</v>
      </c>
      <c r="M20" s="105">
        <f t="shared" si="3"/>
        <v>0.19845309578094555</v>
      </c>
      <c r="N20" s="85">
        <v>383357811</v>
      </c>
      <c r="O20" s="86">
        <v>106609328</v>
      </c>
      <c r="P20" s="88">
        <f t="shared" si="4"/>
        <v>489967139</v>
      </c>
      <c r="Q20" s="105">
        <f t="shared" si="5"/>
        <v>0.22436769115871882</v>
      </c>
      <c r="R20" s="85">
        <v>408537080</v>
      </c>
      <c r="S20" s="86">
        <v>130433108</v>
      </c>
      <c r="T20" s="88">
        <f t="shared" si="6"/>
        <v>538970188</v>
      </c>
      <c r="U20" s="105">
        <f t="shared" si="7"/>
        <v>0.23769135334690156</v>
      </c>
      <c r="V20" s="85">
        <v>390185263</v>
      </c>
      <c r="W20" s="86">
        <v>155738348</v>
      </c>
      <c r="X20" s="88">
        <f t="shared" si="8"/>
        <v>545923611</v>
      </c>
      <c r="Y20" s="105">
        <f t="shared" si="9"/>
        <v>0.24075788385278452</v>
      </c>
      <c r="Z20" s="125">
        <f t="shared" si="10"/>
        <v>1555228234</v>
      </c>
      <c r="AA20" s="88">
        <f t="shared" si="11"/>
        <v>453008361</v>
      </c>
      <c r="AB20" s="88">
        <f t="shared" si="12"/>
        <v>2008236595</v>
      </c>
      <c r="AC20" s="105">
        <f t="shared" si="13"/>
        <v>0.8856528333740111</v>
      </c>
      <c r="AD20" s="85">
        <v>1093223630</v>
      </c>
      <c r="AE20" s="86">
        <v>306339605</v>
      </c>
      <c r="AF20" s="88">
        <f t="shared" si="14"/>
        <v>1399563235</v>
      </c>
      <c r="AG20" s="86">
        <v>1931126877</v>
      </c>
      <c r="AH20" s="86">
        <v>1931126877</v>
      </c>
      <c r="AI20" s="126">
        <v>557197132</v>
      </c>
      <c r="AJ20" s="127">
        <f t="shared" si="15"/>
        <v>0.2885347092603279</v>
      </c>
      <c r="AK20" s="128">
        <f t="shared" si="16"/>
        <v>-0.6099328723792892</v>
      </c>
    </row>
    <row r="21" spans="1:37" ht="13.5">
      <c r="A21" s="62" t="s">
        <v>97</v>
      </c>
      <c r="B21" s="63" t="s">
        <v>428</v>
      </c>
      <c r="C21" s="64" t="s">
        <v>429</v>
      </c>
      <c r="D21" s="85">
        <v>166222130</v>
      </c>
      <c r="E21" s="86">
        <v>74088016</v>
      </c>
      <c r="F21" s="87">
        <f t="shared" si="0"/>
        <v>240310146</v>
      </c>
      <c r="G21" s="85">
        <v>353929203</v>
      </c>
      <c r="H21" s="86">
        <v>74106765</v>
      </c>
      <c r="I21" s="87">
        <f t="shared" si="1"/>
        <v>428035968</v>
      </c>
      <c r="J21" s="85">
        <v>28861588</v>
      </c>
      <c r="K21" s="86">
        <v>29925</v>
      </c>
      <c r="L21" s="88">
        <f t="shared" si="2"/>
        <v>28891513</v>
      </c>
      <c r="M21" s="105">
        <f t="shared" si="3"/>
        <v>0.12022593919109849</v>
      </c>
      <c r="N21" s="85">
        <v>61724638</v>
      </c>
      <c r="O21" s="86">
        <v>10212919</v>
      </c>
      <c r="P21" s="88">
        <f t="shared" si="4"/>
        <v>71937557</v>
      </c>
      <c r="Q21" s="105">
        <f t="shared" si="5"/>
        <v>0.2993529744682524</v>
      </c>
      <c r="R21" s="85">
        <v>49478767</v>
      </c>
      <c r="S21" s="86">
        <v>10188805</v>
      </c>
      <c r="T21" s="88">
        <f t="shared" si="6"/>
        <v>59667572</v>
      </c>
      <c r="U21" s="105">
        <f t="shared" si="7"/>
        <v>0.13939850026808961</v>
      </c>
      <c r="V21" s="85">
        <v>36325856</v>
      </c>
      <c r="W21" s="86">
        <v>39453092</v>
      </c>
      <c r="X21" s="88">
        <f t="shared" si="8"/>
        <v>75778948</v>
      </c>
      <c r="Y21" s="105">
        <f t="shared" si="9"/>
        <v>0.17703873895008748</v>
      </c>
      <c r="Z21" s="125">
        <f t="shared" si="10"/>
        <v>176390849</v>
      </c>
      <c r="AA21" s="88">
        <f t="shared" si="11"/>
        <v>59884741</v>
      </c>
      <c r="AB21" s="88">
        <f t="shared" si="12"/>
        <v>236275590</v>
      </c>
      <c r="AC21" s="105">
        <f t="shared" si="13"/>
        <v>0.5519993824444211</v>
      </c>
      <c r="AD21" s="85">
        <v>233943904</v>
      </c>
      <c r="AE21" s="86">
        <v>43397204</v>
      </c>
      <c r="AF21" s="88">
        <f t="shared" si="14"/>
        <v>277341108</v>
      </c>
      <c r="AG21" s="86">
        <v>341458227</v>
      </c>
      <c r="AH21" s="86">
        <v>341458227</v>
      </c>
      <c r="AI21" s="126">
        <v>82807671</v>
      </c>
      <c r="AJ21" s="127">
        <f t="shared" si="15"/>
        <v>0.24251186368398733</v>
      </c>
      <c r="AK21" s="128">
        <f t="shared" si="16"/>
        <v>-0.726766260701605</v>
      </c>
    </row>
    <row r="22" spans="1:37" ht="13.5">
      <c r="A22" s="62" t="s">
        <v>97</v>
      </c>
      <c r="B22" s="63" t="s">
        <v>430</v>
      </c>
      <c r="C22" s="64" t="s">
        <v>431</v>
      </c>
      <c r="D22" s="85">
        <v>737542147</v>
      </c>
      <c r="E22" s="86">
        <v>167646750</v>
      </c>
      <c r="F22" s="87">
        <f t="shared" si="0"/>
        <v>905188897</v>
      </c>
      <c r="G22" s="85">
        <v>904389600</v>
      </c>
      <c r="H22" s="86">
        <v>199443408</v>
      </c>
      <c r="I22" s="87">
        <f t="shared" si="1"/>
        <v>1103833008</v>
      </c>
      <c r="J22" s="85">
        <v>123753376</v>
      </c>
      <c r="K22" s="86">
        <v>18995474</v>
      </c>
      <c r="L22" s="88">
        <f t="shared" si="2"/>
        <v>142748850</v>
      </c>
      <c r="M22" s="105">
        <f t="shared" si="3"/>
        <v>0.1577006196972829</v>
      </c>
      <c r="N22" s="85">
        <v>106487597</v>
      </c>
      <c r="O22" s="86">
        <v>22610956</v>
      </c>
      <c r="P22" s="88">
        <f t="shared" si="4"/>
        <v>129098553</v>
      </c>
      <c r="Q22" s="105">
        <f t="shared" si="5"/>
        <v>0.14262056619105878</v>
      </c>
      <c r="R22" s="85">
        <v>149368550</v>
      </c>
      <c r="S22" s="86">
        <v>42771981</v>
      </c>
      <c r="T22" s="88">
        <f t="shared" si="6"/>
        <v>192140531</v>
      </c>
      <c r="U22" s="105">
        <f t="shared" si="7"/>
        <v>0.1740666655259144</v>
      </c>
      <c r="V22" s="85">
        <v>145312285</v>
      </c>
      <c r="W22" s="86">
        <v>73586752</v>
      </c>
      <c r="X22" s="88">
        <f t="shared" si="8"/>
        <v>218899037</v>
      </c>
      <c r="Y22" s="105">
        <f t="shared" si="9"/>
        <v>0.19830810948171973</v>
      </c>
      <c r="Z22" s="125">
        <f t="shared" si="10"/>
        <v>524921808</v>
      </c>
      <c r="AA22" s="88">
        <f t="shared" si="11"/>
        <v>157965163</v>
      </c>
      <c r="AB22" s="88">
        <f t="shared" si="12"/>
        <v>682886971</v>
      </c>
      <c r="AC22" s="105">
        <f t="shared" si="13"/>
        <v>0.6186506165794963</v>
      </c>
      <c r="AD22" s="85">
        <v>497090376</v>
      </c>
      <c r="AE22" s="86">
        <v>213157995</v>
      </c>
      <c r="AF22" s="88">
        <f t="shared" si="14"/>
        <v>710248371</v>
      </c>
      <c r="AG22" s="86">
        <v>990689108</v>
      </c>
      <c r="AH22" s="86">
        <v>990689108</v>
      </c>
      <c r="AI22" s="126">
        <v>262155726</v>
      </c>
      <c r="AJ22" s="127">
        <f t="shared" si="15"/>
        <v>0.2646195702395872</v>
      </c>
      <c r="AK22" s="128">
        <f t="shared" si="16"/>
        <v>-0.6917993114270726</v>
      </c>
    </row>
    <row r="23" spans="1:37" ht="13.5">
      <c r="A23" s="62" t="s">
        <v>97</v>
      </c>
      <c r="B23" s="63" t="s">
        <v>432</v>
      </c>
      <c r="C23" s="64" t="s">
        <v>433</v>
      </c>
      <c r="D23" s="85">
        <v>628828668</v>
      </c>
      <c r="E23" s="86">
        <v>119000000</v>
      </c>
      <c r="F23" s="87">
        <f t="shared" si="0"/>
        <v>747828668</v>
      </c>
      <c r="G23" s="85">
        <v>571817965</v>
      </c>
      <c r="H23" s="86">
        <v>125110999</v>
      </c>
      <c r="I23" s="87">
        <f t="shared" si="1"/>
        <v>696928964</v>
      </c>
      <c r="J23" s="85">
        <v>14450003</v>
      </c>
      <c r="K23" s="86">
        <v>-301960</v>
      </c>
      <c r="L23" s="88">
        <f t="shared" si="2"/>
        <v>14148043</v>
      </c>
      <c r="M23" s="105">
        <f t="shared" si="3"/>
        <v>0.018918829412942484</v>
      </c>
      <c r="N23" s="85">
        <v>1836222</v>
      </c>
      <c r="O23" s="86">
        <v>6440</v>
      </c>
      <c r="P23" s="88">
        <f t="shared" si="4"/>
        <v>1842662</v>
      </c>
      <c r="Q23" s="105">
        <f t="shared" si="5"/>
        <v>0.0024640162631475904</v>
      </c>
      <c r="R23" s="85">
        <v>63634303</v>
      </c>
      <c r="S23" s="86">
        <v>33070061</v>
      </c>
      <c r="T23" s="88">
        <f t="shared" si="6"/>
        <v>96704364</v>
      </c>
      <c r="U23" s="105">
        <f t="shared" si="7"/>
        <v>0.13875784907111421</v>
      </c>
      <c r="V23" s="85">
        <v>25799305</v>
      </c>
      <c r="W23" s="86">
        <v>6464744</v>
      </c>
      <c r="X23" s="88">
        <f t="shared" si="8"/>
        <v>32264049</v>
      </c>
      <c r="Y23" s="105">
        <f t="shared" si="9"/>
        <v>0.046294601984715335</v>
      </c>
      <c r="Z23" s="125">
        <f t="shared" si="10"/>
        <v>105719833</v>
      </c>
      <c r="AA23" s="88">
        <f t="shared" si="11"/>
        <v>39239285</v>
      </c>
      <c r="AB23" s="88">
        <f t="shared" si="12"/>
        <v>144959118</v>
      </c>
      <c r="AC23" s="105">
        <f t="shared" si="13"/>
        <v>0.20799697743656984</v>
      </c>
      <c r="AD23" s="85">
        <v>432018958</v>
      </c>
      <c r="AE23" s="86">
        <v>28388401</v>
      </c>
      <c r="AF23" s="88">
        <f t="shared" si="14"/>
        <v>460407359</v>
      </c>
      <c r="AG23" s="86">
        <v>822071100</v>
      </c>
      <c r="AH23" s="86">
        <v>822071100</v>
      </c>
      <c r="AI23" s="126">
        <v>248194073</v>
      </c>
      <c r="AJ23" s="127">
        <f t="shared" si="15"/>
        <v>0.30191314717182005</v>
      </c>
      <c r="AK23" s="128">
        <f t="shared" si="16"/>
        <v>-0.9299228208035658</v>
      </c>
    </row>
    <row r="24" spans="1:37" ht="13.5">
      <c r="A24" s="62" t="s">
        <v>112</v>
      </c>
      <c r="B24" s="63" t="s">
        <v>434</v>
      </c>
      <c r="C24" s="64" t="s">
        <v>435</v>
      </c>
      <c r="D24" s="85">
        <v>461131024</v>
      </c>
      <c r="E24" s="86">
        <v>36600000</v>
      </c>
      <c r="F24" s="87">
        <f t="shared" si="0"/>
        <v>497731024</v>
      </c>
      <c r="G24" s="85">
        <v>516149680</v>
      </c>
      <c r="H24" s="86">
        <v>43896684</v>
      </c>
      <c r="I24" s="87">
        <f t="shared" si="1"/>
        <v>560046364</v>
      </c>
      <c r="J24" s="85">
        <v>90616350</v>
      </c>
      <c r="K24" s="86">
        <v>5467947</v>
      </c>
      <c r="L24" s="88">
        <f t="shared" si="2"/>
        <v>96084297</v>
      </c>
      <c r="M24" s="105">
        <f t="shared" si="3"/>
        <v>0.19304462122497712</v>
      </c>
      <c r="N24" s="85">
        <v>125534775</v>
      </c>
      <c r="O24" s="86">
        <v>9822905</v>
      </c>
      <c r="P24" s="88">
        <f t="shared" si="4"/>
        <v>135357680</v>
      </c>
      <c r="Q24" s="105">
        <f t="shared" si="5"/>
        <v>0.27194945356671196</v>
      </c>
      <c r="R24" s="85">
        <v>124853801</v>
      </c>
      <c r="S24" s="86">
        <v>7523484</v>
      </c>
      <c r="T24" s="88">
        <f t="shared" si="6"/>
        <v>132377285</v>
      </c>
      <c r="U24" s="105">
        <f t="shared" si="7"/>
        <v>0.23636843931014254</v>
      </c>
      <c r="V24" s="85">
        <v>104950617</v>
      </c>
      <c r="W24" s="86">
        <v>12607316</v>
      </c>
      <c r="X24" s="88">
        <f t="shared" si="8"/>
        <v>117557933</v>
      </c>
      <c r="Y24" s="105">
        <f t="shared" si="9"/>
        <v>0.20990750151535667</v>
      </c>
      <c r="Z24" s="125">
        <f t="shared" si="10"/>
        <v>445955543</v>
      </c>
      <c r="AA24" s="88">
        <f t="shared" si="11"/>
        <v>35421652</v>
      </c>
      <c r="AB24" s="88">
        <f t="shared" si="12"/>
        <v>481377195</v>
      </c>
      <c r="AC24" s="105">
        <f t="shared" si="13"/>
        <v>0.8595309709036876</v>
      </c>
      <c r="AD24" s="85">
        <v>357254080</v>
      </c>
      <c r="AE24" s="86">
        <v>-644945</v>
      </c>
      <c r="AF24" s="88">
        <f t="shared" si="14"/>
        <v>356609135</v>
      </c>
      <c r="AG24" s="86">
        <v>478471614</v>
      </c>
      <c r="AH24" s="86">
        <v>478471614</v>
      </c>
      <c r="AI24" s="126">
        <v>113888734</v>
      </c>
      <c r="AJ24" s="127">
        <f t="shared" si="15"/>
        <v>0.23802610367602706</v>
      </c>
      <c r="AK24" s="128">
        <f t="shared" si="16"/>
        <v>-0.6703451441309825</v>
      </c>
    </row>
    <row r="25" spans="1:37" ht="13.5">
      <c r="A25" s="65"/>
      <c r="B25" s="66" t="s">
        <v>436</v>
      </c>
      <c r="C25" s="67"/>
      <c r="D25" s="89">
        <f>SUM(D18:D24)</f>
        <v>8165743619</v>
      </c>
      <c r="E25" s="90">
        <f>SUM(E18:E24)</f>
        <v>1136226309</v>
      </c>
      <c r="F25" s="91">
        <f t="shared" si="0"/>
        <v>9301969928</v>
      </c>
      <c r="G25" s="89">
        <f>SUM(G18:G24)</f>
        <v>9038586738</v>
      </c>
      <c r="H25" s="90">
        <f>SUM(H18:H24)</f>
        <v>1495812798</v>
      </c>
      <c r="I25" s="91">
        <f t="shared" si="1"/>
        <v>10534399536</v>
      </c>
      <c r="J25" s="89">
        <f>SUM(J18:J24)</f>
        <v>1422548113</v>
      </c>
      <c r="K25" s="90">
        <f>SUM(K18:K24)</f>
        <v>117159891</v>
      </c>
      <c r="L25" s="90">
        <f t="shared" si="2"/>
        <v>1539708004</v>
      </c>
      <c r="M25" s="106">
        <f t="shared" si="3"/>
        <v>0.16552493890195255</v>
      </c>
      <c r="N25" s="89">
        <f>SUM(N18:N24)</f>
        <v>1670070946</v>
      </c>
      <c r="O25" s="90">
        <f>SUM(O18:O24)</f>
        <v>194392479</v>
      </c>
      <c r="P25" s="90">
        <f t="shared" si="4"/>
        <v>1864463425</v>
      </c>
      <c r="Q25" s="106">
        <f t="shared" si="5"/>
        <v>0.20043748146161497</v>
      </c>
      <c r="R25" s="89">
        <f>SUM(R18:R24)</f>
        <v>1673226529</v>
      </c>
      <c r="S25" s="90">
        <f>SUM(S18:S24)</f>
        <v>251857278</v>
      </c>
      <c r="T25" s="90">
        <f t="shared" si="6"/>
        <v>1925083807</v>
      </c>
      <c r="U25" s="106">
        <f t="shared" si="7"/>
        <v>0.18274262338553474</v>
      </c>
      <c r="V25" s="89">
        <f>SUM(V18:V24)</f>
        <v>1220881870</v>
      </c>
      <c r="W25" s="90">
        <f>SUM(W18:W24)</f>
        <v>303763643</v>
      </c>
      <c r="X25" s="90">
        <f t="shared" si="8"/>
        <v>1524645513</v>
      </c>
      <c r="Y25" s="106">
        <f t="shared" si="9"/>
        <v>0.14473017733851024</v>
      </c>
      <c r="Z25" s="89">
        <f t="shared" si="10"/>
        <v>5986727458</v>
      </c>
      <c r="AA25" s="90">
        <f t="shared" si="11"/>
        <v>867173291</v>
      </c>
      <c r="AB25" s="90">
        <f t="shared" si="12"/>
        <v>6853900749</v>
      </c>
      <c r="AC25" s="106">
        <f t="shared" si="13"/>
        <v>0.6506209229655328</v>
      </c>
      <c r="AD25" s="89">
        <f>SUM(AD18:AD24)</f>
        <v>5801687270</v>
      </c>
      <c r="AE25" s="90">
        <f>SUM(AE18:AE24)</f>
        <v>886861706</v>
      </c>
      <c r="AF25" s="90">
        <f t="shared" si="14"/>
        <v>6688548976</v>
      </c>
      <c r="AG25" s="90">
        <f>SUM(AG18:AG24)</f>
        <v>8475560331</v>
      </c>
      <c r="AH25" s="90">
        <f>SUM(AH18:AH24)</f>
        <v>8475560331</v>
      </c>
      <c r="AI25" s="91">
        <f>SUM(AI18:AI24)</f>
        <v>2445198754</v>
      </c>
      <c r="AJ25" s="129">
        <f t="shared" si="15"/>
        <v>0.28849995262926764</v>
      </c>
      <c r="AK25" s="130">
        <f t="shared" si="16"/>
        <v>-0.772051379384263</v>
      </c>
    </row>
    <row r="26" spans="1:37" ht="13.5">
      <c r="A26" s="62" t="s">
        <v>97</v>
      </c>
      <c r="B26" s="63" t="s">
        <v>437</v>
      </c>
      <c r="C26" s="64" t="s">
        <v>438</v>
      </c>
      <c r="D26" s="85">
        <v>677002867</v>
      </c>
      <c r="E26" s="86">
        <v>90001891</v>
      </c>
      <c r="F26" s="87">
        <f t="shared" si="0"/>
        <v>767004758</v>
      </c>
      <c r="G26" s="85">
        <v>698226114</v>
      </c>
      <c r="H26" s="86">
        <v>76430781</v>
      </c>
      <c r="I26" s="87">
        <f t="shared" si="1"/>
        <v>774656895</v>
      </c>
      <c r="J26" s="85">
        <v>154985844</v>
      </c>
      <c r="K26" s="86">
        <v>9149260</v>
      </c>
      <c r="L26" s="88">
        <f t="shared" si="2"/>
        <v>164135104</v>
      </c>
      <c r="M26" s="105">
        <f t="shared" si="3"/>
        <v>0.21399489675655964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276025608</v>
      </c>
      <c r="S26" s="86">
        <v>27534152</v>
      </c>
      <c r="T26" s="88">
        <f t="shared" si="6"/>
        <v>303559760</v>
      </c>
      <c r="U26" s="105">
        <f t="shared" si="7"/>
        <v>0.39186349719381247</v>
      </c>
      <c r="V26" s="85">
        <v>172202483</v>
      </c>
      <c r="W26" s="86">
        <v>21167221</v>
      </c>
      <c r="X26" s="88">
        <f t="shared" si="8"/>
        <v>193369704</v>
      </c>
      <c r="Y26" s="105">
        <f t="shared" si="9"/>
        <v>0.24961980619820082</v>
      </c>
      <c r="Z26" s="125">
        <f t="shared" si="10"/>
        <v>603213935</v>
      </c>
      <c r="AA26" s="88">
        <f t="shared" si="11"/>
        <v>57850633</v>
      </c>
      <c r="AB26" s="88">
        <f t="shared" si="12"/>
        <v>661064568</v>
      </c>
      <c r="AC26" s="105">
        <f t="shared" si="13"/>
        <v>0.8533643375109957</v>
      </c>
      <c r="AD26" s="85">
        <v>435154658</v>
      </c>
      <c r="AE26" s="86">
        <v>38983139</v>
      </c>
      <c r="AF26" s="88">
        <f t="shared" si="14"/>
        <v>474137797</v>
      </c>
      <c r="AG26" s="86">
        <v>686994886</v>
      </c>
      <c r="AH26" s="86">
        <v>686994886</v>
      </c>
      <c r="AI26" s="126">
        <v>115670555</v>
      </c>
      <c r="AJ26" s="127">
        <f t="shared" si="15"/>
        <v>0.16837178464819022</v>
      </c>
      <c r="AK26" s="128">
        <f t="shared" si="16"/>
        <v>-0.5921655999089227</v>
      </c>
    </row>
    <row r="27" spans="1:37" ht="13.5">
      <c r="A27" s="62" t="s">
        <v>97</v>
      </c>
      <c r="B27" s="63" t="s">
        <v>439</v>
      </c>
      <c r="C27" s="64" t="s">
        <v>440</v>
      </c>
      <c r="D27" s="85">
        <v>913079856</v>
      </c>
      <c r="E27" s="86">
        <v>321609606</v>
      </c>
      <c r="F27" s="87">
        <f t="shared" si="0"/>
        <v>1234689462</v>
      </c>
      <c r="G27" s="85">
        <v>913073856</v>
      </c>
      <c r="H27" s="86">
        <v>321615606</v>
      </c>
      <c r="I27" s="87">
        <f t="shared" si="1"/>
        <v>1234689462</v>
      </c>
      <c r="J27" s="85">
        <v>188763225</v>
      </c>
      <c r="K27" s="86">
        <v>63110316</v>
      </c>
      <c r="L27" s="88">
        <f t="shared" si="2"/>
        <v>251873541</v>
      </c>
      <c r="M27" s="105">
        <f t="shared" si="3"/>
        <v>0.20399748175707683</v>
      </c>
      <c r="N27" s="85">
        <v>263546932</v>
      </c>
      <c r="O27" s="86">
        <v>75356326</v>
      </c>
      <c r="P27" s="88">
        <f t="shared" si="4"/>
        <v>338903258</v>
      </c>
      <c r="Q27" s="105">
        <f t="shared" si="5"/>
        <v>0.27448461206677083</v>
      </c>
      <c r="R27" s="85">
        <v>211779150</v>
      </c>
      <c r="S27" s="86">
        <v>47274511</v>
      </c>
      <c r="T27" s="88">
        <f t="shared" si="6"/>
        <v>259053661</v>
      </c>
      <c r="U27" s="105">
        <f t="shared" si="7"/>
        <v>0.20981280635567617</v>
      </c>
      <c r="V27" s="85">
        <v>191242072</v>
      </c>
      <c r="W27" s="86">
        <v>50325004</v>
      </c>
      <c r="X27" s="88">
        <f t="shared" si="8"/>
        <v>241567076</v>
      </c>
      <c r="Y27" s="105">
        <f t="shared" si="9"/>
        <v>0.19565006702875706</v>
      </c>
      <c r="Z27" s="125">
        <f t="shared" si="10"/>
        <v>855331379</v>
      </c>
      <c r="AA27" s="88">
        <f t="shared" si="11"/>
        <v>236066157</v>
      </c>
      <c r="AB27" s="88">
        <f t="shared" si="12"/>
        <v>1091397536</v>
      </c>
      <c r="AC27" s="105">
        <f t="shared" si="13"/>
        <v>0.8839449672082809</v>
      </c>
      <c r="AD27" s="85">
        <v>771344836</v>
      </c>
      <c r="AE27" s="86">
        <v>237787139</v>
      </c>
      <c r="AF27" s="88">
        <f t="shared" si="14"/>
        <v>1009131975</v>
      </c>
      <c r="AG27" s="86">
        <v>1126420246</v>
      </c>
      <c r="AH27" s="86">
        <v>1126420246</v>
      </c>
      <c r="AI27" s="126">
        <v>295191945</v>
      </c>
      <c r="AJ27" s="127">
        <f t="shared" si="15"/>
        <v>0.26206200221298226</v>
      </c>
      <c r="AK27" s="128">
        <f t="shared" si="16"/>
        <v>-0.7606189458024061</v>
      </c>
    </row>
    <row r="28" spans="1:37" ht="13.5">
      <c r="A28" s="62" t="s">
        <v>97</v>
      </c>
      <c r="B28" s="63" t="s">
        <v>441</v>
      </c>
      <c r="C28" s="64" t="s">
        <v>442</v>
      </c>
      <c r="D28" s="85">
        <v>1284132989</v>
      </c>
      <c r="E28" s="86">
        <v>616292000</v>
      </c>
      <c r="F28" s="87">
        <f t="shared" si="0"/>
        <v>1900424989</v>
      </c>
      <c r="G28" s="85">
        <v>1297670858</v>
      </c>
      <c r="H28" s="86">
        <v>601048000</v>
      </c>
      <c r="I28" s="87">
        <f t="shared" si="1"/>
        <v>1898718858</v>
      </c>
      <c r="J28" s="85">
        <v>38215740</v>
      </c>
      <c r="K28" s="86">
        <v>18497029</v>
      </c>
      <c r="L28" s="88">
        <f t="shared" si="2"/>
        <v>56712769</v>
      </c>
      <c r="M28" s="105">
        <f t="shared" si="3"/>
        <v>0.029842150744314382</v>
      </c>
      <c r="N28" s="85">
        <v>44179328</v>
      </c>
      <c r="O28" s="86">
        <v>13595357</v>
      </c>
      <c r="P28" s="88">
        <f t="shared" si="4"/>
        <v>57774685</v>
      </c>
      <c r="Q28" s="105">
        <f t="shared" si="5"/>
        <v>0.03040092891559005</v>
      </c>
      <c r="R28" s="85">
        <v>80648281</v>
      </c>
      <c r="S28" s="86">
        <v>57360670</v>
      </c>
      <c r="T28" s="88">
        <f t="shared" si="6"/>
        <v>138008951</v>
      </c>
      <c r="U28" s="105">
        <f t="shared" si="7"/>
        <v>0.07268530062706102</v>
      </c>
      <c r="V28" s="85">
        <v>57779077</v>
      </c>
      <c r="W28" s="86">
        <v>85747344</v>
      </c>
      <c r="X28" s="88">
        <f t="shared" si="8"/>
        <v>143526421</v>
      </c>
      <c r="Y28" s="105">
        <f t="shared" si="9"/>
        <v>0.07559119160547148</v>
      </c>
      <c r="Z28" s="125">
        <f t="shared" si="10"/>
        <v>220822426</v>
      </c>
      <c r="AA28" s="88">
        <f t="shared" si="11"/>
        <v>175200400</v>
      </c>
      <c r="AB28" s="88">
        <f t="shared" si="12"/>
        <v>396022826</v>
      </c>
      <c r="AC28" s="105">
        <f t="shared" si="13"/>
        <v>0.20857370449101</v>
      </c>
      <c r="AD28" s="85">
        <v>580220700</v>
      </c>
      <c r="AE28" s="86">
        <v>269150280</v>
      </c>
      <c r="AF28" s="88">
        <f t="shared" si="14"/>
        <v>849370980</v>
      </c>
      <c r="AG28" s="86">
        <v>1701147806</v>
      </c>
      <c r="AH28" s="86">
        <v>1701147806</v>
      </c>
      <c r="AI28" s="126">
        <v>348114348</v>
      </c>
      <c r="AJ28" s="127">
        <f t="shared" si="15"/>
        <v>0.204634980436262</v>
      </c>
      <c r="AK28" s="128">
        <f t="shared" si="16"/>
        <v>-0.8310203381330499</v>
      </c>
    </row>
    <row r="29" spans="1:37" ht="13.5">
      <c r="A29" s="62" t="s">
        <v>97</v>
      </c>
      <c r="B29" s="63" t="s">
        <v>77</v>
      </c>
      <c r="C29" s="64" t="s">
        <v>78</v>
      </c>
      <c r="D29" s="85">
        <v>3249926438</v>
      </c>
      <c r="E29" s="86">
        <v>682362001</v>
      </c>
      <c r="F29" s="87">
        <f t="shared" si="0"/>
        <v>3932288439</v>
      </c>
      <c r="G29" s="85">
        <v>3225109147</v>
      </c>
      <c r="H29" s="86">
        <v>798743174</v>
      </c>
      <c r="I29" s="87">
        <f t="shared" si="1"/>
        <v>4023852321</v>
      </c>
      <c r="J29" s="85">
        <v>789333906</v>
      </c>
      <c r="K29" s="86">
        <v>99905941</v>
      </c>
      <c r="L29" s="88">
        <f t="shared" si="2"/>
        <v>889239847</v>
      </c>
      <c r="M29" s="105">
        <f t="shared" si="3"/>
        <v>0.22613800101249387</v>
      </c>
      <c r="N29" s="85">
        <v>800915803</v>
      </c>
      <c r="O29" s="86">
        <v>197916972</v>
      </c>
      <c r="P29" s="88">
        <f t="shared" si="4"/>
        <v>998832775</v>
      </c>
      <c r="Q29" s="105">
        <f t="shared" si="5"/>
        <v>0.25400801352558156</v>
      </c>
      <c r="R29" s="85">
        <v>850055378</v>
      </c>
      <c r="S29" s="86">
        <v>86325859</v>
      </c>
      <c r="T29" s="88">
        <f t="shared" si="6"/>
        <v>936381237</v>
      </c>
      <c r="U29" s="105">
        <f t="shared" si="7"/>
        <v>0.23270765482946262</v>
      </c>
      <c r="V29" s="85">
        <v>991664551</v>
      </c>
      <c r="W29" s="86">
        <v>120247307</v>
      </c>
      <c r="X29" s="88">
        <f t="shared" si="8"/>
        <v>1111911858</v>
      </c>
      <c r="Y29" s="105">
        <f t="shared" si="9"/>
        <v>0.27633018542879073</v>
      </c>
      <c r="Z29" s="125">
        <f t="shared" si="10"/>
        <v>3431969638</v>
      </c>
      <c r="AA29" s="88">
        <f t="shared" si="11"/>
        <v>504396079</v>
      </c>
      <c r="AB29" s="88">
        <f t="shared" si="12"/>
        <v>3936365717</v>
      </c>
      <c r="AC29" s="105">
        <f t="shared" si="13"/>
        <v>0.9782579983009272</v>
      </c>
      <c r="AD29" s="85">
        <v>2366065050</v>
      </c>
      <c r="AE29" s="86">
        <v>488111871</v>
      </c>
      <c r="AF29" s="88">
        <f t="shared" si="14"/>
        <v>2854176921</v>
      </c>
      <c r="AG29" s="86">
        <v>3840871791</v>
      </c>
      <c r="AH29" s="86">
        <v>3840871791</v>
      </c>
      <c r="AI29" s="126">
        <v>628462660</v>
      </c>
      <c r="AJ29" s="127">
        <f t="shared" si="15"/>
        <v>0.16362500343610142</v>
      </c>
      <c r="AK29" s="128">
        <f t="shared" si="16"/>
        <v>-0.6104264420965094</v>
      </c>
    </row>
    <row r="30" spans="1:37" ht="13.5">
      <c r="A30" s="62" t="s">
        <v>112</v>
      </c>
      <c r="B30" s="63" t="s">
        <v>443</v>
      </c>
      <c r="C30" s="64" t="s">
        <v>444</v>
      </c>
      <c r="D30" s="85">
        <v>267196774</v>
      </c>
      <c r="E30" s="86">
        <v>17591000</v>
      </c>
      <c r="F30" s="87">
        <f t="shared" si="0"/>
        <v>284787774</v>
      </c>
      <c r="G30" s="85">
        <v>254842929</v>
      </c>
      <c r="H30" s="86">
        <v>22546219</v>
      </c>
      <c r="I30" s="87">
        <f t="shared" si="1"/>
        <v>277389148</v>
      </c>
      <c r="J30" s="85">
        <v>53542750</v>
      </c>
      <c r="K30" s="86">
        <v>3398108</v>
      </c>
      <c r="L30" s="88">
        <f t="shared" si="2"/>
        <v>56940858</v>
      </c>
      <c r="M30" s="105">
        <f t="shared" si="3"/>
        <v>0.19994137107866156</v>
      </c>
      <c r="N30" s="85">
        <v>70669681</v>
      </c>
      <c r="O30" s="86">
        <v>5218653</v>
      </c>
      <c r="P30" s="88">
        <f t="shared" si="4"/>
        <v>75888334</v>
      </c>
      <c r="Q30" s="105">
        <f t="shared" si="5"/>
        <v>0.26647328617414595</v>
      </c>
      <c r="R30" s="85">
        <v>52588861</v>
      </c>
      <c r="S30" s="86">
        <v>5768106</v>
      </c>
      <c r="T30" s="88">
        <f t="shared" si="6"/>
        <v>58356967</v>
      </c>
      <c r="U30" s="105">
        <f t="shared" si="7"/>
        <v>0.21037941614067757</v>
      </c>
      <c r="V30" s="85">
        <v>55116258</v>
      </c>
      <c r="W30" s="86">
        <v>6370748</v>
      </c>
      <c r="X30" s="88">
        <f t="shared" si="8"/>
        <v>61487006</v>
      </c>
      <c r="Y30" s="105">
        <f t="shared" si="9"/>
        <v>0.22166334351335187</v>
      </c>
      <c r="Z30" s="125">
        <f t="shared" si="10"/>
        <v>231917550</v>
      </c>
      <c r="AA30" s="88">
        <f t="shared" si="11"/>
        <v>20755615</v>
      </c>
      <c r="AB30" s="88">
        <f t="shared" si="12"/>
        <v>252673165</v>
      </c>
      <c r="AC30" s="105">
        <f t="shared" si="13"/>
        <v>0.9108978012362617</v>
      </c>
      <c r="AD30" s="85">
        <v>219405468</v>
      </c>
      <c r="AE30" s="86">
        <v>20049302</v>
      </c>
      <c r="AF30" s="88">
        <f t="shared" si="14"/>
        <v>239454770</v>
      </c>
      <c r="AG30" s="86">
        <v>279532411</v>
      </c>
      <c r="AH30" s="86">
        <v>279532411</v>
      </c>
      <c r="AI30" s="126">
        <v>71389519</v>
      </c>
      <c r="AJ30" s="127">
        <f t="shared" si="15"/>
        <v>0.25538905755011</v>
      </c>
      <c r="AK30" s="128">
        <f t="shared" si="16"/>
        <v>-0.7432207928035846</v>
      </c>
    </row>
    <row r="31" spans="1:37" ht="13.5">
      <c r="A31" s="65"/>
      <c r="B31" s="66" t="s">
        <v>445</v>
      </c>
      <c r="C31" s="67"/>
      <c r="D31" s="89">
        <f>SUM(D26:D30)</f>
        <v>6391338924</v>
      </c>
      <c r="E31" s="90">
        <f>SUM(E26:E30)</f>
        <v>1727856498</v>
      </c>
      <c r="F31" s="91">
        <f t="shared" si="0"/>
        <v>8119195422</v>
      </c>
      <c r="G31" s="89">
        <f>SUM(G26:G30)</f>
        <v>6388922904</v>
      </c>
      <c r="H31" s="90">
        <f>SUM(H26:H30)</f>
        <v>1820383780</v>
      </c>
      <c r="I31" s="91">
        <f t="shared" si="1"/>
        <v>8209306684</v>
      </c>
      <c r="J31" s="89">
        <f>SUM(J26:J30)</f>
        <v>1224841465</v>
      </c>
      <c r="K31" s="90">
        <f>SUM(K26:K30)</f>
        <v>194060654</v>
      </c>
      <c r="L31" s="90">
        <f t="shared" si="2"/>
        <v>1418902119</v>
      </c>
      <c r="M31" s="106">
        <f t="shared" si="3"/>
        <v>0.17475895643000572</v>
      </c>
      <c r="N31" s="89">
        <f>SUM(N26:N30)</f>
        <v>1179311744</v>
      </c>
      <c r="O31" s="90">
        <f>SUM(O26:O30)</f>
        <v>292087308</v>
      </c>
      <c r="P31" s="90">
        <f t="shared" si="4"/>
        <v>1471399052</v>
      </c>
      <c r="Q31" s="106">
        <f t="shared" si="5"/>
        <v>0.18122473663006752</v>
      </c>
      <c r="R31" s="89">
        <f>SUM(R26:R30)</f>
        <v>1471097278</v>
      </c>
      <c r="S31" s="90">
        <f>SUM(S26:S30)</f>
        <v>224263298</v>
      </c>
      <c r="T31" s="90">
        <f t="shared" si="6"/>
        <v>1695360576</v>
      </c>
      <c r="U31" s="106">
        <f t="shared" si="7"/>
        <v>0.20651690103188255</v>
      </c>
      <c r="V31" s="89">
        <f>SUM(V26:V30)</f>
        <v>1468004441</v>
      </c>
      <c r="W31" s="90">
        <f>SUM(W26:W30)</f>
        <v>283857624</v>
      </c>
      <c r="X31" s="90">
        <f t="shared" si="8"/>
        <v>1751862065</v>
      </c>
      <c r="Y31" s="106">
        <f t="shared" si="9"/>
        <v>0.21339951501804558</v>
      </c>
      <c r="Z31" s="89">
        <f t="shared" si="10"/>
        <v>5343254928</v>
      </c>
      <c r="AA31" s="90">
        <f t="shared" si="11"/>
        <v>994268884</v>
      </c>
      <c r="AB31" s="90">
        <f t="shared" si="12"/>
        <v>6337523812</v>
      </c>
      <c r="AC31" s="106">
        <f t="shared" si="13"/>
        <v>0.7719925757374714</v>
      </c>
      <c r="AD31" s="89">
        <f>SUM(AD26:AD30)</f>
        <v>4372190712</v>
      </c>
      <c r="AE31" s="90">
        <f>SUM(AE26:AE30)</f>
        <v>1054081731</v>
      </c>
      <c r="AF31" s="90">
        <f t="shared" si="14"/>
        <v>5426272443</v>
      </c>
      <c r="AG31" s="90">
        <f>SUM(AG26:AG30)</f>
        <v>7634967140</v>
      </c>
      <c r="AH31" s="90">
        <f>SUM(AH26:AH30)</f>
        <v>7634967140</v>
      </c>
      <c r="AI31" s="91">
        <f>SUM(AI26:AI30)</f>
        <v>1458829027</v>
      </c>
      <c r="AJ31" s="129">
        <f t="shared" si="15"/>
        <v>0.1910720767031356</v>
      </c>
      <c r="AK31" s="130">
        <f t="shared" si="16"/>
        <v>-0.6771518416367137</v>
      </c>
    </row>
    <row r="32" spans="1:37" ht="13.5">
      <c r="A32" s="68"/>
      <c r="B32" s="69" t="s">
        <v>446</v>
      </c>
      <c r="C32" s="70"/>
      <c r="D32" s="92">
        <f>SUM(D9:D16,D18:D24,D26:D30)</f>
        <v>20872813455</v>
      </c>
      <c r="E32" s="93">
        <f>SUM(E9:E16,E18:E24,E26:E30)</f>
        <v>3924303543</v>
      </c>
      <c r="F32" s="94">
        <f t="shared" si="0"/>
        <v>24797116998</v>
      </c>
      <c r="G32" s="92">
        <f>SUM(G9:G16,G18:G24,G26:G30)</f>
        <v>21786750816</v>
      </c>
      <c r="H32" s="93">
        <f>SUM(H9:H16,H18:H24,H26:H30)</f>
        <v>4384671996</v>
      </c>
      <c r="I32" s="94">
        <f t="shared" si="1"/>
        <v>26171422812</v>
      </c>
      <c r="J32" s="92">
        <f>SUM(J9:J16,J18:J24,J26:J30)</f>
        <v>3706690392</v>
      </c>
      <c r="K32" s="93">
        <f>SUM(K9:K16,K18:K24,K26:K30)</f>
        <v>374759328</v>
      </c>
      <c r="L32" s="93">
        <f t="shared" si="2"/>
        <v>4081449720</v>
      </c>
      <c r="M32" s="107">
        <f t="shared" si="3"/>
        <v>0.16459371951703852</v>
      </c>
      <c r="N32" s="92">
        <f>SUM(N9:N16,N18:N24,N26:N30)</f>
        <v>4026850769</v>
      </c>
      <c r="O32" s="93">
        <f>SUM(O9:O16,O18:O24,O26:O30)</f>
        <v>610654672</v>
      </c>
      <c r="P32" s="93">
        <f t="shared" si="4"/>
        <v>4637505441</v>
      </c>
      <c r="Q32" s="107">
        <f t="shared" si="5"/>
        <v>0.1870179279863073</v>
      </c>
      <c r="R32" s="92">
        <f>SUM(R9:R16,R18:R24,R26:R30)</f>
        <v>4080766109</v>
      </c>
      <c r="S32" s="93">
        <f>SUM(S9:S16,S18:S24,S26:S30)</f>
        <v>615870645</v>
      </c>
      <c r="T32" s="93">
        <f t="shared" si="6"/>
        <v>4696636754</v>
      </c>
      <c r="U32" s="107">
        <f t="shared" si="7"/>
        <v>0.17945668402279297</v>
      </c>
      <c r="V32" s="92">
        <f>SUM(V9:V16,V18:V24,V26:V30)</f>
        <v>4280402475</v>
      </c>
      <c r="W32" s="93">
        <f>SUM(W9:W16,W18:W24,W26:W30)</f>
        <v>737078989</v>
      </c>
      <c r="X32" s="93">
        <f t="shared" si="8"/>
        <v>5017481464</v>
      </c>
      <c r="Y32" s="107">
        <f t="shared" si="9"/>
        <v>0.19171603699357942</v>
      </c>
      <c r="Z32" s="92">
        <f t="shared" si="10"/>
        <v>16094709745</v>
      </c>
      <c r="AA32" s="93">
        <f t="shared" si="11"/>
        <v>2338363634</v>
      </c>
      <c r="AB32" s="93">
        <f t="shared" si="12"/>
        <v>18433073379</v>
      </c>
      <c r="AC32" s="107">
        <f t="shared" si="13"/>
        <v>0.704320644368947</v>
      </c>
      <c r="AD32" s="92">
        <f>SUM(AD9:AD16,AD18:AD24,AD26:AD30)</f>
        <v>15191543283</v>
      </c>
      <c r="AE32" s="93">
        <f>SUM(AE9:AE16,AE18:AE24,AE26:AE30)</f>
        <v>3348900361</v>
      </c>
      <c r="AF32" s="93">
        <f t="shared" si="14"/>
        <v>18540443644</v>
      </c>
      <c r="AG32" s="93">
        <f>SUM(AG9:AG16,AG18:AG24,AG26:AG30)</f>
        <v>21978641840</v>
      </c>
      <c r="AH32" s="93">
        <f>SUM(AH9:AH16,AH18:AH24,AH26:AH30)</f>
        <v>21978641840</v>
      </c>
      <c r="AI32" s="94">
        <f>SUM(AI9:AI16,AI18:AI24,AI26:AI30)</f>
        <v>6467811778</v>
      </c>
      <c r="AJ32" s="131">
        <f t="shared" si="15"/>
        <v>0.29427713618904855</v>
      </c>
      <c r="AK32" s="132">
        <f t="shared" si="16"/>
        <v>-0.7293764075799911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2020-07-31T10:30:52Z</dcterms:created>
  <dcterms:modified xsi:type="dcterms:W3CDTF">2020-08-11T20:42:13Z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