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calcMode="manual" fullCalcOnLoad="1"/>
</workbook>
</file>

<file path=xl/sharedStrings.xml><?xml version="1.0" encoding="utf-8"?>
<sst xmlns="http://schemas.openxmlformats.org/spreadsheetml/2006/main" count="1719" uniqueCount="618">
  <si>
    <t/>
  </si>
  <si>
    <t>STATEMENT OF CAPITAL AND OPERATING REVENUE FOR THE 1st Quarter Ended 30 September 2021</t>
  </si>
  <si>
    <t>Figures Finalised as at 2021/10/29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</si>
  <si>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</si>
  <si>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</si>
  <si>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</si>
  <si>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</si>
  <si>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</si>
  <si>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</si>
  <si>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30 September 2021</t>
  </si>
  <si>
    <t>First Quarter 2020/21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</si>
  <si>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</si>
  <si>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</si>
  <si>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</si>
  <si>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</si>
  <si>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</si>
  <si>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</si>
  <si>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</si>
  <si>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</si>
  <si>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</si>
  <si>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</si>
  <si>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Q1 of 2020/21 to Q1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</si>
  <si>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</si>
  <si>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</si>
  <si>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</si>
  <si>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</si>
  <si>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</si>
  <si>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</si>
  <si>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</si>
  <si>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</si>
  <si>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</si>
  <si>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</si>
  <si>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</si>
  <si>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</si>
  <si>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</si>
  <si>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</si>
  <si>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</si>
  <si>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</si>
  <si>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</si>
  <si>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</si>
  <si>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</si>
  <si>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</si>
  <si>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REVENUE FOR THE 1st Quarter Ended 30 September 2021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</si>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</sst>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6" fillId="0" borderId="13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left" indent="1"/>
      <protection/>
    </xf>
    <xf numFmtId="0" fontId="8" fillId="0" borderId="24" xfId="0" applyFont="1" applyBorder="1" applyAlignment="1" applyProtection="1">
      <alignment wrapText="1"/>
      <protection/>
    </xf>
    <xf numFmtId="0" fontId="7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left" indent="2"/>
      <protection/>
    </xf>
    <xf numFmtId="0" fontId="6" fillId="0" borderId="25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 indent="1"/>
      <protection/>
    </xf>
    <xf numFmtId="0" fontId="8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left" indent="1"/>
      <protection/>
    </xf>
    <xf numFmtId="0" fontId="0" fillId="0" borderId="2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4" fillId="0" borderId="20" xfId="0" applyNumberFormat="1" applyFont="1" applyFill="1" applyBorder="1" applyAlignment="1" applyProtection="1">
      <alignment wrapText="1"/>
      <protection/>
    </xf>
    <xf numFmtId="0" fontId="44" fillId="0" borderId="20" xfId="0" applyNumberFormat="1" applyFont="1" applyFill="1" applyBorder="1" applyAlignment="1" applyProtection="1">
      <alignment horizontal="left" wrapText="1" indent="1"/>
      <protection/>
    </xf>
    <xf numFmtId="0" fontId="45" fillId="0" borderId="20" xfId="0" applyNumberFormat="1" applyFont="1" applyFill="1" applyBorder="1" applyAlignment="1" applyProtection="1">
      <alignment horizontal="left" wrapText="1"/>
      <protection/>
    </xf>
    <xf numFmtId="0" fontId="45" fillId="0" borderId="20" xfId="0" applyNumberFormat="1" applyFont="1" applyFill="1" applyBorder="1" applyAlignment="1" applyProtection="1">
      <alignment horizontal="left" wrapText="1" indent="1"/>
      <protection/>
    </xf>
    <xf numFmtId="0" fontId="45" fillId="0" borderId="24" xfId="0" applyNumberFormat="1" applyFont="1" applyFill="1" applyBorder="1" applyAlignment="1" applyProtection="1">
      <alignment horizontal="left" wrapText="1"/>
      <protection/>
    </xf>
    <xf numFmtId="0" fontId="44" fillId="0" borderId="20" xfId="0" applyNumberFormat="1" applyFont="1" applyFill="1" applyBorder="1" applyAlignment="1" applyProtection="1">
      <alignment horizontal="right"/>
      <protection/>
    </xf>
    <xf numFmtId="0" fontId="44" fillId="0" borderId="20" xfId="0" applyNumberFormat="1" applyFont="1" applyFill="1" applyBorder="1" applyAlignment="1" applyProtection="1">
      <alignment horizontal="left"/>
      <protection/>
    </xf>
    <xf numFmtId="0" fontId="44" fillId="0" borderId="24" xfId="0" applyNumberFormat="1" applyFont="1" applyFill="1" applyBorder="1" applyAlignment="1" applyProtection="1">
      <alignment horizontal="right"/>
      <protection/>
    </xf>
    <xf numFmtId="0" fontId="44" fillId="0" borderId="15" xfId="0" applyNumberFormat="1" applyFont="1" applyFill="1" applyBorder="1" applyAlignment="1" applyProtection="1">
      <alignment horizontal="right"/>
      <protection/>
    </xf>
    <xf numFmtId="0" fontId="44" fillId="0" borderId="15" xfId="0" applyNumberFormat="1" applyFont="1" applyFill="1" applyBorder="1" applyAlignment="1" applyProtection="1">
      <alignment horizontal="left"/>
      <protection/>
    </xf>
    <xf numFmtId="0" fontId="44" fillId="0" borderId="13" xfId="0" applyNumberFormat="1" applyFont="1" applyFill="1" applyBorder="1" applyAlignment="1" applyProtection="1">
      <alignment horizontal="right"/>
      <protection/>
    </xf>
    <xf numFmtId="165" fontId="7" fillId="0" borderId="27" xfId="0" applyNumberFormat="1" applyFont="1" applyFill="1" applyBorder="1" applyAlignment="1" applyProtection="1">
      <alignment/>
      <protection/>
    </xf>
    <xf numFmtId="165" fontId="7" fillId="0" borderId="28" xfId="0" applyNumberFormat="1" applyFont="1" applyFill="1" applyBorder="1" applyAlignment="1" applyProtection="1">
      <alignment/>
      <protection/>
    </xf>
    <xf numFmtId="165" fontId="7" fillId="0" borderId="29" xfId="0" applyNumberFormat="1" applyFont="1" applyFill="1" applyBorder="1" applyAlignment="1" applyProtection="1">
      <alignment/>
      <protection/>
    </xf>
    <xf numFmtId="165" fontId="7" fillId="0" borderId="30" xfId="0" applyNumberFormat="1" applyFont="1" applyFill="1" applyBorder="1" applyAlignment="1" applyProtection="1">
      <alignment/>
      <protection/>
    </xf>
    <xf numFmtId="165" fontId="9" fillId="0" borderId="27" xfId="0" applyNumberFormat="1" applyFont="1" applyFill="1" applyBorder="1" applyAlignment="1" applyProtection="1">
      <alignment/>
      <protection/>
    </xf>
    <xf numFmtId="165" fontId="9" fillId="0" borderId="28" xfId="0" applyNumberFormat="1" applyFont="1" applyFill="1" applyBorder="1" applyAlignment="1" applyProtection="1">
      <alignment/>
      <protection/>
    </xf>
    <xf numFmtId="165" fontId="9" fillId="0" borderId="30" xfId="0" applyNumberFormat="1" applyFont="1" applyFill="1" applyBorder="1" applyAlignment="1" applyProtection="1">
      <alignment/>
      <protection/>
    </xf>
    <xf numFmtId="165" fontId="9" fillId="0" borderId="13" xfId="0" applyNumberFormat="1" applyFont="1" applyBorder="1" applyAlignment="1" applyProtection="1">
      <alignment/>
      <protection/>
    </xf>
    <xf numFmtId="165" fontId="9" fillId="0" borderId="31" xfId="0" applyNumberFormat="1" applyFont="1" applyBorder="1" applyAlignment="1" applyProtection="1">
      <alignment/>
      <protection/>
    </xf>
    <xf numFmtId="165" fontId="9" fillId="0" borderId="16" xfId="0" applyNumberFormat="1" applyFont="1" applyBorder="1" applyAlignment="1" applyProtection="1">
      <alignment/>
      <protection/>
    </xf>
    <xf numFmtId="165" fontId="9" fillId="0" borderId="32" xfId="0" applyNumberFormat="1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45" fillId="0" borderId="27" xfId="0" applyNumberFormat="1" applyFont="1" applyFill="1" applyBorder="1" applyAlignment="1" applyProtection="1">
      <alignment horizontal="right"/>
      <protection/>
    </xf>
    <xf numFmtId="165" fontId="45" fillId="0" borderId="28" xfId="0" applyNumberFormat="1" applyFont="1" applyFill="1" applyBorder="1" applyAlignment="1" applyProtection="1">
      <alignment horizontal="right"/>
      <protection/>
    </xf>
    <xf numFmtId="165" fontId="45" fillId="0" borderId="30" xfId="0" applyNumberFormat="1" applyFont="1" applyFill="1" applyBorder="1" applyAlignment="1" applyProtection="1">
      <alignment horizontal="right"/>
      <protection/>
    </xf>
    <xf numFmtId="165" fontId="44" fillId="0" borderId="27" xfId="0" applyNumberFormat="1" applyFont="1" applyFill="1" applyBorder="1" applyAlignment="1" applyProtection="1">
      <alignment horizontal="right"/>
      <protection/>
    </xf>
    <xf numFmtId="165" fontId="44" fillId="0" borderId="28" xfId="0" applyNumberFormat="1" applyFont="1" applyFill="1" applyBorder="1" applyAlignment="1" applyProtection="1">
      <alignment horizontal="right"/>
      <protection/>
    </xf>
    <xf numFmtId="165" fontId="44" fillId="0" borderId="30" xfId="0" applyNumberFormat="1" applyFont="1" applyFill="1" applyBorder="1" applyAlignment="1" applyProtection="1">
      <alignment horizontal="right"/>
      <protection/>
    </xf>
    <xf numFmtId="165" fontId="44" fillId="0" borderId="32" xfId="0" applyNumberFormat="1" applyFont="1" applyFill="1" applyBorder="1" applyAlignment="1" applyProtection="1">
      <alignment horizontal="right"/>
      <protection/>
    </xf>
    <xf numFmtId="165" fontId="44" fillId="0" borderId="31" xfId="0" applyNumberFormat="1" applyFont="1" applyFill="1" applyBorder="1" applyAlignment="1" applyProtection="1">
      <alignment horizontal="right"/>
      <protection/>
    </xf>
    <xf numFmtId="165" fontId="44" fillId="0" borderId="33" xfId="0" applyNumberFormat="1" applyFont="1" applyFill="1" applyBorder="1" applyAlignment="1" applyProtection="1">
      <alignment horizontal="right"/>
      <protection/>
    </xf>
    <xf numFmtId="165" fontId="7" fillId="0" borderId="32" xfId="0" applyNumberFormat="1" applyFont="1" applyFill="1" applyBorder="1" applyAlignment="1" applyProtection="1">
      <alignment/>
      <protection/>
    </xf>
    <xf numFmtId="165" fontId="7" fillId="0" borderId="31" xfId="0" applyNumberFormat="1" applyFont="1" applyFill="1" applyBorder="1" applyAlignment="1" applyProtection="1">
      <alignment/>
      <protection/>
    </xf>
    <xf numFmtId="165" fontId="7" fillId="0" borderId="33" xfId="0" applyNumberFormat="1" applyFont="1" applyFill="1" applyBorder="1" applyAlignment="1" applyProtection="1">
      <alignment/>
      <protection/>
    </xf>
    <xf numFmtId="165" fontId="7" fillId="0" borderId="26" xfId="0" applyNumberFormat="1" applyFont="1" applyFill="1" applyBorder="1" applyAlignment="1" applyProtection="1">
      <alignment/>
      <protection/>
    </xf>
    <xf numFmtId="166" fontId="7" fillId="0" borderId="25" xfId="0" applyNumberFormat="1" applyFont="1" applyFill="1" applyBorder="1" applyAlignment="1" applyProtection="1">
      <alignment/>
      <protection/>
    </xf>
    <xf numFmtId="166" fontId="9" fillId="0" borderId="25" xfId="0" applyNumberFormat="1" applyFont="1" applyFill="1" applyBorder="1" applyAlignment="1" applyProtection="1">
      <alignment/>
      <protection/>
    </xf>
    <xf numFmtId="166" fontId="9" fillId="0" borderId="34" xfId="0" applyNumberFormat="1" applyFont="1" applyBorder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45" fillId="0" borderId="30" xfId="0" applyNumberFormat="1" applyFont="1" applyFill="1" applyBorder="1" applyAlignment="1" applyProtection="1">
      <alignment horizontal="right"/>
      <protection/>
    </xf>
    <xf numFmtId="166" fontId="44" fillId="0" borderId="30" xfId="0" applyNumberFormat="1" applyFont="1" applyFill="1" applyBorder="1" applyAlignment="1" applyProtection="1">
      <alignment horizontal="right"/>
      <protection/>
    </xf>
    <xf numFmtId="166" fontId="44" fillId="0" borderId="33" xfId="0" applyNumberFormat="1" applyFont="1" applyFill="1" applyBorder="1" applyAlignment="1" applyProtection="1">
      <alignment horizontal="right"/>
      <protection/>
    </xf>
    <xf numFmtId="166" fontId="7" fillId="0" borderId="14" xfId="0" applyNumberFormat="1" applyFont="1" applyFill="1" applyBorder="1" applyAlignment="1" applyProtection="1">
      <alignment/>
      <protection/>
    </xf>
    <xf numFmtId="166" fontId="7" fillId="0" borderId="26" xfId="0" applyNumberFormat="1" applyFont="1" applyFill="1" applyBorder="1" applyAlignment="1" applyProtection="1">
      <alignment/>
      <protection/>
    </xf>
    <xf numFmtId="165" fontId="8" fillId="0" borderId="27" xfId="0" applyNumberFormat="1" applyFont="1" applyBorder="1" applyAlignment="1" applyProtection="1">
      <alignment horizontal="right" wrapText="1"/>
      <protection/>
    </xf>
    <xf numFmtId="165" fontId="8" fillId="0" borderId="0" xfId="0" applyNumberFormat="1" applyFont="1" applyAlignment="1" applyProtection="1">
      <alignment horizontal="right" wrapText="1"/>
      <protection/>
    </xf>
    <xf numFmtId="165" fontId="8" fillId="0" borderId="28" xfId="0" applyNumberFormat="1" applyFont="1" applyBorder="1" applyAlignment="1" applyProtection="1">
      <alignment horizontal="right" wrapText="1"/>
      <protection/>
    </xf>
    <xf numFmtId="165" fontId="6" fillId="0" borderId="27" xfId="0" applyNumberFormat="1" applyFont="1" applyBorder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right"/>
      <protection/>
    </xf>
    <xf numFmtId="165" fontId="6" fillId="0" borderId="28" xfId="0" applyNumberFormat="1" applyFont="1" applyBorder="1" applyAlignment="1" applyProtection="1">
      <alignment horizontal="right"/>
      <protection/>
    </xf>
    <xf numFmtId="165" fontId="6" fillId="0" borderId="27" xfId="0" applyNumberFormat="1" applyFont="1" applyBorder="1" applyAlignment="1" applyProtection="1">
      <alignment horizontal="right" wrapText="1"/>
      <protection/>
    </xf>
    <xf numFmtId="165" fontId="6" fillId="0" borderId="0" xfId="0" applyNumberFormat="1" applyFont="1" applyAlignment="1" applyProtection="1">
      <alignment horizontal="right" wrapText="1"/>
      <protection/>
    </xf>
    <xf numFmtId="165" fontId="6" fillId="0" borderId="28" xfId="0" applyNumberFormat="1" applyFont="1" applyBorder="1" applyAlignment="1" applyProtection="1">
      <alignment horizontal="right" wrapText="1"/>
      <protection/>
    </xf>
    <xf numFmtId="165" fontId="8" fillId="0" borderId="32" xfId="0" applyNumberFormat="1" applyFont="1" applyBorder="1" applyAlignment="1" applyProtection="1">
      <alignment horizontal="right" wrapText="1"/>
      <protection/>
    </xf>
    <xf numFmtId="165" fontId="8" fillId="0" borderId="16" xfId="0" applyNumberFormat="1" applyFont="1" applyBorder="1" applyAlignment="1" applyProtection="1">
      <alignment horizontal="right" wrapText="1"/>
      <protection/>
    </xf>
    <xf numFmtId="165" fontId="8" fillId="0" borderId="31" xfId="0" applyNumberFormat="1" applyFont="1" applyBorder="1" applyAlignment="1" applyProtection="1">
      <alignment horizontal="right" wrapText="1"/>
      <protection/>
    </xf>
    <xf numFmtId="165" fontId="8" fillId="0" borderId="26" xfId="0" applyNumberFormat="1" applyFont="1" applyBorder="1" applyAlignment="1" applyProtection="1">
      <alignment horizontal="right" wrapText="1"/>
      <protection/>
    </xf>
    <xf numFmtId="166" fontId="8" fillId="0" borderId="26" xfId="0" applyNumberFormat="1" applyFont="1" applyBorder="1" applyAlignment="1" applyProtection="1">
      <alignment horizontal="right" wrapText="1"/>
      <protection/>
    </xf>
    <xf numFmtId="166" fontId="45" fillId="0" borderId="27" xfId="0" applyNumberFormat="1" applyFont="1" applyFill="1" applyBorder="1" applyAlignment="1" applyProtection="1">
      <alignment horizontal="right"/>
      <protection/>
    </xf>
    <xf numFmtId="166" fontId="45" fillId="0" borderId="29" xfId="0" applyNumberFormat="1" applyFont="1" applyFill="1" applyBorder="1" applyAlignment="1" applyProtection="1">
      <alignment horizontal="right"/>
      <protection/>
    </xf>
    <xf numFmtId="166" fontId="44" fillId="0" borderId="27" xfId="0" applyNumberFormat="1" applyFont="1" applyFill="1" applyBorder="1" applyAlignment="1" applyProtection="1">
      <alignment horizontal="right"/>
      <protection/>
    </xf>
    <xf numFmtId="166" fontId="44" fillId="0" borderId="29" xfId="0" applyNumberFormat="1" applyFont="1" applyFill="1" applyBorder="1" applyAlignment="1" applyProtection="1">
      <alignment horizontal="right"/>
      <protection/>
    </xf>
    <xf numFmtId="166" fontId="44" fillId="0" borderId="32" xfId="0" applyNumberFormat="1" applyFont="1" applyFill="1" applyBorder="1" applyAlignment="1" applyProtection="1">
      <alignment horizontal="right"/>
      <protection/>
    </xf>
    <xf numFmtId="166" fontId="44" fillId="0" borderId="34" xfId="0" applyNumberFormat="1" applyFont="1" applyFill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center" wrapText="1"/>
      <protection/>
    </xf>
    <xf numFmtId="0" fontId="6" fillId="0" borderId="36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6" width="10.7109375" style="0" customWidth="1"/>
    <col min="7" max="9" width="10.7109375" style="0" hidden="1" customWidth="1"/>
    <col min="10" max="12" width="10.7109375" style="0" customWidth="1"/>
    <col min="13" max="13" width="11.7109375" style="0" customWidth="1"/>
    <col min="14" max="16" width="10.7109375" style="0" hidden="1" customWidth="1"/>
    <col min="17" max="17" width="11.7109375" style="0" hidden="1" customWidth="1"/>
    <col min="18" max="25" width="10.7109375" style="0" hidden="1" customWidth="1"/>
    <col min="26" max="28" width="10.7109375" style="0" customWidth="1"/>
    <col min="29" max="29" width="11.7109375" style="0" customWidth="1"/>
    <col min="30" max="32" width="10.7109375" style="0" customWidth="1"/>
    <col min="33" max="35" width="10.7109375" style="0" hidden="1" customWidth="1"/>
    <col min="36" max="36" width="11.7109375" style="0" customWidth="1"/>
    <col min="37" max="37" width="10.7109375" style="0" customWidth="1"/>
  </cols>
  <sheetData>
    <row r="1" spans="1:41" ht="16.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3" t="s">
        <v>0</v>
      </c>
      <c r="B2" s="134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2"/>
      <c r="AM2" s="2"/>
      <c r="AN2" s="2"/>
      <c r="AO2" s="2"/>
    </row>
    <row r="3" spans="1:41" s="6" customFormat="1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5"/>
      <c r="AM3" s="5"/>
      <c r="AN3" s="5"/>
      <c r="AO3" s="5"/>
    </row>
    <row r="4" spans="1:41" s="12" customFormat="1" ht="16.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  <c r="AL4" s="11"/>
      <c r="AM4" s="11"/>
      <c r="AN4" s="11"/>
      <c r="AO4" s="11"/>
    </row>
    <row r="5" spans="1:41" s="12" customFormat="1" ht="81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ht="12.75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ht="12.75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ht="12.75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ht="12.75">
      <c r="A9" s="28" t="s">
        <v>23</v>
      </c>
      <c r="B9" s="37" t="s">
        <v>24</v>
      </c>
      <c r="C9" s="38" t="s">
        <v>25</v>
      </c>
      <c r="D9" s="70">
        <v>39101920396</v>
      </c>
      <c r="E9" s="71">
        <v>8924215292</v>
      </c>
      <c r="F9" s="72">
        <f>$D9+$E9</f>
        <v>48026135688</v>
      </c>
      <c r="G9" s="70">
        <v>39210729902</v>
      </c>
      <c r="H9" s="71">
        <v>9149457858</v>
      </c>
      <c r="I9" s="73">
        <f>$G9+$H9</f>
        <v>48360187760</v>
      </c>
      <c r="J9" s="70">
        <v>9813800681</v>
      </c>
      <c r="K9" s="71">
        <v>1664792967</v>
      </c>
      <c r="L9" s="71">
        <f>$J9+$K9</f>
        <v>11478593648</v>
      </c>
      <c r="M9" s="96">
        <f>IF(($F9=0),0,($L9/$F9))</f>
        <v>0.23900722978359648</v>
      </c>
      <c r="N9" s="106">
        <v>0</v>
      </c>
      <c r="O9" s="107">
        <v>0</v>
      </c>
      <c r="P9" s="108">
        <f>$N9+$O9</f>
        <v>0</v>
      </c>
      <c r="Q9" s="96">
        <f>IF(($F9=0),0,($P9/$F9))</f>
        <v>0</v>
      </c>
      <c r="R9" s="106">
        <v>0</v>
      </c>
      <c r="S9" s="108">
        <v>0</v>
      </c>
      <c r="T9" s="108">
        <f>$R9+$S9</f>
        <v>0</v>
      </c>
      <c r="U9" s="96">
        <f>IF(($I9=0),0,($T9/$I9))</f>
        <v>0</v>
      </c>
      <c r="V9" s="106">
        <v>0</v>
      </c>
      <c r="W9" s="108">
        <v>0</v>
      </c>
      <c r="X9" s="108">
        <f>$V9+$W9</f>
        <v>0</v>
      </c>
      <c r="Y9" s="96">
        <f>IF(($I9=0),0,($X9/$I9))</f>
        <v>0</v>
      </c>
      <c r="Z9" s="70">
        <v>9813800681</v>
      </c>
      <c r="AA9" s="71">
        <v>1664792967</v>
      </c>
      <c r="AB9" s="71">
        <f>$Z9+$AA9</f>
        <v>11478593648</v>
      </c>
      <c r="AC9" s="96">
        <f>IF(($F9=0),0,($AB9/$F9))</f>
        <v>0.23900722978359648</v>
      </c>
      <c r="AD9" s="70">
        <v>7943228932</v>
      </c>
      <c r="AE9" s="71">
        <v>1003888994</v>
      </c>
      <c r="AF9" s="71">
        <f>$AD9+$AE9</f>
        <v>8947117926</v>
      </c>
      <c r="AG9" s="71">
        <v>31860700381</v>
      </c>
      <c r="AH9" s="71">
        <v>31860700381</v>
      </c>
      <c r="AI9" s="71">
        <v>8947117926</v>
      </c>
      <c r="AJ9" s="96">
        <f>IF(($AG9=0),0,($AI9/$AG9))</f>
        <v>0.28081987586611806</v>
      </c>
      <c r="AK9" s="96">
        <f>IF(($AF9=0),0,(($L9/$AF9)-1))</f>
        <v>0.28293756078073184</v>
      </c>
      <c r="AL9" s="11"/>
      <c r="AM9" s="11"/>
      <c r="AN9" s="11"/>
      <c r="AO9" s="11"/>
    </row>
    <row r="10" spans="1:41" s="12" customFormat="1" ht="12.75">
      <c r="A10" s="28" t="s">
        <v>23</v>
      </c>
      <c r="B10" s="37" t="s">
        <v>26</v>
      </c>
      <c r="C10" s="38" t="s">
        <v>27</v>
      </c>
      <c r="D10" s="70">
        <v>21835041265</v>
      </c>
      <c r="E10" s="71">
        <v>3182773679</v>
      </c>
      <c r="F10" s="73">
        <f aca="true" t="shared" si="0" ref="F10:F18">$D10+$E10</f>
        <v>25017814944</v>
      </c>
      <c r="G10" s="70">
        <v>21875041265</v>
      </c>
      <c r="H10" s="71">
        <v>3188773684</v>
      </c>
      <c r="I10" s="73">
        <f aca="true" t="shared" si="1" ref="I10:I18">$G10+$H10</f>
        <v>25063814949</v>
      </c>
      <c r="J10" s="70">
        <v>5048544456</v>
      </c>
      <c r="K10" s="71">
        <v>348211496</v>
      </c>
      <c r="L10" s="71">
        <f aca="true" t="shared" si="2" ref="L10:L18">$J10+$K10</f>
        <v>5396755952</v>
      </c>
      <c r="M10" s="96">
        <f aca="true" t="shared" si="3" ref="M10:M18">IF(($F10=0),0,($L10/$F10))</f>
        <v>0.2157165189717857</v>
      </c>
      <c r="N10" s="106">
        <v>0</v>
      </c>
      <c r="O10" s="107">
        <v>0</v>
      </c>
      <c r="P10" s="108">
        <f aca="true" t="shared" si="4" ref="P10:P18">$N10+$O10</f>
        <v>0</v>
      </c>
      <c r="Q10" s="96">
        <f aca="true" t="shared" si="5" ref="Q10:Q18">IF(($F10=0),0,($P10/$F10))</f>
        <v>0</v>
      </c>
      <c r="R10" s="106">
        <v>0</v>
      </c>
      <c r="S10" s="108">
        <v>0</v>
      </c>
      <c r="T10" s="108">
        <f aca="true" t="shared" si="6" ref="T10:T18">$R10+$S10</f>
        <v>0</v>
      </c>
      <c r="U10" s="96">
        <f aca="true" t="shared" si="7" ref="U10:U18">IF(($I10=0),0,($T10/$I10))</f>
        <v>0</v>
      </c>
      <c r="V10" s="106">
        <v>0</v>
      </c>
      <c r="W10" s="108">
        <v>0</v>
      </c>
      <c r="X10" s="108">
        <f aca="true" t="shared" si="8" ref="X10:X18">$V10+$W10</f>
        <v>0</v>
      </c>
      <c r="Y10" s="96">
        <f aca="true" t="shared" si="9" ref="Y10:Y18">IF(($I10=0),0,($X10/$I10))</f>
        <v>0</v>
      </c>
      <c r="Z10" s="70">
        <v>5048544456</v>
      </c>
      <c r="AA10" s="71">
        <v>348211496</v>
      </c>
      <c r="AB10" s="71">
        <f aca="true" t="shared" si="10" ref="AB10:AB18">$Z10+$AA10</f>
        <v>5396755952</v>
      </c>
      <c r="AC10" s="96">
        <f aca="true" t="shared" si="11" ref="AC10:AC18">IF(($F10=0),0,($AB10/$F10))</f>
        <v>0.2157165189717857</v>
      </c>
      <c r="AD10" s="70">
        <v>5056333061</v>
      </c>
      <c r="AE10" s="71">
        <v>246171552</v>
      </c>
      <c r="AF10" s="71">
        <f aca="true" t="shared" si="12" ref="AF10:AF18">$AD10+$AE10</f>
        <v>5302504613</v>
      </c>
      <c r="AG10" s="71">
        <v>24252878261</v>
      </c>
      <c r="AH10" s="71">
        <v>24252878261</v>
      </c>
      <c r="AI10" s="71">
        <v>5302504613</v>
      </c>
      <c r="AJ10" s="96">
        <f aca="true" t="shared" si="13" ref="AJ10:AJ18">IF(($AG10=0),0,($AI10/$AG10))</f>
        <v>0.21863403411077717</v>
      </c>
      <c r="AK10" s="96">
        <f aca="true" t="shared" si="14" ref="AK10:AK18">IF(($AF10=0),0,(($L10/$AF10)-1))</f>
        <v>0.01777487166516112</v>
      </c>
      <c r="AL10" s="11"/>
      <c r="AM10" s="11"/>
      <c r="AN10" s="11"/>
      <c r="AO10" s="11"/>
    </row>
    <row r="11" spans="1:41" s="12" customFormat="1" ht="12.75">
      <c r="A11" s="28" t="s">
        <v>23</v>
      </c>
      <c r="B11" s="37" t="s">
        <v>28</v>
      </c>
      <c r="C11" s="38" t="s">
        <v>29</v>
      </c>
      <c r="D11" s="70">
        <v>164848970031</v>
      </c>
      <c r="E11" s="71">
        <v>17483753475</v>
      </c>
      <c r="F11" s="73">
        <f t="shared" si="0"/>
        <v>182332723506</v>
      </c>
      <c r="G11" s="70">
        <v>164848970031</v>
      </c>
      <c r="H11" s="71">
        <v>17511952897</v>
      </c>
      <c r="I11" s="73">
        <f t="shared" si="1"/>
        <v>182360922928</v>
      </c>
      <c r="J11" s="70">
        <v>46904371905</v>
      </c>
      <c r="K11" s="71">
        <v>977236630</v>
      </c>
      <c r="L11" s="71">
        <f t="shared" si="2"/>
        <v>47881608535</v>
      </c>
      <c r="M11" s="96">
        <f t="shared" si="3"/>
        <v>0.26260567831327525</v>
      </c>
      <c r="N11" s="106">
        <v>0</v>
      </c>
      <c r="O11" s="107">
        <v>0</v>
      </c>
      <c r="P11" s="108">
        <f t="shared" si="4"/>
        <v>0</v>
      </c>
      <c r="Q11" s="96">
        <f t="shared" si="5"/>
        <v>0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v>46904371905</v>
      </c>
      <c r="AA11" s="71">
        <v>977236630</v>
      </c>
      <c r="AB11" s="71">
        <f t="shared" si="10"/>
        <v>47881608535</v>
      </c>
      <c r="AC11" s="96">
        <f t="shared" si="11"/>
        <v>0.26260567831327525</v>
      </c>
      <c r="AD11" s="70">
        <v>45100932386</v>
      </c>
      <c r="AE11" s="71">
        <v>1434599732</v>
      </c>
      <c r="AF11" s="71">
        <f t="shared" si="12"/>
        <v>46535532118</v>
      </c>
      <c r="AG11" s="71">
        <v>179971285876</v>
      </c>
      <c r="AH11" s="71">
        <v>179971285876</v>
      </c>
      <c r="AI11" s="71">
        <v>46535532118</v>
      </c>
      <c r="AJ11" s="96">
        <f t="shared" si="13"/>
        <v>0.2585719821442123</v>
      </c>
      <c r="AK11" s="96">
        <f t="shared" si="14"/>
        <v>0.028925776836219663</v>
      </c>
      <c r="AL11" s="11"/>
      <c r="AM11" s="11"/>
      <c r="AN11" s="11"/>
      <c r="AO11" s="11"/>
    </row>
    <row r="12" spans="1:41" s="12" customFormat="1" ht="12.75">
      <c r="A12" s="28" t="s">
        <v>23</v>
      </c>
      <c r="B12" s="37" t="s">
        <v>30</v>
      </c>
      <c r="C12" s="38" t="s">
        <v>31</v>
      </c>
      <c r="D12" s="70">
        <v>77285962695</v>
      </c>
      <c r="E12" s="71">
        <v>12053278398</v>
      </c>
      <c r="F12" s="73">
        <f t="shared" si="0"/>
        <v>89339241093</v>
      </c>
      <c r="G12" s="70">
        <v>77305400088</v>
      </c>
      <c r="H12" s="71">
        <v>12082407429</v>
      </c>
      <c r="I12" s="73">
        <f t="shared" si="1"/>
        <v>89387807517</v>
      </c>
      <c r="J12" s="70">
        <v>21759718940</v>
      </c>
      <c r="K12" s="71">
        <v>1486812784</v>
      </c>
      <c r="L12" s="71">
        <f t="shared" si="2"/>
        <v>23246531724</v>
      </c>
      <c r="M12" s="96">
        <f t="shared" si="3"/>
        <v>0.26020516225116486</v>
      </c>
      <c r="N12" s="106">
        <v>0</v>
      </c>
      <c r="O12" s="107">
        <v>0</v>
      </c>
      <c r="P12" s="108">
        <f t="shared" si="4"/>
        <v>0</v>
      </c>
      <c r="Q12" s="96">
        <f t="shared" si="5"/>
        <v>0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v>21759718940</v>
      </c>
      <c r="AA12" s="71">
        <v>1486812784</v>
      </c>
      <c r="AB12" s="71">
        <f t="shared" si="10"/>
        <v>23246531724</v>
      </c>
      <c r="AC12" s="96">
        <f t="shared" si="11"/>
        <v>0.26020516225116486</v>
      </c>
      <c r="AD12" s="70">
        <v>25823097534</v>
      </c>
      <c r="AE12" s="71">
        <v>1351988365</v>
      </c>
      <c r="AF12" s="71">
        <f t="shared" si="12"/>
        <v>27175085899</v>
      </c>
      <c r="AG12" s="71">
        <v>82913006473</v>
      </c>
      <c r="AH12" s="71">
        <v>82913006473</v>
      </c>
      <c r="AI12" s="71">
        <v>27175085899</v>
      </c>
      <c r="AJ12" s="96">
        <f t="shared" si="13"/>
        <v>0.3277541975015628</v>
      </c>
      <c r="AK12" s="96">
        <f t="shared" si="14"/>
        <v>-0.14456455407725366</v>
      </c>
      <c r="AL12" s="11"/>
      <c r="AM12" s="11"/>
      <c r="AN12" s="11"/>
      <c r="AO12" s="11"/>
    </row>
    <row r="13" spans="1:41" s="12" customFormat="1" ht="12.75">
      <c r="A13" s="28" t="s">
        <v>23</v>
      </c>
      <c r="B13" s="37" t="s">
        <v>32</v>
      </c>
      <c r="C13" s="38" t="s">
        <v>33</v>
      </c>
      <c r="D13" s="70">
        <v>22384956422</v>
      </c>
      <c r="E13" s="71">
        <v>6243631305</v>
      </c>
      <c r="F13" s="73">
        <f t="shared" si="0"/>
        <v>28628587727</v>
      </c>
      <c r="G13" s="70">
        <v>22410956422</v>
      </c>
      <c r="H13" s="71">
        <v>6243631305</v>
      </c>
      <c r="I13" s="73">
        <f t="shared" si="1"/>
        <v>28654587727</v>
      </c>
      <c r="J13" s="70">
        <v>6626409812</v>
      </c>
      <c r="K13" s="71">
        <v>899356443</v>
      </c>
      <c r="L13" s="71">
        <f t="shared" si="2"/>
        <v>7525766255</v>
      </c>
      <c r="M13" s="96">
        <f t="shared" si="3"/>
        <v>0.2628759171344785</v>
      </c>
      <c r="N13" s="106">
        <v>0</v>
      </c>
      <c r="O13" s="107">
        <v>0</v>
      </c>
      <c r="P13" s="108">
        <f t="shared" si="4"/>
        <v>0</v>
      </c>
      <c r="Q13" s="96">
        <f t="shared" si="5"/>
        <v>0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v>6626409812</v>
      </c>
      <c r="AA13" s="71">
        <v>899356443</v>
      </c>
      <c r="AB13" s="71">
        <f t="shared" si="10"/>
        <v>7525766255</v>
      </c>
      <c r="AC13" s="96">
        <f t="shared" si="11"/>
        <v>0.2628759171344785</v>
      </c>
      <c r="AD13" s="70">
        <v>6079557734</v>
      </c>
      <c r="AE13" s="71">
        <v>913795799</v>
      </c>
      <c r="AF13" s="71">
        <f t="shared" si="12"/>
        <v>6993353533</v>
      </c>
      <c r="AG13" s="71">
        <v>26428646389</v>
      </c>
      <c r="AH13" s="71">
        <v>26428646389</v>
      </c>
      <c r="AI13" s="71">
        <v>6993353533</v>
      </c>
      <c r="AJ13" s="96">
        <f t="shared" si="13"/>
        <v>0.26461262639280453</v>
      </c>
      <c r="AK13" s="96">
        <f t="shared" si="14"/>
        <v>0.07613124654540471</v>
      </c>
      <c r="AL13" s="11"/>
      <c r="AM13" s="11"/>
      <c r="AN13" s="11"/>
      <c r="AO13" s="11"/>
    </row>
    <row r="14" spans="1:41" s="12" customFormat="1" ht="12.75">
      <c r="A14" s="28" t="s">
        <v>23</v>
      </c>
      <c r="B14" s="37" t="s">
        <v>34</v>
      </c>
      <c r="C14" s="38" t="s">
        <v>35</v>
      </c>
      <c r="D14" s="70">
        <v>22433143175</v>
      </c>
      <c r="E14" s="71">
        <v>4499126530</v>
      </c>
      <c r="F14" s="73">
        <f t="shared" si="0"/>
        <v>26932269705</v>
      </c>
      <c r="G14" s="70">
        <v>22433143175</v>
      </c>
      <c r="H14" s="71">
        <v>4499126530</v>
      </c>
      <c r="I14" s="73">
        <f t="shared" si="1"/>
        <v>26932269705</v>
      </c>
      <c r="J14" s="70">
        <v>5922813700</v>
      </c>
      <c r="K14" s="71">
        <v>754076057</v>
      </c>
      <c r="L14" s="71">
        <f t="shared" si="2"/>
        <v>6676889757</v>
      </c>
      <c r="M14" s="96">
        <f t="shared" si="3"/>
        <v>0.2479141130745631</v>
      </c>
      <c r="N14" s="106">
        <v>0</v>
      </c>
      <c r="O14" s="107">
        <v>0</v>
      </c>
      <c r="P14" s="108">
        <f t="shared" si="4"/>
        <v>0</v>
      </c>
      <c r="Q14" s="96">
        <f t="shared" si="5"/>
        <v>0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v>5922813700</v>
      </c>
      <c r="AA14" s="71">
        <v>754076057</v>
      </c>
      <c r="AB14" s="71">
        <f t="shared" si="10"/>
        <v>6676889757</v>
      </c>
      <c r="AC14" s="96">
        <f t="shared" si="11"/>
        <v>0.2479141130745631</v>
      </c>
      <c r="AD14" s="70">
        <v>5561364537</v>
      </c>
      <c r="AE14" s="71">
        <v>489212311</v>
      </c>
      <c r="AF14" s="71">
        <f t="shared" si="12"/>
        <v>6050576848</v>
      </c>
      <c r="AG14" s="71">
        <v>24829035328</v>
      </c>
      <c r="AH14" s="71">
        <v>24829035328</v>
      </c>
      <c r="AI14" s="71">
        <v>6050576848</v>
      </c>
      <c r="AJ14" s="96">
        <f t="shared" si="13"/>
        <v>0.2436895661901408</v>
      </c>
      <c r="AK14" s="96">
        <f t="shared" si="14"/>
        <v>0.10351292525224687</v>
      </c>
      <c r="AL14" s="11"/>
      <c r="AM14" s="11"/>
      <c r="AN14" s="11"/>
      <c r="AO14" s="11"/>
    </row>
    <row r="15" spans="1:41" s="12" customFormat="1" ht="12.75">
      <c r="A15" s="28" t="s">
        <v>23</v>
      </c>
      <c r="B15" s="37" t="s">
        <v>36</v>
      </c>
      <c r="C15" s="38" t="s">
        <v>37</v>
      </c>
      <c r="D15" s="70">
        <v>21373887641</v>
      </c>
      <c r="E15" s="71">
        <v>3486189121</v>
      </c>
      <c r="F15" s="73">
        <f t="shared" si="0"/>
        <v>24860076762</v>
      </c>
      <c r="G15" s="70">
        <v>21373887641</v>
      </c>
      <c r="H15" s="71">
        <v>3486189121</v>
      </c>
      <c r="I15" s="73">
        <f t="shared" si="1"/>
        <v>24860076762</v>
      </c>
      <c r="J15" s="70">
        <v>6392130272</v>
      </c>
      <c r="K15" s="71">
        <v>355317995</v>
      </c>
      <c r="L15" s="71">
        <f t="shared" si="2"/>
        <v>6747448267</v>
      </c>
      <c r="M15" s="96">
        <f t="shared" si="3"/>
        <v>0.2714170326824512</v>
      </c>
      <c r="N15" s="106">
        <v>0</v>
      </c>
      <c r="O15" s="107">
        <v>0</v>
      </c>
      <c r="P15" s="108">
        <f t="shared" si="4"/>
        <v>0</v>
      </c>
      <c r="Q15" s="96">
        <f t="shared" si="5"/>
        <v>0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v>6392130272</v>
      </c>
      <c r="AA15" s="71">
        <v>355317995</v>
      </c>
      <c r="AB15" s="71">
        <f t="shared" si="10"/>
        <v>6747448267</v>
      </c>
      <c r="AC15" s="96">
        <f t="shared" si="11"/>
        <v>0.2714170326824512</v>
      </c>
      <c r="AD15" s="70">
        <v>4576093581</v>
      </c>
      <c r="AE15" s="71">
        <v>-730466149</v>
      </c>
      <c r="AF15" s="71">
        <f t="shared" si="12"/>
        <v>3845627432</v>
      </c>
      <c r="AG15" s="71">
        <v>28245339302</v>
      </c>
      <c r="AH15" s="71">
        <v>28245339302</v>
      </c>
      <c r="AI15" s="71">
        <v>3845627432</v>
      </c>
      <c r="AJ15" s="96">
        <f t="shared" si="13"/>
        <v>0.1361508669052419</v>
      </c>
      <c r="AK15" s="96">
        <f t="shared" si="14"/>
        <v>0.7545766942615257</v>
      </c>
      <c r="AL15" s="11"/>
      <c r="AM15" s="11"/>
      <c r="AN15" s="11"/>
      <c r="AO15" s="11"/>
    </row>
    <row r="16" spans="1:41" s="12" customFormat="1" ht="12.75">
      <c r="A16" s="28" t="s">
        <v>23</v>
      </c>
      <c r="B16" s="37" t="s">
        <v>38</v>
      </c>
      <c r="C16" s="38" t="s">
        <v>39</v>
      </c>
      <c r="D16" s="70">
        <v>8471459505</v>
      </c>
      <c r="E16" s="71">
        <v>1365725071</v>
      </c>
      <c r="F16" s="73">
        <f t="shared" si="0"/>
        <v>9837184576</v>
      </c>
      <c r="G16" s="70">
        <v>8471459505</v>
      </c>
      <c r="H16" s="71">
        <v>1365725071</v>
      </c>
      <c r="I16" s="73">
        <f t="shared" si="1"/>
        <v>9837184576</v>
      </c>
      <c r="J16" s="70">
        <v>2393615181</v>
      </c>
      <c r="K16" s="71">
        <v>168183279</v>
      </c>
      <c r="L16" s="71">
        <f t="shared" si="2"/>
        <v>2561798460</v>
      </c>
      <c r="M16" s="96">
        <f t="shared" si="3"/>
        <v>0.2604198833729396</v>
      </c>
      <c r="N16" s="106">
        <v>0</v>
      </c>
      <c r="O16" s="107">
        <v>0</v>
      </c>
      <c r="P16" s="108">
        <f t="shared" si="4"/>
        <v>0</v>
      </c>
      <c r="Q16" s="96">
        <f t="shared" si="5"/>
        <v>0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v>2393615181</v>
      </c>
      <c r="AA16" s="71">
        <v>168183279</v>
      </c>
      <c r="AB16" s="71">
        <f t="shared" si="10"/>
        <v>2561798460</v>
      </c>
      <c r="AC16" s="96">
        <f t="shared" si="11"/>
        <v>0.2604198833729396</v>
      </c>
      <c r="AD16" s="70">
        <v>3243396302</v>
      </c>
      <c r="AE16" s="71">
        <v>181470191</v>
      </c>
      <c r="AF16" s="71">
        <f t="shared" si="12"/>
        <v>3424866493</v>
      </c>
      <c r="AG16" s="71">
        <v>9323256252</v>
      </c>
      <c r="AH16" s="71">
        <v>9323256252</v>
      </c>
      <c r="AI16" s="71">
        <v>3424866493</v>
      </c>
      <c r="AJ16" s="96">
        <f t="shared" si="13"/>
        <v>0.36734660084724224</v>
      </c>
      <c r="AK16" s="96">
        <f t="shared" si="14"/>
        <v>-0.2520004895852155</v>
      </c>
      <c r="AL16" s="11"/>
      <c r="AM16" s="11"/>
      <c r="AN16" s="11"/>
      <c r="AO16" s="11"/>
    </row>
    <row r="17" spans="1:41" s="12" customFormat="1" ht="12.75">
      <c r="A17" s="28" t="s">
        <v>23</v>
      </c>
      <c r="B17" s="39" t="s">
        <v>40</v>
      </c>
      <c r="C17" s="38" t="s">
        <v>41</v>
      </c>
      <c r="D17" s="70">
        <v>70139500867</v>
      </c>
      <c r="E17" s="71">
        <v>11619848243</v>
      </c>
      <c r="F17" s="73">
        <f t="shared" si="0"/>
        <v>81759349110</v>
      </c>
      <c r="G17" s="70">
        <v>70247873712</v>
      </c>
      <c r="H17" s="71">
        <v>12497841481</v>
      </c>
      <c r="I17" s="73">
        <f t="shared" si="1"/>
        <v>82745715193</v>
      </c>
      <c r="J17" s="70">
        <v>18272056007</v>
      </c>
      <c r="K17" s="71">
        <v>836033135</v>
      </c>
      <c r="L17" s="71">
        <f t="shared" si="2"/>
        <v>19108089142</v>
      </c>
      <c r="M17" s="96">
        <f t="shared" si="3"/>
        <v>0.23371136573374318</v>
      </c>
      <c r="N17" s="106">
        <v>0</v>
      </c>
      <c r="O17" s="107">
        <v>0</v>
      </c>
      <c r="P17" s="108">
        <f t="shared" si="4"/>
        <v>0</v>
      </c>
      <c r="Q17" s="96">
        <f t="shared" si="5"/>
        <v>0</v>
      </c>
      <c r="R17" s="106">
        <v>0</v>
      </c>
      <c r="S17" s="108">
        <v>0</v>
      </c>
      <c r="T17" s="108">
        <f t="shared" si="6"/>
        <v>0</v>
      </c>
      <c r="U17" s="96">
        <f t="shared" si="7"/>
        <v>0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v>18272056007</v>
      </c>
      <c r="AA17" s="71">
        <v>836033135</v>
      </c>
      <c r="AB17" s="71">
        <f t="shared" si="10"/>
        <v>19108089142</v>
      </c>
      <c r="AC17" s="96">
        <f t="shared" si="11"/>
        <v>0.23371136573374318</v>
      </c>
      <c r="AD17" s="70">
        <v>17027042836</v>
      </c>
      <c r="AE17" s="71">
        <v>1503259744</v>
      </c>
      <c r="AF17" s="71">
        <f t="shared" si="12"/>
        <v>18530302580</v>
      </c>
      <c r="AG17" s="71">
        <v>76435105346</v>
      </c>
      <c r="AH17" s="71">
        <v>76435105346</v>
      </c>
      <c r="AI17" s="71">
        <v>18530302580</v>
      </c>
      <c r="AJ17" s="96">
        <f t="shared" si="13"/>
        <v>0.24243183150096526</v>
      </c>
      <c r="AK17" s="96">
        <f t="shared" si="14"/>
        <v>0.03118063288527262</v>
      </c>
      <c r="AL17" s="11"/>
      <c r="AM17" s="11"/>
      <c r="AN17" s="11"/>
      <c r="AO17" s="11"/>
    </row>
    <row r="18" spans="1:41" s="12" customFormat="1" ht="12.75">
      <c r="A18" s="40" t="s">
        <v>0</v>
      </c>
      <c r="B18" s="41" t="s">
        <v>616</v>
      </c>
      <c r="C18" s="40" t="s">
        <v>0</v>
      </c>
      <c r="D18" s="74">
        <f>SUM(D9:D17)</f>
        <v>447874841997</v>
      </c>
      <c r="E18" s="75">
        <f>SUM(E9:E17)</f>
        <v>68858541114</v>
      </c>
      <c r="F18" s="76">
        <f t="shared" si="0"/>
        <v>516733383111</v>
      </c>
      <c r="G18" s="74">
        <f>SUM(G9:G17)</f>
        <v>448177461741</v>
      </c>
      <c r="H18" s="75">
        <f>SUM(H9:H17)</f>
        <v>70025105376</v>
      </c>
      <c r="I18" s="76">
        <f t="shared" si="1"/>
        <v>518202567117</v>
      </c>
      <c r="J18" s="74">
        <f>SUM(J9:J17)</f>
        <v>123133460954</v>
      </c>
      <c r="K18" s="75">
        <f>SUM(K9:K17)</f>
        <v>7490020786</v>
      </c>
      <c r="L18" s="75">
        <f t="shared" si="2"/>
        <v>130623481740</v>
      </c>
      <c r="M18" s="97">
        <f t="shared" si="3"/>
        <v>0.252787000045516</v>
      </c>
      <c r="N18" s="109">
        <f>SUM(N9:N17)</f>
        <v>0</v>
      </c>
      <c r="O18" s="110">
        <f>SUM(O9:O17)</f>
        <v>0</v>
      </c>
      <c r="P18" s="111">
        <f t="shared" si="4"/>
        <v>0</v>
      </c>
      <c r="Q18" s="97">
        <f t="shared" si="5"/>
        <v>0</v>
      </c>
      <c r="R18" s="109">
        <f>SUM(R9:R17)</f>
        <v>0</v>
      </c>
      <c r="S18" s="111">
        <f>SUM(S9:S17)</f>
        <v>0</v>
      </c>
      <c r="T18" s="111">
        <f t="shared" si="6"/>
        <v>0</v>
      </c>
      <c r="U18" s="97">
        <f t="shared" si="7"/>
        <v>0</v>
      </c>
      <c r="V18" s="109">
        <f>SUM(V9:V17)</f>
        <v>0</v>
      </c>
      <c r="W18" s="111">
        <f>SUM(W9:W17)</f>
        <v>0</v>
      </c>
      <c r="X18" s="111">
        <f t="shared" si="8"/>
        <v>0</v>
      </c>
      <c r="Y18" s="97">
        <f t="shared" si="9"/>
        <v>0</v>
      </c>
      <c r="Z18" s="74">
        <v>123133460954</v>
      </c>
      <c r="AA18" s="75">
        <v>7490020786</v>
      </c>
      <c r="AB18" s="75">
        <f t="shared" si="10"/>
        <v>130623481740</v>
      </c>
      <c r="AC18" s="97">
        <f t="shared" si="11"/>
        <v>0.252787000045516</v>
      </c>
      <c r="AD18" s="74">
        <f>SUM(AD9:AD17)</f>
        <v>120411046903</v>
      </c>
      <c r="AE18" s="75">
        <f>SUM(AE9:AE17)</f>
        <v>6393920539</v>
      </c>
      <c r="AF18" s="75">
        <f t="shared" si="12"/>
        <v>126804967442</v>
      </c>
      <c r="AG18" s="75">
        <f>SUM(AG9:AG17)</f>
        <v>484259253608</v>
      </c>
      <c r="AH18" s="75">
        <f>SUM(AH9:AH17)</f>
        <v>484259253608</v>
      </c>
      <c r="AI18" s="75">
        <f>SUM(AI9:AI17)</f>
        <v>126804967442</v>
      </c>
      <c r="AJ18" s="97">
        <f t="shared" si="13"/>
        <v>0.2618534731081186</v>
      </c>
      <c r="AK18" s="97">
        <f t="shared" si="14"/>
        <v>0.030113286372212222</v>
      </c>
      <c r="AL18" s="11"/>
      <c r="AM18" s="11"/>
      <c r="AN18" s="11"/>
      <c r="AO18" s="11"/>
    </row>
    <row r="19" spans="1:41" s="12" customFormat="1" ht="12.75" customHeight="1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ht="12.75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ht="12.75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ht="12.75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ht="12.75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ht="12.7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ht="12.7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ht="12.7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ht="12.7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ht="12.7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ht="12.7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ht="12.7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ht="12.7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ht="12.7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ht="12.7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ht="12.7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ht="12.7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ht="12.7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ht="12.7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101</v>
      </c>
      <c r="B9" s="62" t="s">
        <v>451</v>
      </c>
      <c r="C9" s="63" t="s">
        <v>452</v>
      </c>
      <c r="D9" s="83">
        <v>278759442</v>
      </c>
      <c r="E9" s="84">
        <v>113980950</v>
      </c>
      <c r="F9" s="85">
        <f>$D9+$E9</f>
        <v>392740392</v>
      </c>
      <c r="G9" s="83">
        <v>278759442</v>
      </c>
      <c r="H9" s="84">
        <v>113980950</v>
      </c>
      <c r="I9" s="85">
        <f>$G9+$H9</f>
        <v>392740392</v>
      </c>
      <c r="J9" s="83">
        <v>77481095</v>
      </c>
      <c r="K9" s="84">
        <v>4822864</v>
      </c>
      <c r="L9" s="84">
        <f>$J9+$K9</f>
        <v>82303959</v>
      </c>
      <c r="M9" s="101">
        <f>IF(($F9=0),0,($L9/$F9))</f>
        <v>0.20956326539491768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77481095</v>
      </c>
      <c r="AA9" s="84">
        <v>4822864</v>
      </c>
      <c r="AB9" s="84">
        <f>$Z9+$AA9</f>
        <v>82303959</v>
      </c>
      <c r="AC9" s="101">
        <f>IF(($F9=0),0,($AB9/$F9))</f>
        <v>0.20956326539491768</v>
      </c>
      <c r="AD9" s="83">
        <v>249024145</v>
      </c>
      <c r="AE9" s="84">
        <v>14451452</v>
      </c>
      <c r="AF9" s="84">
        <f>$AD9+$AE9</f>
        <v>263475597</v>
      </c>
      <c r="AG9" s="84">
        <v>357697125</v>
      </c>
      <c r="AH9" s="84">
        <v>357697125</v>
      </c>
      <c r="AI9" s="85">
        <v>263475597</v>
      </c>
      <c r="AJ9" s="120">
        <f>IF(($AG9=0),0,($AI9/$AG9))</f>
        <v>0.7365885230416654</v>
      </c>
      <c r="AK9" s="121">
        <f>IF(($AF9=0),0,(($L9/$AF9)-1))</f>
        <v>-0.6876220798543251</v>
      </c>
    </row>
    <row r="10" spans="1:37" ht="12.75">
      <c r="A10" s="61" t="s">
        <v>101</v>
      </c>
      <c r="B10" s="62" t="s">
        <v>453</v>
      </c>
      <c r="C10" s="63" t="s">
        <v>454</v>
      </c>
      <c r="D10" s="83">
        <v>504974073</v>
      </c>
      <c r="E10" s="84">
        <v>112261957</v>
      </c>
      <c r="F10" s="85">
        <f aca="true" t="shared" si="0" ref="F10:F45">$D10+$E10</f>
        <v>617236030</v>
      </c>
      <c r="G10" s="83">
        <v>504974073</v>
      </c>
      <c r="H10" s="84">
        <v>112261957</v>
      </c>
      <c r="I10" s="85">
        <f aca="true" t="shared" si="1" ref="I10:I45">$G10+$H10</f>
        <v>617236030</v>
      </c>
      <c r="J10" s="83">
        <v>148220171</v>
      </c>
      <c r="K10" s="84">
        <v>22120060</v>
      </c>
      <c r="L10" s="84">
        <f aca="true" t="shared" si="2" ref="L10:L45">$J10+$K10</f>
        <v>170340231</v>
      </c>
      <c r="M10" s="101">
        <f aca="true" t="shared" si="3" ref="M10:M45">IF(($F10=0),0,($L10/$F10))</f>
        <v>0.27597259835917226</v>
      </c>
      <c r="N10" s="83">
        <v>0</v>
      </c>
      <c r="O10" s="84">
        <v>0</v>
      </c>
      <c r="P10" s="84">
        <f aca="true" t="shared" si="4" ref="P10:P45">$N10+$O10</f>
        <v>0</v>
      </c>
      <c r="Q10" s="101">
        <f aca="true" t="shared" si="5" ref="Q10:Q45">IF(($F10=0),0,($P10/$F10))</f>
        <v>0</v>
      </c>
      <c r="R10" s="83">
        <v>0</v>
      </c>
      <c r="S10" s="84">
        <v>0</v>
      </c>
      <c r="T10" s="84">
        <f aca="true" t="shared" si="6" ref="T10:T45">$R10+$S10</f>
        <v>0</v>
      </c>
      <c r="U10" s="101">
        <f aca="true" t="shared" si="7" ref="U10:U45">IF(($I10=0),0,($T10/$I10))</f>
        <v>0</v>
      </c>
      <c r="V10" s="83">
        <v>0</v>
      </c>
      <c r="W10" s="84">
        <v>0</v>
      </c>
      <c r="X10" s="84">
        <f aca="true" t="shared" si="8" ref="X10:X45">$V10+$W10</f>
        <v>0</v>
      </c>
      <c r="Y10" s="101">
        <f aca="true" t="shared" si="9" ref="Y10:Y45">IF(($I10=0),0,($X10/$I10))</f>
        <v>0</v>
      </c>
      <c r="Z10" s="83">
        <v>148220171</v>
      </c>
      <c r="AA10" s="84">
        <v>22120060</v>
      </c>
      <c r="AB10" s="84">
        <f aca="true" t="shared" si="10" ref="AB10:AB45">$Z10+$AA10</f>
        <v>170340231</v>
      </c>
      <c r="AC10" s="101">
        <f aca="true" t="shared" si="11" ref="AC10:AC45">IF(($F10=0),0,($AB10/$F10))</f>
        <v>0.27597259835917226</v>
      </c>
      <c r="AD10" s="83">
        <v>125750767</v>
      </c>
      <c r="AE10" s="84">
        <v>34334690</v>
      </c>
      <c r="AF10" s="84">
        <f aca="true" t="shared" si="12" ref="AF10:AF45">$AD10+$AE10</f>
        <v>160085457</v>
      </c>
      <c r="AG10" s="84">
        <v>563480964</v>
      </c>
      <c r="AH10" s="84">
        <v>563480964</v>
      </c>
      <c r="AI10" s="85">
        <v>160085457</v>
      </c>
      <c r="AJ10" s="120">
        <f aca="true" t="shared" si="13" ref="AJ10:AJ45">IF(($AG10=0),0,($AI10/$AG10))</f>
        <v>0.28410091418811445</v>
      </c>
      <c r="AK10" s="121">
        <f aca="true" t="shared" si="14" ref="AK10:AK45">IF(($AF10=0),0,(($L10/$AF10)-1))</f>
        <v>0.06405812365579222</v>
      </c>
    </row>
    <row r="11" spans="1:37" ht="12.75">
      <c r="A11" s="61" t="s">
        <v>101</v>
      </c>
      <c r="B11" s="62" t="s">
        <v>455</v>
      </c>
      <c r="C11" s="63" t="s">
        <v>456</v>
      </c>
      <c r="D11" s="83">
        <v>560387155</v>
      </c>
      <c r="E11" s="84">
        <v>67286987</v>
      </c>
      <c r="F11" s="85">
        <f t="shared" si="0"/>
        <v>627674142</v>
      </c>
      <c r="G11" s="83">
        <v>560387155</v>
      </c>
      <c r="H11" s="84">
        <v>67286987</v>
      </c>
      <c r="I11" s="85">
        <f t="shared" si="1"/>
        <v>627674142</v>
      </c>
      <c r="J11" s="83">
        <v>133138675</v>
      </c>
      <c r="K11" s="84">
        <v>4483413</v>
      </c>
      <c r="L11" s="84">
        <f t="shared" si="2"/>
        <v>137622088</v>
      </c>
      <c r="M11" s="101">
        <f t="shared" si="3"/>
        <v>0.2192572208908998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133138675</v>
      </c>
      <c r="AA11" s="84">
        <v>4483413</v>
      </c>
      <c r="AB11" s="84">
        <f t="shared" si="10"/>
        <v>137622088</v>
      </c>
      <c r="AC11" s="101">
        <f t="shared" si="11"/>
        <v>0.2192572208908998</v>
      </c>
      <c r="AD11" s="83">
        <v>125897313</v>
      </c>
      <c r="AE11" s="84">
        <v>6519048</v>
      </c>
      <c r="AF11" s="84">
        <f t="shared" si="12"/>
        <v>132416361</v>
      </c>
      <c r="AG11" s="84">
        <v>646492996</v>
      </c>
      <c r="AH11" s="84">
        <v>646492996</v>
      </c>
      <c r="AI11" s="85">
        <v>132416361</v>
      </c>
      <c r="AJ11" s="120">
        <f t="shared" si="13"/>
        <v>0.20482257629903233</v>
      </c>
      <c r="AK11" s="121">
        <f t="shared" si="14"/>
        <v>0.03931332171256385</v>
      </c>
    </row>
    <row r="12" spans="1:37" ht="12.75">
      <c r="A12" s="61" t="s">
        <v>116</v>
      </c>
      <c r="B12" s="62" t="s">
        <v>457</v>
      </c>
      <c r="C12" s="63" t="s">
        <v>458</v>
      </c>
      <c r="D12" s="83">
        <v>110851782</v>
      </c>
      <c r="E12" s="84">
        <v>696464</v>
      </c>
      <c r="F12" s="85">
        <f t="shared" si="0"/>
        <v>111548246</v>
      </c>
      <c r="G12" s="83">
        <v>110851782</v>
      </c>
      <c r="H12" s="84">
        <v>696464</v>
      </c>
      <c r="I12" s="85">
        <f t="shared" si="1"/>
        <v>111548246</v>
      </c>
      <c r="J12" s="83">
        <v>42488451</v>
      </c>
      <c r="K12" s="84">
        <v>160068</v>
      </c>
      <c r="L12" s="84">
        <f t="shared" si="2"/>
        <v>42648519</v>
      </c>
      <c r="M12" s="101">
        <f t="shared" si="3"/>
        <v>0.3823324931527834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42488451</v>
      </c>
      <c r="AA12" s="84">
        <v>160068</v>
      </c>
      <c r="AB12" s="84">
        <f t="shared" si="10"/>
        <v>42648519</v>
      </c>
      <c r="AC12" s="101">
        <f t="shared" si="11"/>
        <v>0.3823324931527834</v>
      </c>
      <c r="AD12" s="83">
        <v>43959318</v>
      </c>
      <c r="AE12" s="84">
        <v>21000</v>
      </c>
      <c r="AF12" s="84">
        <f t="shared" si="12"/>
        <v>43980318</v>
      </c>
      <c r="AG12" s="84">
        <v>107713677</v>
      </c>
      <c r="AH12" s="84">
        <v>107713677</v>
      </c>
      <c r="AI12" s="85">
        <v>43980318</v>
      </c>
      <c r="AJ12" s="120">
        <f t="shared" si="13"/>
        <v>0.40830764694812155</v>
      </c>
      <c r="AK12" s="121">
        <f t="shared" si="14"/>
        <v>-0.030281704647974528</v>
      </c>
    </row>
    <row r="13" spans="1:37" ht="16.5">
      <c r="A13" s="64" t="s">
        <v>0</v>
      </c>
      <c r="B13" s="65" t="s">
        <v>459</v>
      </c>
      <c r="C13" s="66" t="s">
        <v>0</v>
      </c>
      <c r="D13" s="86">
        <f>SUM(D9:D12)</f>
        <v>1454972452</v>
      </c>
      <c r="E13" s="87">
        <f>SUM(E9:E12)</f>
        <v>294226358</v>
      </c>
      <c r="F13" s="88">
        <f t="shared" si="0"/>
        <v>1749198810</v>
      </c>
      <c r="G13" s="86">
        <f>SUM(G9:G12)</f>
        <v>1454972452</v>
      </c>
      <c r="H13" s="87">
        <f>SUM(H9:H12)</f>
        <v>294226358</v>
      </c>
      <c r="I13" s="88">
        <f t="shared" si="1"/>
        <v>1749198810</v>
      </c>
      <c r="J13" s="86">
        <f>SUM(J9:J12)</f>
        <v>401328392</v>
      </c>
      <c r="K13" s="87">
        <f>SUM(K9:K12)</f>
        <v>31586405</v>
      </c>
      <c r="L13" s="87">
        <f t="shared" si="2"/>
        <v>432914797</v>
      </c>
      <c r="M13" s="102">
        <f t="shared" si="3"/>
        <v>0.2474931920403033</v>
      </c>
      <c r="N13" s="86">
        <f>SUM(N9:N12)</f>
        <v>0</v>
      </c>
      <c r="O13" s="87">
        <f>SUM(O9:O12)</f>
        <v>0</v>
      </c>
      <c r="P13" s="87">
        <f t="shared" si="4"/>
        <v>0</v>
      </c>
      <c r="Q13" s="102">
        <f t="shared" si="5"/>
        <v>0</v>
      </c>
      <c r="R13" s="86">
        <f>SUM(R9:R12)</f>
        <v>0</v>
      </c>
      <c r="S13" s="87">
        <f>SUM(S9:S12)</f>
        <v>0</v>
      </c>
      <c r="T13" s="87">
        <f t="shared" si="6"/>
        <v>0</v>
      </c>
      <c r="U13" s="102">
        <f t="shared" si="7"/>
        <v>0</v>
      </c>
      <c r="V13" s="86">
        <f>SUM(V9:V12)</f>
        <v>0</v>
      </c>
      <c r="W13" s="87">
        <f>SUM(W9:W12)</f>
        <v>0</v>
      </c>
      <c r="X13" s="87">
        <f t="shared" si="8"/>
        <v>0</v>
      </c>
      <c r="Y13" s="102">
        <f t="shared" si="9"/>
        <v>0</v>
      </c>
      <c r="Z13" s="86">
        <v>401328392</v>
      </c>
      <c r="AA13" s="87">
        <v>31586405</v>
      </c>
      <c r="AB13" s="87">
        <f t="shared" si="10"/>
        <v>432914797</v>
      </c>
      <c r="AC13" s="102">
        <f t="shared" si="11"/>
        <v>0.2474931920403033</v>
      </c>
      <c r="AD13" s="86">
        <f>SUM(AD9:AD12)</f>
        <v>544631543</v>
      </c>
      <c r="AE13" s="87">
        <f>SUM(AE9:AE12)</f>
        <v>55326190</v>
      </c>
      <c r="AF13" s="87">
        <f t="shared" si="12"/>
        <v>599957733</v>
      </c>
      <c r="AG13" s="87">
        <f>SUM(AG9:AG12)</f>
        <v>1675384762</v>
      </c>
      <c r="AH13" s="87">
        <f>SUM(AH9:AH12)</f>
        <v>1675384762</v>
      </c>
      <c r="AI13" s="88">
        <f>SUM(AI9:AI12)</f>
        <v>599957733</v>
      </c>
      <c r="AJ13" s="122">
        <f t="shared" si="13"/>
        <v>0.3581014621881824</v>
      </c>
      <c r="AK13" s="123">
        <f t="shared" si="14"/>
        <v>-0.27842450694772525</v>
      </c>
    </row>
    <row r="14" spans="1:37" ht="12.75">
      <c r="A14" s="61" t="s">
        <v>101</v>
      </c>
      <c r="B14" s="62" t="s">
        <v>460</v>
      </c>
      <c r="C14" s="63" t="s">
        <v>461</v>
      </c>
      <c r="D14" s="83">
        <v>135264965</v>
      </c>
      <c r="E14" s="84">
        <v>24480000</v>
      </c>
      <c r="F14" s="85">
        <f t="shared" si="0"/>
        <v>159744965</v>
      </c>
      <c r="G14" s="83">
        <v>135264965</v>
      </c>
      <c r="H14" s="84">
        <v>24480000</v>
      </c>
      <c r="I14" s="85">
        <f t="shared" si="1"/>
        <v>159744965</v>
      </c>
      <c r="J14" s="83">
        <v>10168039</v>
      </c>
      <c r="K14" s="84">
        <v>0</v>
      </c>
      <c r="L14" s="84">
        <f t="shared" si="2"/>
        <v>10168039</v>
      </c>
      <c r="M14" s="101">
        <f t="shared" si="3"/>
        <v>0.06365170257478851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10168039</v>
      </c>
      <c r="AA14" s="84">
        <v>0</v>
      </c>
      <c r="AB14" s="84">
        <f t="shared" si="10"/>
        <v>10168039</v>
      </c>
      <c r="AC14" s="101">
        <f t="shared" si="11"/>
        <v>0.06365170257478851</v>
      </c>
      <c r="AD14" s="83">
        <v>38937161</v>
      </c>
      <c r="AE14" s="84">
        <v>4143104</v>
      </c>
      <c r="AF14" s="84">
        <f t="shared" si="12"/>
        <v>43080265</v>
      </c>
      <c r="AG14" s="84">
        <v>90951935</v>
      </c>
      <c r="AH14" s="84">
        <v>90951935</v>
      </c>
      <c r="AI14" s="85">
        <v>43080265</v>
      </c>
      <c r="AJ14" s="120">
        <f t="shared" si="13"/>
        <v>0.4736596862947446</v>
      </c>
      <c r="AK14" s="121">
        <f t="shared" si="14"/>
        <v>-0.763974548438827</v>
      </c>
    </row>
    <row r="15" spans="1:37" ht="12.75">
      <c r="A15" s="61" t="s">
        <v>101</v>
      </c>
      <c r="B15" s="62" t="s">
        <v>462</v>
      </c>
      <c r="C15" s="63" t="s">
        <v>463</v>
      </c>
      <c r="D15" s="83">
        <v>313894780</v>
      </c>
      <c r="E15" s="84">
        <v>32162000</v>
      </c>
      <c r="F15" s="85">
        <f t="shared" si="0"/>
        <v>346056780</v>
      </c>
      <c r="G15" s="83">
        <v>313894780</v>
      </c>
      <c r="H15" s="84">
        <v>32162000</v>
      </c>
      <c r="I15" s="85">
        <f t="shared" si="1"/>
        <v>346056780</v>
      </c>
      <c r="J15" s="83">
        <v>121603793</v>
      </c>
      <c r="K15" s="84">
        <v>34578342</v>
      </c>
      <c r="L15" s="84">
        <f t="shared" si="2"/>
        <v>156182135</v>
      </c>
      <c r="M15" s="101">
        <f t="shared" si="3"/>
        <v>0.45131939041910984</v>
      </c>
      <c r="N15" s="83">
        <v>0</v>
      </c>
      <c r="O15" s="84">
        <v>0</v>
      </c>
      <c r="P15" s="84">
        <f t="shared" si="4"/>
        <v>0</v>
      </c>
      <c r="Q15" s="101">
        <f t="shared" si="5"/>
        <v>0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v>121603793</v>
      </c>
      <c r="AA15" s="84">
        <v>34578342</v>
      </c>
      <c r="AB15" s="84">
        <f t="shared" si="10"/>
        <v>156182135</v>
      </c>
      <c r="AC15" s="101">
        <f t="shared" si="11"/>
        <v>0.45131939041910984</v>
      </c>
      <c r="AD15" s="83">
        <v>115789355</v>
      </c>
      <c r="AE15" s="84">
        <v>16567058</v>
      </c>
      <c r="AF15" s="84">
        <f t="shared" si="12"/>
        <v>132356413</v>
      </c>
      <c r="AG15" s="84">
        <v>329064651</v>
      </c>
      <c r="AH15" s="84">
        <v>329064651</v>
      </c>
      <c r="AI15" s="85">
        <v>132356413</v>
      </c>
      <c r="AJ15" s="120">
        <f t="shared" si="13"/>
        <v>0.4022200883558289</v>
      </c>
      <c r="AK15" s="121">
        <f t="shared" si="14"/>
        <v>0.1800118442315295</v>
      </c>
    </row>
    <row r="16" spans="1:37" ht="12.75">
      <c r="A16" s="61" t="s">
        <v>101</v>
      </c>
      <c r="B16" s="62" t="s">
        <v>464</v>
      </c>
      <c r="C16" s="63" t="s">
        <v>465</v>
      </c>
      <c r="D16" s="83">
        <v>72292474</v>
      </c>
      <c r="E16" s="84">
        <v>13483425</v>
      </c>
      <c r="F16" s="85">
        <f t="shared" si="0"/>
        <v>85775899</v>
      </c>
      <c r="G16" s="83">
        <v>72292474</v>
      </c>
      <c r="H16" s="84">
        <v>13483425</v>
      </c>
      <c r="I16" s="85">
        <f t="shared" si="1"/>
        <v>85775899</v>
      </c>
      <c r="J16" s="83">
        <v>33295450</v>
      </c>
      <c r="K16" s="84">
        <v>2781827</v>
      </c>
      <c r="L16" s="84">
        <f t="shared" si="2"/>
        <v>36077277</v>
      </c>
      <c r="M16" s="101">
        <f t="shared" si="3"/>
        <v>0.4205992291610957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33295450</v>
      </c>
      <c r="AA16" s="84">
        <v>2781827</v>
      </c>
      <c r="AB16" s="84">
        <f t="shared" si="10"/>
        <v>36077277</v>
      </c>
      <c r="AC16" s="101">
        <f t="shared" si="11"/>
        <v>0.4205992291610957</v>
      </c>
      <c r="AD16" s="83">
        <v>12728755</v>
      </c>
      <c r="AE16" s="84">
        <v>4246505</v>
      </c>
      <c r="AF16" s="84">
        <f t="shared" si="12"/>
        <v>16975260</v>
      </c>
      <c r="AG16" s="84">
        <v>86662011</v>
      </c>
      <c r="AH16" s="84">
        <v>86662011</v>
      </c>
      <c r="AI16" s="85">
        <v>16975260</v>
      </c>
      <c r="AJ16" s="120">
        <f t="shared" si="13"/>
        <v>0.19587890707959685</v>
      </c>
      <c r="AK16" s="121">
        <f t="shared" si="14"/>
        <v>1.1252856804549678</v>
      </c>
    </row>
    <row r="17" spans="1:37" ht="12.75">
      <c r="A17" s="61" t="s">
        <v>101</v>
      </c>
      <c r="B17" s="62" t="s">
        <v>466</v>
      </c>
      <c r="C17" s="63" t="s">
        <v>467</v>
      </c>
      <c r="D17" s="83">
        <v>118557168</v>
      </c>
      <c r="E17" s="84">
        <v>25201000</v>
      </c>
      <c r="F17" s="85">
        <f t="shared" si="0"/>
        <v>143758168</v>
      </c>
      <c r="G17" s="83">
        <v>118557168</v>
      </c>
      <c r="H17" s="84">
        <v>25201000</v>
      </c>
      <c r="I17" s="85">
        <f t="shared" si="1"/>
        <v>143758168</v>
      </c>
      <c r="J17" s="83">
        <v>32015618</v>
      </c>
      <c r="K17" s="84">
        <v>1003066</v>
      </c>
      <c r="L17" s="84">
        <f t="shared" si="2"/>
        <v>33018684</v>
      </c>
      <c r="M17" s="101">
        <f t="shared" si="3"/>
        <v>0.22968214230442893</v>
      </c>
      <c r="N17" s="83">
        <v>0</v>
      </c>
      <c r="O17" s="84">
        <v>0</v>
      </c>
      <c r="P17" s="84">
        <f t="shared" si="4"/>
        <v>0</v>
      </c>
      <c r="Q17" s="101">
        <f t="shared" si="5"/>
        <v>0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v>32015618</v>
      </c>
      <c r="AA17" s="84">
        <v>1003066</v>
      </c>
      <c r="AB17" s="84">
        <f t="shared" si="10"/>
        <v>33018684</v>
      </c>
      <c r="AC17" s="101">
        <f t="shared" si="11"/>
        <v>0.22968214230442893</v>
      </c>
      <c r="AD17" s="83">
        <v>28048404</v>
      </c>
      <c r="AE17" s="84">
        <v>15011650</v>
      </c>
      <c r="AF17" s="84">
        <f t="shared" si="12"/>
        <v>43060054</v>
      </c>
      <c r="AG17" s="84">
        <v>173462117</v>
      </c>
      <c r="AH17" s="84">
        <v>173462117</v>
      </c>
      <c r="AI17" s="85">
        <v>43060054</v>
      </c>
      <c r="AJ17" s="120">
        <f t="shared" si="13"/>
        <v>0.24823895121722744</v>
      </c>
      <c r="AK17" s="121">
        <f t="shared" si="14"/>
        <v>-0.23319455196224326</v>
      </c>
    </row>
    <row r="18" spans="1:37" ht="12.75">
      <c r="A18" s="61" t="s">
        <v>101</v>
      </c>
      <c r="B18" s="62" t="s">
        <v>468</v>
      </c>
      <c r="C18" s="63" t="s">
        <v>469</v>
      </c>
      <c r="D18" s="83">
        <v>64825013</v>
      </c>
      <c r="E18" s="84">
        <v>18346001</v>
      </c>
      <c r="F18" s="85">
        <f t="shared" si="0"/>
        <v>83171014</v>
      </c>
      <c r="G18" s="83">
        <v>64825013</v>
      </c>
      <c r="H18" s="84">
        <v>18346001</v>
      </c>
      <c r="I18" s="85">
        <f t="shared" si="1"/>
        <v>83171014</v>
      </c>
      <c r="J18" s="83">
        <v>20246591</v>
      </c>
      <c r="K18" s="84">
        <v>1495652</v>
      </c>
      <c r="L18" s="84">
        <f t="shared" si="2"/>
        <v>21742243</v>
      </c>
      <c r="M18" s="101">
        <f t="shared" si="3"/>
        <v>0.2614161106656701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20246591</v>
      </c>
      <c r="AA18" s="84">
        <v>1495652</v>
      </c>
      <c r="AB18" s="84">
        <f t="shared" si="10"/>
        <v>21742243</v>
      </c>
      <c r="AC18" s="101">
        <f t="shared" si="11"/>
        <v>0.2614161106656701</v>
      </c>
      <c r="AD18" s="83">
        <v>19152001</v>
      </c>
      <c r="AE18" s="84">
        <v>2540835</v>
      </c>
      <c r="AF18" s="84">
        <f t="shared" si="12"/>
        <v>21692836</v>
      </c>
      <c r="AG18" s="84">
        <v>71421404</v>
      </c>
      <c r="AH18" s="84">
        <v>71421404</v>
      </c>
      <c r="AI18" s="85">
        <v>21692836</v>
      </c>
      <c r="AJ18" s="120">
        <f t="shared" si="13"/>
        <v>0.3037301815013326</v>
      </c>
      <c r="AK18" s="121">
        <f t="shared" si="14"/>
        <v>0.002277572190192201</v>
      </c>
    </row>
    <row r="19" spans="1:37" ht="12.75">
      <c r="A19" s="61" t="s">
        <v>101</v>
      </c>
      <c r="B19" s="62" t="s">
        <v>470</v>
      </c>
      <c r="C19" s="63" t="s">
        <v>471</v>
      </c>
      <c r="D19" s="83">
        <v>66552824</v>
      </c>
      <c r="E19" s="84">
        <v>19106187</v>
      </c>
      <c r="F19" s="85">
        <f t="shared" si="0"/>
        <v>85659011</v>
      </c>
      <c r="G19" s="83">
        <v>66552824</v>
      </c>
      <c r="H19" s="84">
        <v>19106187</v>
      </c>
      <c r="I19" s="85">
        <f t="shared" si="1"/>
        <v>85659011</v>
      </c>
      <c r="J19" s="83">
        <v>24891292</v>
      </c>
      <c r="K19" s="84">
        <v>2009515</v>
      </c>
      <c r="L19" s="84">
        <f t="shared" si="2"/>
        <v>26900807</v>
      </c>
      <c r="M19" s="101">
        <f t="shared" si="3"/>
        <v>0.31404526722821957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24891292</v>
      </c>
      <c r="AA19" s="84">
        <v>2009515</v>
      </c>
      <c r="AB19" s="84">
        <f t="shared" si="10"/>
        <v>26900807</v>
      </c>
      <c r="AC19" s="101">
        <f t="shared" si="11"/>
        <v>0.31404526722821957</v>
      </c>
      <c r="AD19" s="83">
        <v>23970643</v>
      </c>
      <c r="AE19" s="84">
        <v>363160</v>
      </c>
      <c r="AF19" s="84">
        <f t="shared" si="12"/>
        <v>24333803</v>
      </c>
      <c r="AG19" s="84">
        <v>66458699</v>
      </c>
      <c r="AH19" s="84">
        <v>66458699</v>
      </c>
      <c r="AI19" s="85">
        <v>24333803</v>
      </c>
      <c r="AJ19" s="120">
        <f t="shared" si="13"/>
        <v>0.36614925308724444</v>
      </c>
      <c r="AK19" s="121">
        <f t="shared" si="14"/>
        <v>0.10549127894230104</v>
      </c>
    </row>
    <row r="20" spans="1:37" ht="12.75">
      <c r="A20" s="61" t="s">
        <v>116</v>
      </c>
      <c r="B20" s="62" t="s">
        <v>472</v>
      </c>
      <c r="C20" s="63" t="s">
        <v>473</v>
      </c>
      <c r="D20" s="83">
        <v>72790647</v>
      </c>
      <c r="E20" s="84">
        <v>428700</v>
      </c>
      <c r="F20" s="85">
        <f t="shared" si="0"/>
        <v>73219347</v>
      </c>
      <c r="G20" s="83">
        <v>72790647</v>
      </c>
      <c r="H20" s="84">
        <v>428700</v>
      </c>
      <c r="I20" s="85">
        <f t="shared" si="1"/>
        <v>73219347</v>
      </c>
      <c r="J20" s="83">
        <v>23499524</v>
      </c>
      <c r="K20" s="84">
        <v>2800</v>
      </c>
      <c r="L20" s="84">
        <f t="shared" si="2"/>
        <v>23502324</v>
      </c>
      <c r="M20" s="101">
        <f t="shared" si="3"/>
        <v>0.32098516256912263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23499524</v>
      </c>
      <c r="AA20" s="84">
        <v>2800</v>
      </c>
      <c r="AB20" s="84">
        <f t="shared" si="10"/>
        <v>23502324</v>
      </c>
      <c r="AC20" s="101">
        <f t="shared" si="11"/>
        <v>0.32098516256912263</v>
      </c>
      <c r="AD20" s="83">
        <v>25696274</v>
      </c>
      <c r="AE20" s="84">
        <v>203359</v>
      </c>
      <c r="AF20" s="84">
        <f t="shared" si="12"/>
        <v>25899633</v>
      </c>
      <c r="AG20" s="84">
        <v>74000133</v>
      </c>
      <c r="AH20" s="84">
        <v>74000133</v>
      </c>
      <c r="AI20" s="85">
        <v>25899633</v>
      </c>
      <c r="AJ20" s="120">
        <f t="shared" si="13"/>
        <v>0.3499944114965307</v>
      </c>
      <c r="AK20" s="121">
        <f t="shared" si="14"/>
        <v>-0.09256150463599233</v>
      </c>
    </row>
    <row r="21" spans="1:37" ht="16.5">
      <c r="A21" s="64" t="s">
        <v>0</v>
      </c>
      <c r="B21" s="65" t="s">
        <v>474</v>
      </c>
      <c r="C21" s="66" t="s">
        <v>0</v>
      </c>
      <c r="D21" s="86">
        <f>SUM(D14:D20)</f>
        <v>844177871</v>
      </c>
      <c r="E21" s="87">
        <f>SUM(E14:E20)</f>
        <v>133207313</v>
      </c>
      <c r="F21" s="88">
        <f t="shared" si="0"/>
        <v>977385184</v>
      </c>
      <c r="G21" s="86">
        <f>SUM(G14:G20)</f>
        <v>844177871</v>
      </c>
      <c r="H21" s="87">
        <f>SUM(H14:H20)</f>
        <v>133207313</v>
      </c>
      <c r="I21" s="88">
        <f t="shared" si="1"/>
        <v>977385184</v>
      </c>
      <c r="J21" s="86">
        <f>SUM(J14:J20)</f>
        <v>265720307</v>
      </c>
      <c r="K21" s="87">
        <f>SUM(K14:K20)</f>
        <v>41871202</v>
      </c>
      <c r="L21" s="87">
        <f t="shared" si="2"/>
        <v>307591509</v>
      </c>
      <c r="M21" s="102">
        <f t="shared" si="3"/>
        <v>0.3147085857605961</v>
      </c>
      <c r="N21" s="86">
        <f>SUM(N14:N20)</f>
        <v>0</v>
      </c>
      <c r="O21" s="87">
        <f>SUM(O14:O20)</f>
        <v>0</v>
      </c>
      <c r="P21" s="87">
        <f t="shared" si="4"/>
        <v>0</v>
      </c>
      <c r="Q21" s="102">
        <f t="shared" si="5"/>
        <v>0</v>
      </c>
      <c r="R21" s="86">
        <f>SUM(R14:R20)</f>
        <v>0</v>
      </c>
      <c r="S21" s="87">
        <f>SUM(S14:S20)</f>
        <v>0</v>
      </c>
      <c r="T21" s="87">
        <f t="shared" si="6"/>
        <v>0</v>
      </c>
      <c r="U21" s="102">
        <f t="shared" si="7"/>
        <v>0</v>
      </c>
      <c r="V21" s="86">
        <f>SUM(V14:V20)</f>
        <v>0</v>
      </c>
      <c r="W21" s="87">
        <f>SUM(W14:W20)</f>
        <v>0</v>
      </c>
      <c r="X21" s="87">
        <f t="shared" si="8"/>
        <v>0</v>
      </c>
      <c r="Y21" s="102">
        <f t="shared" si="9"/>
        <v>0</v>
      </c>
      <c r="Z21" s="86">
        <v>265720307</v>
      </c>
      <c r="AA21" s="87">
        <v>41871202</v>
      </c>
      <c r="AB21" s="87">
        <f t="shared" si="10"/>
        <v>307591509</v>
      </c>
      <c r="AC21" s="102">
        <f t="shared" si="11"/>
        <v>0.3147085857605961</v>
      </c>
      <c r="AD21" s="86">
        <f>SUM(AD14:AD20)</f>
        <v>264322593</v>
      </c>
      <c r="AE21" s="87">
        <f>SUM(AE14:AE20)</f>
        <v>43075671</v>
      </c>
      <c r="AF21" s="87">
        <f t="shared" si="12"/>
        <v>307398264</v>
      </c>
      <c r="AG21" s="87">
        <f>SUM(AG14:AG20)</f>
        <v>892020950</v>
      </c>
      <c r="AH21" s="87">
        <f>SUM(AH14:AH20)</f>
        <v>892020950</v>
      </c>
      <c r="AI21" s="88">
        <f>SUM(AI14:AI20)</f>
        <v>307398264</v>
      </c>
      <c r="AJ21" s="122">
        <f t="shared" si="13"/>
        <v>0.3446087942217052</v>
      </c>
      <c r="AK21" s="123">
        <f t="shared" si="14"/>
        <v>0.0006286470114873488</v>
      </c>
    </row>
    <row r="22" spans="1:37" ht="12.75">
      <c r="A22" s="61" t="s">
        <v>101</v>
      </c>
      <c r="B22" s="62" t="s">
        <v>475</v>
      </c>
      <c r="C22" s="63" t="s">
        <v>476</v>
      </c>
      <c r="D22" s="83">
        <v>144360299</v>
      </c>
      <c r="E22" s="84">
        <v>24274000</v>
      </c>
      <c r="F22" s="85">
        <f t="shared" si="0"/>
        <v>168634299</v>
      </c>
      <c r="G22" s="83">
        <v>144360299</v>
      </c>
      <c r="H22" s="84">
        <v>24274000</v>
      </c>
      <c r="I22" s="85">
        <f t="shared" si="1"/>
        <v>168634299</v>
      </c>
      <c r="J22" s="83">
        <v>47641793</v>
      </c>
      <c r="K22" s="84">
        <v>3125526</v>
      </c>
      <c r="L22" s="84">
        <f t="shared" si="2"/>
        <v>50767319</v>
      </c>
      <c r="M22" s="101">
        <f t="shared" si="3"/>
        <v>0.3010497822865798</v>
      </c>
      <c r="N22" s="83">
        <v>0</v>
      </c>
      <c r="O22" s="84">
        <v>0</v>
      </c>
      <c r="P22" s="84">
        <f t="shared" si="4"/>
        <v>0</v>
      </c>
      <c r="Q22" s="101">
        <f t="shared" si="5"/>
        <v>0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v>47641793</v>
      </c>
      <c r="AA22" s="84">
        <v>3125526</v>
      </c>
      <c r="AB22" s="84">
        <f t="shared" si="10"/>
        <v>50767319</v>
      </c>
      <c r="AC22" s="101">
        <f t="shared" si="11"/>
        <v>0.3010497822865798</v>
      </c>
      <c r="AD22" s="83">
        <v>48482774</v>
      </c>
      <c r="AE22" s="84">
        <v>1476100</v>
      </c>
      <c r="AF22" s="84">
        <f t="shared" si="12"/>
        <v>49958874</v>
      </c>
      <c r="AG22" s="84">
        <v>162717738</v>
      </c>
      <c r="AH22" s="84">
        <v>162717738</v>
      </c>
      <c r="AI22" s="85">
        <v>49958874</v>
      </c>
      <c r="AJ22" s="120">
        <f t="shared" si="13"/>
        <v>0.3070278299960143</v>
      </c>
      <c r="AK22" s="121">
        <f t="shared" si="14"/>
        <v>0.01618221019152677</v>
      </c>
    </row>
    <row r="23" spans="1:37" ht="12.75">
      <c r="A23" s="61" t="s">
        <v>101</v>
      </c>
      <c r="B23" s="62" t="s">
        <v>477</v>
      </c>
      <c r="C23" s="63" t="s">
        <v>478</v>
      </c>
      <c r="D23" s="83">
        <v>203134426</v>
      </c>
      <c r="E23" s="84">
        <v>21477650</v>
      </c>
      <c r="F23" s="85">
        <f t="shared" si="0"/>
        <v>224612076</v>
      </c>
      <c r="G23" s="83">
        <v>203134426</v>
      </c>
      <c r="H23" s="84">
        <v>21477650</v>
      </c>
      <c r="I23" s="85">
        <f t="shared" si="1"/>
        <v>224612076</v>
      </c>
      <c r="J23" s="83">
        <v>55837251</v>
      </c>
      <c r="K23" s="84">
        <v>1437525</v>
      </c>
      <c r="L23" s="84">
        <f t="shared" si="2"/>
        <v>57274776</v>
      </c>
      <c r="M23" s="101">
        <f t="shared" si="3"/>
        <v>0.25499419719534583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55837251</v>
      </c>
      <c r="AA23" s="84">
        <v>1437525</v>
      </c>
      <c r="AB23" s="84">
        <f t="shared" si="10"/>
        <v>57274776</v>
      </c>
      <c r="AC23" s="101">
        <f t="shared" si="11"/>
        <v>0.25499419719534583</v>
      </c>
      <c r="AD23" s="83">
        <v>47930867</v>
      </c>
      <c r="AE23" s="84">
        <v>5591645</v>
      </c>
      <c r="AF23" s="84">
        <f t="shared" si="12"/>
        <v>53522512</v>
      </c>
      <c r="AG23" s="84">
        <v>232902398</v>
      </c>
      <c r="AH23" s="84">
        <v>232902398</v>
      </c>
      <c r="AI23" s="85">
        <v>53522512</v>
      </c>
      <c r="AJ23" s="120">
        <f t="shared" si="13"/>
        <v>0.22980661624617535</v>
      </c>
      <c r="AK23" s="121">
        <f t="shared" si="14"/>
        <v>0.0701062760283</v>
      </c>
    </row>
    <row r="24" spans="1:37" ht="12.75">
      <c r="A24" s="61" t="s">
        <v>101</v>
      </c>
      <c r="B24" s="62" t="s">
        <v>479</v>
      </c>
      <c r="C24" s="63" t="s">
        <v>480</v>
      </c>
      <c r="D24" s="83">
        <v>268065258</v>
      </c>
      <c r="E24" s="84">
        <v>28455620</v>
      </c>
      <c r="F24" s="85">
        <f t="shared" si="0"/>
        <v>296520878</v>
      </c>
      <c r="G24" s="83">
        <v>268065258</v>
      </c>
      <c r="H24" s="84">
        <v>28455620</v>
      </c>
      <c r="I24" s="85">
        <f t="shared" si="1"/>
        <v>296520878</v>
      </c>
      <c r="J24" s="83">
        <v>161699028</v>
      </c>
      <c r="K24" s="84">
        <v>420462</v>
      </c>
      <c r="L24" s="84">
        <f t="shared" si="2"/>
        <v>162119490</v>
      </c>
      <c r="M24" s="101">
        <f t="shared" si="3"/>
        <v>0.5467388707786033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161699028</v>
      </c>
      <c r="AA24" s="84">
        <v>420462</v>
      </c>
      <c r="AB24" s="84">
        <f t="shared" si="10"/>
        <v>162119490</v>
      </c>
      <c r="AC24" s="101">
        <f t="shared" si="11"/>
        <v>0.5467388707786033</v>
      </c>
      <c r="AD24" s="83">
        <v>76723628</v>
      </c>
      <c r="AE24" s="84">
        <v>2946785</v>
      </c>
      <c r="AF24" s="84">
        <f t="shared" si="12"/>
        <v>79670413</v>
      </c>
      <c r="AG24" s="84">
        <v>320276634</v>
      </c>
      <c r="AH24" s="84">
        <v>320276634</v>
      </c>
      <c r="AI24" s="85">
        <v>79670413</v>
      </c>
      <c r="AJ24" s="120">
        <f t="shared" si="13"/>
        <v>0.24875499659460015</v>
      </c>
      <c r="AK24" s="121">
        <f t="shared" si="14"/>
        <v>1.0348769875210762</v>
      </c>
    </row>
    <row r="25" spans="1:37" ht="12.75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82312212</v>
      </c>
      <c r="H25" s="84">
        <v>95416000</v>
      </c>
      <c r="I25" s="85">
        <f t="shared" si="1"/>
        <v>177728212</v>
      </c>
      <c r="J25" s="83">
        <v>31788310</v>
      </c>
      <c r="K25" s="84">
        <v>30455830</v>
      </c>
      <c r="L25" s="84">
        <f t="shared" si="2"/>
        <v>62244140</v>
      </c>
      <c r="M25" s="101">
        <f t="shared" si="3"/>
        <v>0.3502209317224212</v>
      </c>
      <c r="N25" s="83">
        <v>0</v>
      </c>
      <c r="O25" s="84">
        <v>0</v>
      </c>
      <c r="P25" s="84">
        <f t="shared" si="4"/>
        <v>0</v>
      </c>
      <c r="Q25" s="101">
        <f t="shared" si="5"/>
        <v>0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v>31788310</v>
      </c>
      <c r="AA25" s="84">
        <v>30455830</v>
      </c>
      <c r="AB25" s="84">
        <f t="shared" si="10"/>
        <v>62244140</v>
      </c>
      <c r="AC25" s="101">
        <f t="shared" si="11"/>
        <v>0.3502209317224212</v>
      </c>
      <c r="AD25" s="83">
        <v>19069275</v>
      </c>
      <c r="AE25" s="84">
        <v>3740</v>
      </c>
      <c r="AF25" s="84">
        <f t="shared" si="12"/>
        <v>19073015</v>
      </c>
      <c r="AG25" s="84">
        <v>177735890</v>
      </c>
      <c r="AH25" s="84">
        <v>177735890</v>
      </c>
      <c r="AI25" s="85">
        <v>19073015</v>
      </c>
      <c r="AJ25" s="120">
        <f t="shared" si="13"/>
        <v>0.1073109938572339</v>
      </c>
      <c r="AK25" s="121">
        <f t="shared" si="14"/>
        <v>2.2634662112938098</v>
      </c>
    </row>
    <row r="26" spans="1:37" ht="12.75">
      <c r="A26" s="61" t="s">
        <v>101</v>
      </c>
      <c r="B26" s="62" t="s">
        <v>483</v>
      </c>
      <c r="C26" s="63" t="s">
        <v>484</v>
      </c>
      <c r="D26" s="83">
        <v>63747361</v>
      </c>
      <c r="E26" s="84">
        <v>12631000</v>
      </c>
      <c r="F26" s="85">
        <f t="shared" si="0"/>
        <v>76378361</v>
      </c>
      <c r="G26" s="83">
        <v>63747361</v>
      </c>
      <c r="H26" s="84">
        <v>12631000</v>
      </c>
      <c r="I26" s="85">
        <f t="shared" si="1"/>
        <v>76378361</v>
      </c>
      <c r="J26" s="83">
        <v>6967113</v>
      </c>
      <c r="K26" s="84">
        <v>3226918</v>
      </c>
      <c r="L26" s="84">
        <f t="shared" si="2"/>
        <v>10194031</v>
      </c>
      <c r="M26" s="101">
        <f t="shared" si="3"/>
        <v>0.1334675275370206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6967113</v>
      </c>
      <c r="AA26" s="84">
        <v>3226918</v>
      </c>
      <c r="AB26" s="84">
        <f t="shared" si="10"/>
        <v>10194031</v>
      </c>
      <c r="AC26" s="101">
        <f t="shared" si="11"/>
        <v>0.1334675275370206</v>
      </c>
      <c r="AD26" s="83">
        <v>454017</v>
      </c>
      <c r="AE26" s="84">
        <v>3262840</v>
      </c>
      <c r="AF26" s="84">
        <f t="shared" si="12"/>
        <v>3716857</v>
      </c>
      <c r="AG26" s="84">
        <v>85353009</v>
      </c>
      <c r="AH26" s="84">
        <v>85353009</v>
      </c>
      <c r="AI26" s="85">
        <v>3716857</v>
      </c>
      <c r="AJ26" s="120">
        <f t="shared" si="13"/>
        <v>0.04354687718156486</v>
      </c>
      <c r="AK26" s="121">
        <f t="shared" si="14"/>
        <v>1.742648156762555</v>
      </c>
    </row>
    <row r="27" spans="1:37" ht="12.75">
      <c r="A27" s="61" t="s">
        <v>101</v>
      </c>
      <c r="B27" s="62" t="s">
        <v>485</v>
      </c>
      <c r="C27" s="63" t="s">
        <v>486</v>
      </c>
      <c r="D27" s="83">
        <v>91209274</v>
      </c>
      <c r="E27" s="84">
        <v>18736001</v>
      </c>
      <c r="F27" s="85">
        <f t="shared" si="0"/>
        <v>109945275</v>
      </c>
      <c r="G27" s="83">
        <v>91209274</v>
      </c>
      <c r="H27" s="84">
        <v>18736001</v>
      </c>
      <c r="I27" s="85">
        <f t="shared" si="1"/>
        <v>109945275</v>
      </c>
      <c r="J27" s="83">
        <v>25580401</v>
      </c>
      <c r="K27" s="84">
        <v>1091509</v>
      </c>
      <c r="L27" s="84">
        <f t="shared" si="2"/>
        <v>26671910</v>
      </c>
      <c r="M27" s="101">
        <f t="shared" si="3"/>
        <v>0.24259259890886625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25580401</v>
      </c>
      <c r="AA27" s="84">
        <v>1091509</v>
      </c>
      <c r="AB27" s="84">
        <f t="shared" si="10"/>
        <v>26671910</v>
      </c>
      <c r="AC27" s="101">
        <f t="shared" si="11"/>
        <v>0.24259259890886625</v>
      </c>
      <c r="AD27" s="83">
        <v>20418682</v>
      </c>
      <c r="AE27" s="84">
        <v>110279</v>
      </c>
      <c r="AF27" s="84">
        <f t="shared" si="12"/>
        <v>20528961</v>
      </c>
      <c r="AG27" s="84">
        <v>104398689</v>
      </c>
      <c r="AH27" s="84">
        <v>104398689</v>
      </c>
      <c r="AI27" s="85">
        <v>20528961</v>
      </c>
      <c r="AJ27" s="120">
        <f t="shared" si="13"/>
        <v>0.19664002677275</v>
      </c>
      <c r="AK27" s="121">
        <f t="shared" si="14"/>
        <v>0.29923331239218576</v>
      </c>
    </row>
    <row r="28" spans="1:37" ht="12.75">
      <c r="A28" s="61" t="s">
        <v>101</v>
      </c>
      <c r="B28" s="62" t="s">
        <v>487</v>
      </c>
      <c r="C28" s="63" t="s">
        <v>488</v>
      </c>
      <c r="D28" s="83">
        <v>146375072</v>
      </c>
      <c r="E28" s="84">
        <v>27243999</v>
      </c>
      <c r="F28" s="85">
        <f t="shared" si="0"/>
        <v>173619071</v>
      </c>
      <c r="G28" s="83">
        <v>146375072</v>
      </c>
      <c r="H28" s="84">
        <v>27243999</v>
      </c>
      <c r="I28" s="85">
        <f t="shared" si="1"/>
        <v>173619071</v>
      </c>
      <c r="J28" s="83">
        <v>73331838</v>
      </c>
      <c r="K28" s="84">
        <v>8163592</v>
      </c>
      <c r="L28" s="84">
        <f t="shared" si="2"/>
        <v>81495430</v>
      </c>
      <c r="M28" s="101">
        <f t="shared" si="3"/>
        <v>0.46939215565783093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73331838</v>
      </c>
      <c r="AA28" s="84">
        <v>8163592</v>
      </c>
      <c r="AB28" s="84">
        <f t="shared" si="10"/>
        <v>81495430</v>
      </c>
      <c r="AC28" s="101">
        <f t="shared" si="11"/>
        <v>0.46939215565783093</v>
      </c>
      <c r="AD28" s="83">
        <v>14480188</v>
      </c>
      <c r="AE28" s="84">
        <v>16266175</v>
      </c>
      <c r="AF28" s="84">
        <f t="shared" si="12"/>
        <v>30746363</v>
      </c>
      <c r="AG28" s="84">
        <v>140487500</v>
      </c>
      <c r="AH28" s="84">
        <v>140487500</v>
      </c>
      <c r="AI28" s="85">
        <v>30746363</v>
      </c>
      <c r="AJ28" s="120">
        <f t="shared" si="13"/>
        <v>0.21885479491057924</v>
      </c>
      <c r="AK28" s="121">
        <f t="shared" si="14"/>
        <v>1.650571386280712</v>
      </c>
    </row>
    <row r="29" spans="1:37" ht="12.75">
      <c r="A29" s="61" t="s">
        <v>101</v>
      </c>
      <c r="B29" s="62" t="s">
        <v>489</v>
      </c>
      <c r="C29" s="63" t="s">
        <v>490</v>
      </c>
      <c r="D29" s="83">
        <v>200543208</v>
      </c>
      <c r="E29" s="84">
        <v>41820008</v>
      </c>
      <c r="F29" s="85">
        <f t="shared" si="0"/>
        <v>242363216</v>
      </c>
      <c r="G29" s="83">
        <v>200543208</v>
      </c>
      <c r="H29" s="84">
        <v>41820008</v>
      </c>
      <c r="I29" s="85">
        <f t="shared" si="1"/>
        <v>242363216</v>
      </c>
      <c r="J29" s="83">
        <v>73091129</v>
      </c>
      <c r="K29" s="84">
        <v>311629</v>
      </c>
      <c r="L29" s="84">
        <f t="shared" si="2"/>
        <v>73402758</v>
      </c>
      <c r="M29" s="101">
        <f t="shared" si="3"/>
        <v>0.3028626175681709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73091129</v>
      </c>
      <c r="AA29" s="84">
        <v>311629</v>
      </c>
      <c r="AB29" s="84">
        <f t="shared" si="10"/>
        <v>73402758</v>
      </c>
      <c r="AC29" s="101">
        <f t="shared" si="11"/>
        <v>0.3028626175681709</v>
      </c>
      <c r="AD29" s="83">
        <v>28986890</v>
      </c>
      <c r="AE29" s="84">
        <v>4432328</v>
      </c>
      <c r="AF29" s="84">
        <f t="shared" si="12"/>
        <v>33419218</v>
      </c>
      <c r="AG29" s="84">
        <v>237034895</v>
      </c>
      <c r="AH29" s="84">
        <v>237034895</v>
      </c>
      <c r="AI29" s="85">
        <v>33419218</v>
      </c>
      <c r="AJ29" s="120">
        <f t="shared" si="13"/>
        <v>0.14098860001182525</v>
      </c>
      <c r="AK29" s="121">
        <f t="shared" si="14"/>
        <v>1.1964235668231376</v>
      </c>
    </row>
    <row r="30" spans="1:37" ht="12.75">
      <c r="A30" s="61" t="s">
        <v>116</v>
      </c>
      <c r="B30" s="62" t="s">
        <v>491</v>
      </c>
      <c r="C30" s="63" t="s">
        <v>492</v>
      </c>
      <c r="D30" s="83">
        <v>68498650</v>
      </c>
      <c r="E30" s="84">
        <v>1000000</v>
      </c>
      <c r="F30" s="85">
        <f t="shared" si="0"/>
        <v>69498650</v>
      </c>
      <c r="G30" s="83">
        <v>68498650</v>
      </c>
      <c r="H30" s="84">
        <v>1000000</v>
      </c>
      <c r="I30" s="85">
        <f t="shared" si="1"/>
        <v>69498650</v>
      </c>
      <c r="J30" s="83">
        <v>30575801</v>
      </c>
      <c r="K30" s="84">
        <v>74869</v>
      </c>
      <c r="L30" s="84">
        <f t="shared" si="2"/>
        <v>30650670</v>
      </c>
      <c r="M30" s="101">
        <f t="shared" si="3"/>
        <v>0.4410254012128293</v>
      </c>
      <c r="N30" s="83">
        <v>0</v>
      </c>
      <c r="O30" s="84">
        <v>0</v>
      </c>
      <c r="P30" s="84">
        <f t="shared" si="4"/>
        <v>0</v>
      </c>
      <c r="Q30" s="101">
        <f t="shared" si="5"/>
        <v>0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v>30575801</v>
      </c>
      <c r="AA30" s="84">
        <v>74869</v>
      </c>
      <c r="AB30" s="84">
        <f t="shared" si="10"/>
        <v>30650670</v>
      </c>
      <c r="AC30" s="101">
        <f t="shared" si="11"/>
        <v>0.4410254012128293</v>
      </c>
      <c r="AD30" s="83">
        <v>27718015</v>
      </c>
      <c r="AE30" s="84">
        <v>524925</v>
      </c>
      <c r="AF30" s="84">
        <f t="shared" si="12"/>
        <v>28242940</v>
      </c>
      <c r="AG30" s="84">
        <v>61760700</v>
      </c>
      <c r="AH30" s="84">
        <v>61760700</v>
      </c>
      <c r="AI30" s="85">
        <v>28242940</v>
      </c>
      <c r="AJ30" s="120">
        <f t="shared" si="13"/>
        <v>0.4572963065509296</v>
      </c>
      <c r="AK30" s="121">
        <f t="shared" si="14"/>
        <v>0.08525068565807947</v>
      </c>
    </row>
    <row r="31" spans="1:37" ht="16.5">
      <c r="A31" s="64" t="s">
        <v>0</v>
      </c>
      <c r="B31" s="65" t="s">
        <v>493</v>
      </c>
      <c r="C31" s="66" t="s">
        <v>0</v>
      </c>
      <c r="D31" s="86">
        <f>SUM(D22:D30)</f>
        <v>1268245760</v>
      </c>
      <c r="E31" s="87">
        <f>SUM(E22:E30)</f>
        <v>271054278</v>
      </c>
      <c r="F31" s="88">
        <f t="shared" si="0"/>
        <v>1539300038</v>
      </c>
      <c r="G31" s="86">
        <f>SUM(G22:G30)</f>
        <v>1268245760</v>
      </c>
      <c r="H31" s="87">
        <f>SUM(H22:H30)</f>
        <v>271054278</v>
      </c>
      <c r="I31" s="88">
        <f t="shared" si="1"/>
        <v>1539300038</v>
      </c>
      <c r="J31" s="86">
        <f>SUM(J22:J30)</f>
        <v>506512664</v>
      </c>
      <c r="K31" s="87">
        <f>SUM(K22:K30)</f>
        <v>48307860</v>
      </c>
      <c r="L31" s="87">
        <f t="shared" si="2"/>
        <v>554820524</v>
      </c>
      <c r="M31" s="102">
        <f t="shared" si="3"/>
        <v>0.3604368935902021</v>
      </c>
      <c r="N31" s="86">
        <f>SUM(N22:N30)</f>
        <v>0</v>
      </c>
      <c r="O31" s="87">
        <f>SUM(O22:O30)</f>
        <v>0</v>
      </c>
      <c r="P31" s="87">
        <f t="shared" si="4"/>
        <v>0</v>
      </c>
      <c r="Q31" s="102">
        <f t="shared" si="5"/>
        <v>0</v>
      </c>
      <c r="R31" s="86">
        <f>SUM(R22:R30)</f>
        <v>0</v>
      </c>
      <c r="S31" s="87">
        <f>SUM(S22:S30)</f>
        <v>0</v>
      </c>
      <c r="T31" s="87">
        <f t="shared" si="6"/>
        <v>0</v>
      </c>
      <c r="U31" s="102">
        <f t="shared" si="7"/>
        <v>0</v>
      </c>
      <c r="V31" s="86">
        <f>SUM(V22:V30)</f>
        <v>0</v>
      </c>
      <c r="W31" s="87">
        <f>SUM(W22:W30)</f>
        <v>0</v>
      </c>
      <c r="X31" s="87">
        <f t="shared" si="8"/>
        <v>0</v>
      </c>
      <c r="Y31" s="102">
        <f t="shared" si="9"/>
        <v>0</v>
      </c>
      <c r="Z31" s="86">
        <v>506512664</v>
      </c>
      <c r="AA31" s="87">
        <v>48307860</v>
      </c>
      <c r="AB31" s="87">
        <f t="shared" si="10"/>
        <v>554820524</v>
      </c>
      <c r="AC31" s="102">
        <f t="shared" si="11"/>
        <v>0.3604368935902021</v>
      </c>
      <c r="AD31" s="86">
        <f>SUM(AD22:AD30)</f>
        <v>284264336</v>
      </c>
      <c r="AE31" s="87">
        <f>SUM(AE22:AE30)</f>
        <v>34614817</v>
      </c>
      <c r="AF31" s="87">
        <f t="shared" si="12"/>
        <v>318879153</v>
      </c>
      <c r="AG31" s="87">
        <f>SUM(AG22:AG30)</f>
        <v>1522667453</v>
      </c>
      <c r="AH31" s="87">
        <f>SUM(AH22:AH30)</f>
        <v>1522667453</v>
      </c>
      <c r="AI31" s="88">
        <f>SUM(AI22:AI30)</f>
        <v>318879153</v>
      </c>
      <c r="AJ31" s="122">
        <f t="shared" si="13"/>
        <v>0.20942140213986699</v>
      </c>
      <c r="AK31" s="123">
        <f t="shared" si="14"/>
        <v>0.7399084222981487</v>
      </c>
    </row>
    <row r="32" spans="1:37" ht="12.75">
      <c r="A32" s="61" t="s">
        <v>101</v>
      </c>
      <c r="B32" s="62" t="s">
        <v>494</v>
      </c>
      <c r="C32" s="63" t="s">
        <v>495</v>
      </c>
      <c r="D32" s="83">
        <v>268961962</v>
      </c>
      <c r="E32" s="84">
        <v>34596005</v>
      </c>
      <c r="F32" s="85">
        <f t="shared" si="0"/>
        <v>303557967</v>
      </c>
      <c r="G32" s="83">
        <v>268961962</v>
      </c>
      <c r="H32" s="84">
        <v>34596005</v>
      </c>
      <c r="I32" s="85">
        <f t="shared" si="1"/>
        <v>303557967</v>
      </c>
      <c r="J32" s="83">
        <v>36073761</v>
      </c>
      <c r="K32" s="84">
        <v>0</v>
      </c>
      <c r="L32" s="84">
        <f t="shared" si="2"/>
        <v>36073761</v>
      </c>
      <c r="M32" s="101">
        <f t="shared" si="3"/>
        <v>0.11883648239085749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36073761</v>
      </c>
      <c r="AA32" s="84">
        <v>0</v>
      </c>
      <c r="AB32" s="84">
        <f t="shared" si="10"/>
        <v>36073761</v>
      </c>
      <c r="AC32" s="101">
        <f t="shared" si="11"/>
        <v>0.11883648239085749</v>
      </c>
      <c r="AD32" s="83">
        <v>79449464</v>
      </c>
      <c r="AE32" s="84">
        <v>9851675</v>
      </c>
      <c r="AF32" s="84">
        <f t="shared" si="12"/>
        <v>89301139</v>
      </c>
      <c r="AG32" s="84">
        <v>284688899</v>
      </c>
      <c r="AH32" s="84">
        <v>284688899</v>
      </c>
      <c r="AI32" s="85">
        <v>89301139</v>
      </c>
      <c r="AJ32" s="120">
        <f t="shared" si="13"/>
        <v>0.313679737122451</v>
      </c>
      <c r="AK32" s="121">
        <f t="shared" si="14"/>
        <v>-0.5960436630041192</v>
      </c>
    </row>
    <row r="33" spans="1:37" ht="12.75">
      <c r="A33" s="61" t="s">
        <v>101</v>
      </c>
      <c r="B33" s="62" t="s">
        <v>496</v>
      </c>
      <c r="C33" s="63" t="s">
        <v>497</v>
      </c>
      <c r="D33" s="83">
        <v>70427144</v>
      </c>
      <c r="E33" s="84">
        <v>16040000</v>
      </c>
      <c r="F33" s="85">
        <f t="shared" si="0"/>
        <v>86467144</v>
      </c>
      <c r="G33" s="83">
        <v>70427144</v>
      </c>
      <c r="H33" s="84">
        <v>16040000</v>
      </c>
      <c r="I33" s="85">
        <f t="shared" si="1"/>
        <v>86467144</v>
      </c>
      <c r="J33" s="83">
        <v>4663924</v>
      </c>
      <c r="K33" s="84">
        <v>780258</v>
      </c>
      <c r="L33" s="84">
        <f t="shared" si="2"/>
        <v>5444182</v>
      </c>
      <c r="M33" s="101">
        <f t="shared" si="3"/>
        <v>0.06296243576635306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4663924</v>
      </c>
      <c r="AA33" s="84">
        <v>780258</v>
      </c>
      <c r="AB33" s="84">
        <f t="shared" si="10"/>
        <v>5444182</v>
      </c>
      <c r="AC33" s="101">
        <f t="shared" si="11"/>
        <v>0.06296243576635306</v>
      </c>
      <c r="AD33" s="83">
        <v>18460165</v>
      </c>
      <c r="AE33" s="84">
        <v>14452</v>
      </c>
      <c r="AF33" s="84">
        <f t="shared" si="12"/>
        <v>18474617</v>
      </c>
      <c r="AG33" s="84">
        <v>89823514</v>
      </c>
      <c r="AH33" s="84">
        <v>89823514</v>
      </c>
      <c r="AI33" s="85">
        <v>18474617</v>
      </c>
      <c r="AJ33" s="120">
        <f t="shared" si="13"/>
        <v>0.2056768453748091</v>
      </c>
      <c r="AK33" s="121">
        <f t="shared" si="14"/>
        <v>-0.7053155689235668</v>
      </c>
    </row>
    <row r="34" spans="1:37" ht="12.75">
      <c r="A34" s="61" t="s">
        <v>101</v>
      </c>
      <c r="B34" s="62" t="s">
        <v>498</v>
      </c>
      <c r="C34" s="63" t="s">
        <v>499</v>
      </c>
      <c r="D34" s="83">
        <v>211881240</v>
      </c>
      <c r="E34" s="84">
        <v>36355250</v>
      </c>
      <c r="F34" s="85">
        <f t="shared" si="0"/>
        <v>248236490</v>
      </c>
      <c r="G34" s="83">
        <v>211881240</v>
      </c>
      <c r="H34" s="84">
        <v>36355250</v>
      </c>
      <c r="I34" s="85">
        <f t="shared" si="1"/>
        <v>248236490</v>
      </c>
      <c r="J34" s="83">
        <v>50578077</v>
      </c>
      <c r="K34" s="84">
        <v>3911165</v>
      </c>
      <c r="L34" s="84">
        <f t="shared" si="2"/>
        <v>54489242</v>
      </c>
      <c r="M34" s="101">
        <f t="shared" si="3"/>
        <v>0.21950536764357245</v>
      </c>
      <c r="N34" s="83">
        <v>0</v>
      </c>
      <c r="O34" s="84">
        <v>0</v>
      </c>
      <c r="P34" s="84">
        <f t="shared" si="4"/>
        <v>0</v>
      </c>
      <c r="Q34" s="101">
        <f t="shared" si="5"/>
        <v>0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v>50578077</v>
      </c>
      <c r="AA34" s="84">
        <v>3911165</v>
      </c>
      <c r="AB34" s="84">
        <f t="shared" si="10"/>
        <v>54489242</v>
      </c>
      <c r="AC34" s="101">
        <f t="shared" si="11"/>
        <v>0.21950536764357245</v>
      </c>
      <c r="AD34" s="83">
        <v>42889490</v>
      </c>
      <c r="AE34" s="84">
        <v>2808930</v>
      </c>
      <c r="AF34" s="84">
        <f t="shared" si="12"/>
        <v>45698420</v>
      </c>
      <c r="AG34" s="84">
        <v>280697125</v>
      </c>
      <c r="AH34" s="84">
        <v>280697125</v>
      </c>
      <c r="AI34" s="85">
        <v>45698420</v>
      </c>
      <c r="AJ34" s="120">
        <f t="shared" si="13"/>
        <v>0.16280330623265202</v>
      </c>
      <c r="AK34" s="121">
        <f t="shared" si="14"/>
        <v>0.19236599427288725</v>
      </c>
    </row>
    <row r="35" spans="1:37" ht="12.75">
      <c r="A35" s="61" t="s">
        <v>101</v>
      </c>
      <c r="B35" s="62" t="s">
        <v>500</v>
      </c>
      <c r="C35" s="63" t="s">
        <v>501</v>
      </c>
      <c r="D35" s="83">
        <v>128417756</v>
      </c>
      <c r="E35" s="84">
        <v>93564439</v>
      </c>
      <c r="F35" s="85">
        <f t="shared" si="0"/>
        <v>221982195</v>
      </c>
      <c r="G35" s="83">
        <v>128417756</v>
      </c>
      <c r="H35" s="84">
        <v>93564439</v>
      </c>
      <c r="I35" s="85">
        <f t="shared" si="1"/>
        <v>221982195</v>
      </c>
      <c r="J35" s="83">
        <v>24138001</v>
      </c>
      <c r="K35" s="84">
        <v>8323381</v>
      </c>
      <c r="L35" s="84">
        <f t="shared" si="2"/>
        <v>32461382</v>
      </c>
      <c r="M35" s="101">
        <f t="shared" si="3"/>
        <v>0.14623416981708826</v>
      </c>
      <c r="N35" s="83">
        <v>0</v>
      </c>
      <c r="O35" s="84">
        <v>0</v>
      </c>
      <c r="P35" s="84">
        <f t="shared" si="4"/>
        <v>0</v>
      </c>
      <c r="Q35" s="101">
        <f t="shared" si="5"/>
        <v>0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v>24138001</v>
      </c>
      <c r="AA35" s="84">
        <v>8323381</v>
      </c>
      <c r="AB35" s="84">
        <f t="shared" si="10"/>
        <v>32461382</v>
      </c>
      <c r="AC35" s="101">
        <f t="shared" si="11"/>
        <v>0.14623416981708826</v>
      </c>
      <c r="AD35" s="83">
        <v>27401926</v>
      </c>
      <c r="AE35" s="84">
        <v>6954986</v>
      </c>
      <c r="AF35" s="84">
        <f t="shared" si="12"/>
        <v>34356912</v>
      </c>
      <c r="AG35" s="84">
        <v>135098018</v>
      </c>
      <c r="AH35" s="84">
        <v>135098018</v>
      </c>
      <c r="AI35" s="85">
        <v>34356912</v>
      </c>
      <c r="AJ35" s="120">
        <f t="shared" si="13"/>
        <v>0.25431099958846176</v>
      </c>
      <c r="AK35" s="121">
        <f t="shared" si="14"/>
        <v>-0.05517172206861898</v>
      </c>
    </row>
    <row r="36" spans="1:37" ht="12.75">
      <c r="A36" s="61" t="s">
        <v>101</v>
      </c>
      <c r="B36" s="62" t="s">
        <v>502</v>
      </c>
      <c r="C36" s="63" t="s">
        <v>503</v>
      </c>
      <c r="D36" s="83">
        <v>913778873</v>
      </c>
      <c r="E36" s="84">
        <v>144161147</v>
      </c>
      <c r="F36" s="85">
        <f t="shared" si="0"/>
        <v>1057940020</v>
      </c>
      <c r="G36" s="83">
        <v>913778873</v>
      </c>
      <c r="H36" s="84">
        <v>144161147</v>
      </c>
      <c r="I36" s="85">
        <f t="shared" si="1"/>
        <v>1057940020</v>
      </c>
      <c r="J36" s="83">
        <v>214929117</v>
      </c>
      <c r="K36" s="84">
        <v>8375493</v>
      </c>
      <c r="L36" s="84">
        <f t="shared" si="2"/>
        <v>223304610</v>
      </c>
      <c r="M36" s="101">
        <f t="shared" si="3"/>
        <v>0.21107492464459374</v>
      </c>
      <c r="N36" s="83">
        <v>0</v>
      </c>
      <c r="O36" s="84">
        <v>0</v>
      </c>
      <c r="P36" s="84">
        <f t="shared" si="4"/>
        <v>0</v>
      </c>
      <c r="Q36" s="101">
        <f t="shared" si="5"/>
        <v>0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v>214929117</v>
      </c>
      <c r="AA36" s="84">
        <v>8375493</v>
      </c>
      <c r="AB36" s="84">
        <f t="shared" si="10"/>
        <v>223304610</v>
      </c>
      <c r="AC36" s="101">
        <f t="shared" si="11"/>
        <v>0.21107492464459374</v>
      </c>
      <c r="AD36" s="83">
        <v>166198403</v>
      </c>
      <c r="AE36" s="84">
        <v>0</v>
      </c>
      <c r="AF36" s="84">
        <f t="shared" si="12"/>
        <v>166198403</v>
      </c>
      <c r="AG36" s="84">
        <v>918802853</v>
      </c>
      <c r="AH36" s="84">
        <v>918802853</v>
      </c>
      <c r="AI36" s="85">
        <v>166198403</v>
      </c>
      <c r="AJ36" s="120">
        <f t="shared" si="13"/>
        <v>0.18088581512055885</v>
      </c>
      <c r="AK36" s="121">
        <f t="shared" si="14"/>
        <v>0.34360262174119693</v>
      </c>
    </row>
    <row r="37" spans="1:37" ht="12.75">
      <c r="A37" s="61" t="s">
        <v>116</v>
      </c>
      <c r="B37" s="62" t="s">
        <v>504</v>
      </c>
      <c r="C37" s="63" t="s">
        <v>505</v>
      </c>
      <c r="D37" s="83">
        <v>83104000</v>
      </c>
      <c r="E37" s="84">
        <v>2210000</v>
      </c>
      <c r="F37" s="85">
        <f t="shared" si="0"/>
        <v>85314000</v>
      </c>
      <c r="G37" s="83">
        <v>83104000</v>
      </c>
      <c r="H37" s="84">
        <v>2210000</v>
      </c>
      <c r="I37" s="85">
        <f t="shared" si="1"/>
        <v>85314000</v>
      </c>
      <c r="J37" s="83">
        <v>31260085</v>
      </c>
      <c r="K37" s="84">
        <v>209891</v>
      </c>
      <c r="L37" s="84">
        <f t="shared" si="2"/>
        <v>31469976</v>
      </c>
      <c r="M37" s="101">
        <f t="shared" si="3"/>
        <v>0.3688723538926788</v>
      </c>
      <c r="N37" s="83">
        <v>0</v>
      </c>
      <c r="O37" s="84">
        <v>0</v>
      </c>
      <c r="P37" s="84">
        <f t="shared" si="4"/>
        <v>0</v>
      </c>
      <c r="Q37" s="101">
        <f t="shared" si="5"/>
        <v>0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v>31260085</v>
      </c>
      <c r="AA37" s="84">
        <v>209891</v>
      </c>
      <c r="AB37" s="84">
        <f t="shared" si="10"/>
        <v>31469976</v>
      </c>
      <c r="AC37" s="101">
        <f t="shared" si="11"/>
        <v>0.3688723538926788</v>
      </c>
      <c r="AD37" s="83">
        <v>33149663</v>
      </c>
      <c r="AE37" s="84">
        <v>0</v>
      </c>
      <c r="AF37" s="84">
        <f t="shared" si="12"/>
        <v>33149663</v>
      </c>
      <c r="AG37" s="84">
        <v>83570000</v>
      </c>
      <c r="AH37" s="84">
        <v>83570000</v>
      </c>
      <c r="AI37" s="85">
        <v>33149663</v>
      </c>
      <c r="AJ37" s="120">
        <f t="shared" si="13"/>
        <v>0.3966694148617925</v>
      </c>
      <c r="AK37" s="121">
        <f t="shared" si="14"/>
        <v>-0.050669806205873025</v>
      </c>
    </row>
    <row r="38" spans="1:37" ht="16.5">
      <c r="A38" s="64" t="s">
        <v>0</v>
      </c>
      <c r="B38" s="65" t="s">
        <v>506</v>
      </c>
      <c r="C38" s="66" t="s">
        <v>0</v>
      </c>
      <c r="D38" s="86">
        <f>SUM(D32:D37)</f>
        <v>1676570975</v>
      </c>
      <c r="E38" s="87">
        <f>SUM(E32:E37)</f>
        <v>326926841</v>
      </c>
      <c r="F38" s="88">
        <f t="shared" si="0"/>
        <v>2003497816</v>
      </c>
      <c r="G38" s="86">
        <f>SUM(G32:G37)</f>
        <v>1676570975</v>
      </c>
      <c r="H38" s="87">
        <f>SUM(H32:H37)</f>
        <v>326926841</v>
      </c>
      <c r="I38" s="88">
        <f t="shared" si="1"/>
        <v>2003497816</v>
      </c>
      <c r="J38" s="86">
        <f>SUM(J32:J37)</f>
        <v>361642965</v>
      </c>
      <c r="K38" s="87">
        <f>SUM(K32:K37)</f>
        <v>21600188</v>
      </c>
      <c r="L38" s="87">
        <f t="shared" si="2"/>
        <v>383243153</v>
      </c>
      <c r="M38" s="102">
        <f t="shared" si="3"/>
        <v>0.1912870330775544</v>
      </c>
      <c r="N38" s="86">
        <f>SUM(N32:N37)</f>
        <v>0</v>
      </c>
      <c r="O38" s="87">
        <f>SUM(O32:O37)</f>
        <v>0</v>
      </c>
      <c r="P38" s="87">
        <f t="shared" si="4"/>
        <v>0</v>
      </c>
      <c r="Q38" s="102">
        <f t="shared" si="5"/>
        <v>0</v>
      </c>
      <c r="R38" s="86">
        <f>SUM(R32:R37)</f>
        <v>0</v>
      </c>
      <c r="S38" s="87">
        <f>SUM(S32:S37)</f>
        <v>0</v>
      </c>
      <c r="T38" s="87">
        <f t="shared" si="6"/>
        <v>0</v>
      </c>
      <c r="U38" s="102">
        <f t="shared" si="7"/>
        <v>0</v>
      </c>
      <c r="V38" s="86">
        <f>SUM(V32:V37)</f>
        <v>0</v>
      </c>
      <c r="W38" s="87">
        <f>SUM(W32:W37)</f>
        <v>0</v>
      </c>
      <c r="X38" s="87">
        <f t="shared" si="8"/>
        <v>0</v>
      </c>
      <c r="Y38" s="102">
        <f t="shared" si="9"/>
        <v>0</v>
      </c>
      <c r="Z38" s="86">
        <v>361642965</v>
      </c>
      <c r="AA38" s="87">
        <v>21600188</v>
      </c>
      <c r="AB38" s="87">
        <f t="shared" si="10"/>
        <v>383243153</v>
      </c>
      <c r="AC38" s="102">
        <f t="shared" si="11"/>
        <v>0.1912870330775544</v>
      </c>
      <c r="AD38" s="86">
        <f>SUM(AD32:AD37)</f>
        <v>367549111</v>
      </c>
      <c r="AE38" s="87">
        <f>SUM(AE32:AE37)</f>
        <v>19630043</v>
      </c>
      <c r="AF38" s="87">
        <f t="shared" si="12"/>
        <v>387179154</v>
      </c>
      <c r="AG38" s="87">
        <f>SUM(AG32:AG37)</f>
        <v>1792680409</v>
      </c>
      <c r="AH38" s="87">
        <f>SUM(AH32:AH37)</f>
        <v>1792680409</v>
      </c>
      <c r="AI38" s="88">
        <f>SUM(AI32:AI37)</f>
        <v>387179154</v>
      </c>
      <c r="AJ38" s="122">
        <f t="shared" si="13"/>
        <v>0.21597779060684766</v>
      </c>
      <c r="AK38" s="123">
        <f t="shared" si="14"/>
        <v>-0.010165839145358513</v>
      </c>
    </row>
    <row r="39" spans="1:37" ht="12.75">
      <c r="A39" s="61" t="s">
        <v>101</v>
      </c>
      <c r="B39" s="62" t="s">
        <v>83</v>
      </c>
      <c r="C39" s="63" t="s">
        <v>84</v>
      </c>
      <c r="D39" s="83">
        <v>2365711380</v>
      </c>
      <c r="E39" s="84">
        <v>179266000</v>
      </c>
      <c r="F39" s="85">
        <f t="shared" si="0"/>
        <v>2544977380</v>
      </c>
      <c r="G39" s="83">
        <v>2365711380</v>
      </c>
      <c r="H39" s="84">
        <v>179266000</v>
      </c>
      <c r="I39" s="85">
        <f t="shared" si="1"/>
        <v>2544977380</v>
      </c>
      <c r="J39" s="83">
        <v>670087433</v>
      </c>
      <c r="K39" s="84">
        <v>8715137</v>
      </c>
      <c r="L39" s="84">
        <f t="shared" si="2"/>
        <v>678802570</v>
      </c>
      <c r="M39" s="101">
        <f t="shared" si="3"/>
        <v>0.26672243743085844</v>
      </c>
      <c r="N39" s="83">
        <v>0</v>
      </c>
      <c r="O39" s="84">
        <v>0</v>
      </c>
      <c r="P39" s="84">
        <f t="shared" si="4"/>
        <v>0</v>
      </c>
      <c r="Q39" s="101">
        <f t="shared" si="5"/>
        <v>0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v>670087433</v>
      </c>
      <c r="AA39" s="84">
        <v>8715137</v>
      </c>
      <c r="AB39" s="84">
        <f t="shared" si="10"/>
        <v>678802570</v>
      </c>
      <c r="AC39" s="101">
        <f t="shared" si="11"/>
        <v>0.26672243743085844</v>
      </c>
      <c r="AD39" s="83">
        <v>1505815086</v>
      </c>
      <c r="AE39" s="84">
        <v>15222926</v>
      </c>
      <c r="AF39" s="84">
        <f t="shared" si="12"/>
        <v>1521038012</v>
      </c>
      <c r="AG39" s="84">
        <v>2367017218</v>
      </c>
      <c r="AH39" s="84">
        <v>2367017218</v>
      </c>
      <c r="AI39" s="85">
        <v>1521038012</v>
      </c>
      <c r="AJ39" s="120">
        <f t="shared" si="13"/>
        <v>0.6425969361072894</v>
      </c>
      <c r="AK39" s="121">
        <f t="shared" si="14"/>
        <v>-0.5537241248116815</v>
      </c>
    </row>
    <row r="40" spans="1:37" ht="12.75">
      <c r="A40" s="61" t="s">
        <v>101</v>
      </c>
      <c r="B40" s="62" t="s">
        <v>507</v>
      </c>
      <c r="C40" s="63" t="s">
        <v>508</v>
      </c>
      <c r="D40" s="83">
        <v>258995532</v>
      </c>
      <c r="E40" s="84">
        <v>55161500</v>
      </c>
      <c r="F40" s="85">
        <f t="shared" si="0"/>
        <v>314157032</v>
      </c>
      <c r="G40" s="83">
        <v>258995532</v>
      </c>
      <c r="H40" s="84">
        <v>55161500</v>
      </c>
      <c r="I40" s="85">
        <f t="shared" si="1"/>
        <v>314157032</v>
      </c>
      <c r="J40" s="83">
        <v>78929519</v>
      </c>
      <c r="K40" s="84">
        <v>3397849</v>
      </c>
      <c r="L40" s="84">
        <f t="shared" si="2"/>
        <v>82327368</v>
      </c>
      <c r="M40" s="101">
        <f t="shared" si="3"/>
        <v>0.26205801434997006</v>
      </c>
      <c r="N40" s="83">
        <v>0</v>
      </c>
      <c r="O40" s="84">
        <v>0</v>
      </c>
      <c r="P40" s="84">
        <f t="shared" si="4"/>
        <v>0</v>
      </c>
      <c r="Q40" s="101">
        <f t="shared" si="5"/>
        <v>0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v>78929519</v>
      </c>
      <c r="AA40" s="84">
        <v>3397849</v>
      </c>
      <c r="AB40" s="84">
        <f t="shared" si="10"/>
        <v>82327368</v>
      </c>
      <c r="AC40" s="101">
        <f t="shared" si="11"/>
        <v>0.26205801434997006</v>
      </c>
      <c r="AD40" s="83">
        <v>81621276</v>
      </c>
      <c r="AE40" s="84">
        <v>1089089</v>
      </c>
      <c r="AF40" s="84">
        <f t="shared" si="12"/>
        <v>82710365</v>
      </c>
      <c r="AG40" s="84">
        <v>242793983</v>
      </c>
      <c r="AH40" s="84">
        <v>242793983</v>
      </c>
      <c r="AI40" s="85">
        <v>82710365</v>
      </c>
      <c r="AJ40" s="120">
        <f t="shared" si="13"/>
        <v>0.34066068680128697</v>
      </c>
      <c r="AK40" s="121">
        <f t="shared" si="14"/>
        <v>-0.004630580459897615</v>
      </c>
    </row>
    <row r="41" spans="1:37" ht="12.75">
      <c r="A41" s="61" t="s">
        <v>101</v>
      </c>
      <c r="B41" s="62" t="s">
        <v>509</v>
      </c>
      <c r="C41" s="63" t="s">
        <v>510</v>
      </c>
      <c r="D41" s="83">
        <v>129842435</v>
      </c>
      <c r="E41" s="84">
        <v>29741000</v>
      </c>
      <c r="F41" s="85">
        <f t="shared" si="0"/>
        <v>159583435</v>
      </c>
      <c r="G41" s="83">
        <v>129842435</v>
      </c>
      <c r="H41" s="84">
        <v>29741000</v>
      </c>
      <c r="I41" s="85">
        <f t="shared" si="1"/>
        <v>159583435</v>
      </c>
      <c r="J41" s="83">
        <v>16116964</v>
      </c>
      <c r="K41" s="84">
        <v>8789237</v>
      </c>
      <c r="L41" s="84">
        <f t="shared" si="2"/>
        <v>24906201</v>
      </c>
      <c r="M41" s="101">
        <f t="shared" si="3"/>
        <v>0.15607008960547816</v>
      </c>
      <c r="N41" s="83">
        <v>0</v>
      </c>
      <c r="O41" s="84">
        <v>0</v>
      </c>
      <c r="P41" s="84">
        <f t="shared" si="4"/>
        <v>0</v>
      </c>
      <c r="Q41" s="101">
        <f t="shared" si="5"/>
        <v>0</v>
      </c>
      <c r="R41" s="83">
        <v>0</v>
      </c>
      <c r="S41" s="84">
        <v>0</v>
      </c>
      <c r="T41" s="84">
        <f t="shared" si="6"/>
        <v>0</v>
      </c>
      <c r="U41" s="101">
        <f t="shared" si="7"/>
        <v>0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v>16116964</v>
      </c>
      <c r="AA41" s="84">
        <v>8789237</v>
      </c>
      <c r="AB41" s="84">
        <f t="shared" si="10"/>
        <v>24906201</v>
      </c>
      <c r="AC41" s="101">
        <f t="shared" si="11"/>
        <v>0.15607008960547816</v>
      </c>
      <c r="AD41" s="83">
        <v>17057874</v>
      </c>
      <c r="AE41" s="84">
        <v>8330102</v>
      </c>
      <c r="AF41" s="84">
        <f t="shared" si="12"/>
        <v>25387976</v>
      </c>
      <c r="AG41" s="84">
        <v>166085301</v>
      </c>
      <c r="AH41" s="84">
        <v>166085301</v>
      </c>
      <c r="AI41" s="85">
        <v>25387976</v>
      </c>
      <c r="AJ41" s="120">
        <f t="shared" si="13"/>
        <v>0.15286106504994082</v>
      </c>
      <c r="AK41" s="121">
        <f t="shared" si="14"/>
        <v>-0.018976502892550373</v>
      </c>
    </row>
    <row r="42" spans="1:37" ht="12.75">
      <c r="A42" s="61" t="s">
        <v>101</v>
      </c>
      <c r="B42" s="62" t="s">
        <v>511</v>
      </c>
      <c r="C42" s="63" t="s">
        <v>512</v>
      </c>
      <c r="D42" s="83">
        <v>328395100</v>
      </c>
      <c r="E42" s="84">
        <v>63962721</v>
      </c>
      <c r="F42" s="85">
        <f t="shared" si="0"/>
        <v>392357821</v>
      </c>
      <c r="G42" s="83">
        <v>328395100</v>
      </c>
      <c r="H42" s="84">
        <v>63962721</v>
      </c>
      <c r="I42" s="85">
        <f t="shared" si="1"/>
        <v>392357821</v>
      </c>
      <c r="J42" s="83">
        <v>38302730</v>
      </c>
      <c r="K42" s="84">
        <v>3915401</v>
      </c>
      <c r="L42" s="84">
        <f t="shared" si="2"/>
        <v>42218131</v>
      </c>
      <c r="M42" s="101">
        <f t="shared" si="3"/>
        <v>0.10760109456311819</v>
      </c>
      <c r="N42" s="83">
        <v>0</v>
      </c>
      <c r="O42" s="84">
        <v>0</v>
      </c>
      <c r="P42" s="84">
        <f t="shared" si="4"/>
        <v>0</v>
      </c>
      <c r="Q42" s="101">
        <f t="shared" si="5"/>
        <v>0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v>38302730</v>
      </c>
      <c r="AA42" s="84">
        <v>3915401</v>
      </c>
      <c r="AB42" s="84">
        <f t="shared" si="10"/>
        <v>42218131</v>
      </c>
      <c r="AC42" s="101">
        <f t="shared" si="11"/>
        <v>0.10760109456311819</v>
      </c>
      <c r="AD42" s="83">
        <v>120651357</v>
      </c>
      <c r="AE42" s="84">
        <v>4153771</v>
      </c>
      <c r="AF42" s="84">
        <f t="shared" si="12"/>
        <v>124805128</v>
      </c>
      <c r="AG42" s="84">
        <v>518013676</v>
      </c>
      <c r="AH42" s="84">
        <v>518013676</v>
      </c>
      <c r="AI42" s="85">
        <v>124805128</v>
      </c>
      <c r="AJ42" s="120">
        <f t="shared" si="13"/>
        <v>0.24093017961170585</v>
      </c>
      <c r="AK42" s="121">
        <f t="shared" si="14"/>
        <v>-0.6617275934367055</v>
      </c>
    </row>
    <row r="43" spans="1:37" ht="12.75">
      <c r="A43" s="61" t="s">
        <v>116</v>
      </c>
      <c r="B43" s="62" t="s">
        <v>513</v>
      </c>
      <c r="C43" s="63" t="s">
        <v>514</v>
      </c>
      <c r="D43" s="83">
        <v>144548000</v>
      </c>
      <c r="E43" s="84">
        <v>12179060</v>
      </c>
      <c r="F43" s="85">
        <f t="shared" si="0"/>
        <v>156727060</v>
      </c>
      <c r="G43" s="83">
        <v>144548000</v>
      </c>
      <c r="H43" s="84">
        <v>12179060</v>
      </c>
      <c r="I43" s="85">
        <f t="shared" si="1"/>
        <v>156727060</v>
      </c>
      <c r="J43" s="83">
        <v>54974207</v>
      </c>
      <c r="K43" s="84">
        <v>0</v>
      </c>
      <c r="L43" s="84">
        <f t="shared" si="2"/>
        <v>54974207</v>
      </c>
      <c r="M43" s="101">
        <f t="shared" si="3"/>
        <v>0.35076397783509755</v>
      </c>
      <c r="N43" s="83">
        <v>0</v>
      </c>
      <c r="O43" s="84">
        <v>0</v>
      </c>
      <c r="P43" s="84">
        <f t="shared" si="4"/>
        <v>0</v>
      </c>
      <c r="Q43" s="101">
        <f t="shared" si="5"/>
        <v>0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v>54974207</v>
      </c>
      <c r="AA43" s="84">
        <v>0</v>
      </c>
      <c r="AB43" s="84">
        <f t="shared" si="10"/>
        <v>54974207</v>
      </c>
      <c r="AC43" s="101">
        <f t="shared" si="11"/>
        <v>0.35076397783509755</v>
      </c>
      <c r="AD43" s="83">
        <v>57483126</v>
      </c>
      <c r="AE43" s="84">
        <v>27582</v>
      </c>
      <c r="AF43" s="84">
        <f t="shared" si="12"/>
        <v>57510708</v>
      </c>
      <c r="AG43" s="84">
        <v>146592500</v>
      </c>
      <c r="AH43" s="84">
        <v>146592500</v>
      </c>
      <c r="AI43" s="85">
        <v>57510708</v>
      </c>
      <c r="AJ43" s="120">
        <f t="shared" si="13"/>
        <v>0.3923168511349489</v>
      </c>
      <c r="AK43" s="121">
        <f t="shared" si="14"/>
        <v>-0.044104847396418734</v>
      </c>
    </row>
    <row r="44" spans="1:37" ht="16.5">
      <c r="A44" s="64" t="s">
        <v>0</v>
      </c>
      <c r="B44" s="65" t="s">
        <v>515</v>
      </c>
      <c r="C44" s="66" t="s">
        <v>0</v>
      </c>
      <c r="D44" s="86">
        <f>SUM(D39:D43)</f>
        <v>3227492447</v>
      </c>
      <c r="E44" s="87">
        <f>SUM(E39:E43)</f>
        <v>340310281</v>
      </c>
      <c r="F44" s="88">
        <f t="shared" si="0"/>
        <v>3567802728</v>
      </c>
      <c r="G44" s="86">
        <f>SUM(G39:G43)</f>
        <v>3227492447</v>
      </c>
      <c r="H44" s="87">
        <f>SUM(H39:H43)</f>
        <v>340310281</v>
      </c>
      <c r="I44" s="88">
        <f t="shared" si="1"/>
        <v>3567802728</v>
      </c>
      <c r="J44" s="86">
        <f>SUM(J39:J43)</f>
        <v>858410853</v>
      </c>
      <c r="K44" s="87">
        <f>SUM(K39:K43)</f>
        <v>24817624</v>
      </c>
      <c r="L44" s="87">
        <f t="shared" si="2"/>
        <v>883228477</v>
      </c>
      <c r="M44" s="102">
        <f t="shared" si="3"/>
        <v>0.2475553006528224</v>
      </c>
      <c r="N44" s="86">
        <f>SUM(N39:N43)</f>
        <v>0</v>
      </c>
      <c r="O44" s="87">
        <f>SUM(O39:O43)</f>
        <v>0</v>
      </c>
      <c r="P44" s="87">
        <f t="shared" si="4"/>
        <v>0</v>
      </c>
      <c r="Q44" s="102">
        <f t="shared" si="5"/>
        <v>0</v>
      </c>
      <c r="R44" s="86">
        <f>SUM(R39:R43)</f>
        <v>0</v>
      </c>
      <c r="S44" s="87">
        <f>SUM(S39:S43)</f>
        <v>0</v>
      </c>
      <c r="T44" s="87">
        <f t="shared" si="6"/>
        <v>0</v>
      </c>
      <c r="U44" s="102">
        <f t="shared" si="7"/>
        <v>0</v>
      </c>
      <c r="V44" s="86">
        <f>SUM(V39:V43)</f>
        <v>0</v>
      </c>
      <c r="W44" s="87">
        <f>SUM(W39:W43)</f>
        <v>0</v>
      </c>
      <c r="X44" s="87">
        <f t="shared" si="8"/>
        <v>0</v>
      </c>
      <c r="Y44" s="102">
        <f t="shared" si="9"/>
        <v>0</v>
      </c>
      <c r="Z44" s="86">
        <v>858410853</v>
      </c>
      <c r="AA44" s="87">
        <v>24817624</v>
      </c>
      <c r="AB44" s="87">
        <f t="shared" si="10"/>
        <v>883228477</v>
      </c>
      <c r="AC44" s="102">
        <f t="shared" si="11"/>
        <v>0.2475553006528224</v>
      </c>
      <c r="AD44" s="86">
        <f>SUM(AD39:AD43)</f>
        <v>1782628719</v>
      </c>
      <c r="AE44" s="87">
        <f>SUM(AE39:AE43)</f>
        <v>28823470</v>
      </c>
      <c r="AF44" s="87">
        <f t="shared" si="12"/>
        <v>1811452189</v>
      </c>
      <c r="AG44" s="87">
        <f>SUM(AG39:AG43)</f>
        <v>3440502678</v>
      </c>
      <c r="AH44" s="87">
        <f>SUM(AH39:AH43)</f>
        <v>3440502678</v>
      </c>
      <c r="AI44" s="88">
        <f>SUM(AI39:AI43)</f>
        <v>1811452189</v>
      </c>
      <c r="AJ44" s="122">
        <f t="shared" si="13"/>
        <v>0.5265080014566407</v>
      </c>
      <c r="AK44" s="123">
        <f t="shared" si="14"/>
        <v>-0.5124196584577922</v>
      </c>
    </row>
    <row r="45" spans="1:37" ht="16.5">
      <c r="A45" s="67" t="s">
        <v>0</v>
      </c>
      <c r="B45" s="68" t="s">
        <v>516</v>
      </c>
      <c r="C45" s="69" t="s">
        <v>0</v>
      </c>
      <c r="D45" s="89">
        <f>SUM(D9:D12,D14:D20,D22:D30,D32:D37,D39:D43)</f>
        <v>8471459505</v>
      </c>
      <c r="E45" s="90">
        <f>SUM(E9:E12,E14:E20,E22:E30,E32:E37,E39:E43)</f>
        <v>1365725071</v>
      </c>
      <c r="F45" s="91">
        <f t="shared" si="0"/>
        <v>9837184576</v>
      </c>
      <c r="G45" s="89">
        <f>SUM(G9:G12,G14:G20,G22:G30,G32:G37,G39:G43)</f>
        <v>8471459505</v>
      </c>
      <c r="H45" s="90">
        <f>SUM(H9:H12,H14:H20,H22:H30,H32:H37,H39:H43)</f>
        <v>1365725071</v>
      </c>
      <c r="I45" s="91">
        <f t="shared" si="1"/>
        <v>9837184576</v>
      </c>
      <c r="J45" s="89">
        <f>SUM(J9:J12,J14:J20,J22:J30,J32:J37,J39:J43)</f>
        <v>2393615181</v>
      </c>
      <c r="K45" s="90">
        <f>SUM(K9:K12,K14:K20,K22:K30,K32:K37,K39:K43)</f>
        <v>168183279</v>
      </c>
      <c r="L45" s="90">
        <f t="shared" si="2"/>
        <v>2561798460</v>
      </c>
      <c r="M45" s="103">
        <f t="shared" si="3"/>
        <v>0.2604198833729396</v>
      </c>
      <c r="N45" s="89">
        <f>SUM(N9:N12,N14:N20,N22:N30,N32:N37,N39:N43)</f>
        <v>0</v>
      </c>
      <c r="O45" s="90">
        <f>SUM(O9:O12,O14:O20,O22:O30,O32:O37,O39:O43)</f>
        <v>0</v>
      </c>
      <c r="P45" s="90">
        <f t="shared" si="4"/>
        <v>0</v>
      </c>
      <c r="Q45" s="103">
        <f t="shared" si="5"/>
        <v>0</v>
      </c>
      <c r="R45" s="89">
        <f>SUM(R9:R12,R14:R20,R22:R30,R32:R37,R39:R43)</f>
        <v>0</v>
      </c>
      <c r="S45" s="90">
        <f>SUM(S9:S12,S14:S20,S22:S30,S32:S37,S39:S43)</f>
        <v>0</v>
      </c>
      <c r="T45" s="90">
        <f t="shared" si="6"/>
        <v>0</v>
      </c>
      <c r="U45" s="103">
        <f t="shared" si="7"/>
        <v>0</v>
      </c>
      <c r="V45" s="89">
        <f>SUM(V9:V12,V14:V20,V22:V30,V32:V37,V39:V43)</f>
        <v>0</v>
      </c>
      <c r="W45" s="90">
        <f>SUM(W9:W12,W14:W20,W22:W30,W32:W37,W39:W43)</f>
        <v>0</v>
      </c>
      <c r="X45" s="90">
        <f t="shared" si="8"/>
        <v>0</v>
      </c>
      <c r="Y45" s="103">
        <f t="shared" si="9"/>
        <v>0</v>
      </c>
      <c r="Z45" s="89">
        <v>2393615181</v>
      </c>
      <c r="AA45" s="90">
        <v>168183279</v>
      </c>
      <c r="AB45" s="90">
        <f t="shared" si="10"/>
        <v>2561798460</v>
      </c>
      <c r="AC45" s="103">
        <f t="shared" si="11"/>
        <v>0.2604198833729396</v>
      </c>
      <c r="AD45" s="89">
        <f>SUM(AD9:AD12,AD14:AD20,AD22:AD30,AD32:AD37,AD39:AD43)</f>
        <v>3243396302</v>
      </c>
      <c r="AE45" s="90">
        <f>SUM(AE9:AE12,AE14:AE20,AE22:AE30,AE32:AE37,AE39:AE43)</f>
        <v>181470191</v>
      </c>
      <c r="AF45" s="90">
        <f t="shared" si="12"/>
        <v>3424866493</v>
      </c>
      <c r="AG45" s="90">
        <f>SUM(AG9:AG12,AG14:AG20,AG22:AG30,AG32:AG37,AG39:AG43)</f>
        <v>9323256252</v>
      </c>
      <c r="AH45" s="90">
        <f>SUM(AH9:AH12,AH14:AH20,AH22:AH30,AH32:AH37,AH39:AH43)</f>
        <v>9323256252</v>
      </c>
      <c r="AI45" s="91">
        <f>SUM(AI9:AI12,AI14:AI20,AI22:AI30,AI32:AI37,AI39:AI43)</f>
        <v>3424866493</v>
      </c>
      <c r="AJ45" s="124">
        <f t="shared" si="13"/>
        <v>0.36734660084724224</v>
      </c>
      <c r="AK45" s="125">
        <f t="shared" si="14"/>
        <v>-0.2520004895852155</v>
      </c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101</v>
      </c>
      <c r="B9" s="62" t="s">
        <v>517</v>
      </c>
      <c r="C9" s="63" t="s">
        <v>518</v>
      </c>
      <c r="D9" s="83">
        <v>515114663</v>
      </c>
      <c r="E9" s="84">
        <v>196132200</v>
      </c>
      <c r="F9" s="85">
        <f>$D9+$E9</f>
        <v>711246863</v>
      </c>
      <c r="G9" s="83">
        <v>515114663</v>
      </c>
      <c r="H9" s="84">
        <v>196132200</v>
      </c>
      <c r="I9" s="85">
        <f>$G9+$H9</f>
        <v>711246863</v>
      </c>
      <c r="J9" s="83">
        <v>193074766</v>
      </c>
      <c r="K9" s="84">
        <v>30343201</v>
      </c>
      <c r="L9" s="84">
        <f>$J9+$K9</f>
        <v>223417967</v>
      </c>
      <c r="M9" s="101">
        <f>IF(($F9=0),0,($L9/$F9))</f>
        <v>0.3141215499462948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193074766</v>
      </c>
      <c r="AA9" s="84">
        <v>30343201</v>
      </c>
      <c r="AB9" s="84">
        <f>$Z9+$AA9</f>
        <v>223417967</v>
      </c>
      <c r="AC9" s="101">
        <f>IF(($F9=0),0,($AB9/$F9))</f>
        <v>0.3141215499462948</v>
      </c>
      <c r="AD9" s="83">
        <v>202234139</v>
      </c>
      <c r="AE9" s="84">
        <v>24146134</v>
      </c>
      <c r="AF9" s="84">
        <f>$AD9+$AE9</f>
        <v>226380273</v>
      </c>
      <c r="AG9" s="84">
        <v>693066910</v>
      </c>
      <c r="AH9" s="84">
        <v>693066910</v>
      </c>
      <c r="AI9" s="85">
        <v>226380273</v>
      </c>
      <c r="AJ9" s="120">
        <f>IF(($AG9=0),0,($AI9/$AG9))</f>
        <v>0.3266355235456271</v>
      </c>
      <c r="AK9" s="121">
        <f>IF(($AF9=0),0,(($L9/$AF9)-1))</f>
        <v>-0.013085530646038235</v>
      </c>
    </row>
    <row r="10" spans="1:37" ht="12.75">
      <c r="A10" s="61" t="s">
        <v>101</v>
      </c>
      <c r="B10" s="62" t="s">
        <v>85</v>
      </c>
      <c r="C10" s="63" t="s">
        <v>86</v>
      </c>
      <c r="D10" s="83">
        <v>2155760063</v>
      </c>
      <c r="E10" s="84">
        <v>310285000</v>
      </c>
      <c r="F10" s="85">
        <f aca="true" t="shared" si="0" ref="F10:F35">$D10+$E10</f>
        <v>2466045063</v>
      </c>
      <c r="G10" s="83">
        <v>2155760063</v>
      </c>
      <c r="H10" s="84">
        <v>310285000</v>
      </c>
      <c r="I10" s="85">
        <f aca="true" t="shared" si="1" ref="I10:I35">$G10+$H10</f>
        <v>2466045063</v>
      </c>
      <c r="J10" s="83">
        <v>672313686</v>
      </c>
      <c r="K10" s="84">
        <v>41615300</v>
      </c>
      <c r="L10" s="84">
        <f aca="true" t="shared" si="2" ref="L10:L35">$J10+$K10</f>
        <v>713928986</v>
      </c>
      <c r="M10" s="101">
        <f aca="true" t="shared" si="3" ref="M10:M35">IF(($F10=0),0,($L10/$F10))</f>
        <v>0.28950362534392987</v>
      </c>
      <c r="N10" s="83">
        <v>0</v>
      </c>
      <c r="O10" s="84">
        <v>0</v>
      </c>
      <c r="P10" s="84">
        <f aca="true" t="shared" si="4" ref="P10:P35">$N10+$O10</f>
        <v>0</v>
      </c>
      <c r="Q10" s="101">
        <f aca="true" t="shared" si="5" ref="Q10:Q35">IF(($F10=0),0,($P10/$F10))</f>
        <v>0</v>
      </c>
      <c r="R10" s="83">
        <v>0</v>
      </c>
      <c r="S10" s="84">
        <v>0</v>
      </c>
      <c r="T10" s="84">
        <f aca="true" t="shared" si="6" ref="T10:T35">$R10+$S10</f>
        <v>0</v>
      </c>
      <c r="U10" s="101">
        <f aca="true" t="shared" si="7" ref="U10:U35">IF(($I10=0),0,($T10/$I10))</f>
        <v>0</v>
      </c>
      <c r="V10" s="83">
        <v>0</v>
      </c>
      <c r="W10" s="84">
        <v>0</v>
      </c>
      <c r="X10" s="84">
        <f aca="true" t="shared" si="8" ref="X10:X35">$V10+$W10</f>
        <v>0</v>
      </c>
      <c r="Y10" s="101">
        <f aca="true" t="shared" si="9" ref="Y10:Y35">IF(($I10=0),0,($X10/$I10))</f>
        <v>0</v>
      </c>
      <c r="Z10" s="83">
        <v>672313686</v>
      </c>
      <c r="AA10" s="84">
        <v>41615300</v>
      </c>
      <c r="AB10" s="84">
        <f aca="true" t="shared" si="10" ref="AB10:AB35">$Z10+$AA10</f>
        <v>713928986</v>
      </c>
      <c r="AC10" s="101">
        <f aca="true" t="shared" si="11" ref="AC10:AC35">IF(($F10=0),0,($AB10/$F10))</f>
        <v>0.28950362534392987</v>
      </c>
      <c r="AD10" s="83">
        <v>657772394</v>
      </c>
      <c r="AE10" s="84">
        <v>35361075</v>
      </c>
      <c r="AF10" s="84">
        <f aca="true" t="shared" si="12" ref="AF10:AF35">$AD10+$AE10</f>
        <v>693133469</v>
      </c>
      <c r="AG10" s="84">
        <v>2342694102</v>
      </c>
      <c r="AH10" s="84">
        <v>2342694102</v>
      </c>
      <c r="AI10" s="85">
        <v>693133469</v>
      </c>
      <c r="AJ10" s="120">
        <f aca="true" t="shared" si="13" ref="AJ10:AJ35">IF(($AG10=0),0,($AI10/$AG10))</f>
        <v>0.2958702411929323</v>
      </c>
      <c r="AK10" s="121">
        <f aca="true" t="shared" si="14" ref="AK10:AK35">IF(($AF10=0),0,(($L10/$AF10)-1))</f>
        <v>0.030002182739786276</v>
      </c>
    </row>
    <row r="11" spans="1:37" ht="12.75">
      <c r="A11" s="61" t="s">
        <v>101</v>
      </c>
      <c r="B11" s="62" t="s">
        <v>87</v>
      </c>
      <c r="C11" s="63" t="s">
        <v>88</v>
      </c>
      <c r="D11" s="83">
        <v>5669738454</v>
      </c>
      <c r="E11" s="84">
        <v>626869787</v>
      </c>
      <c r="F11" s="85">
        <f t="shared" si="0"/>
        <v>6296608241</v>
      </c>
      <c r="G11" s="83">
        <v>5669738454</v>
      </c>
      <c r="H11" s="84">
        <v>626869787</v>
      </c>
      <c r="I11" s="85">
        <f t="shared" si="1"/>
        <v>6296608241</v>
      </c>
      <c r="J11" s="83">
        <v>1643367895</v>
      </c>
      <c r="K11" s="84">
        <v>32738473</v>
      </c>
      <c r="L11" s="84">
        <f t="shared" si="2"/>
        <v>1676106368</v>
      </c>
      <c r="M11" s="101">
        <f t="shared" si="3"/>
        <v>0.2661919407795026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1643367895</v>
      </c>
      <c r="AA11" s="84">
        <v>32738473</v>
      </c>
      <c r="AB11" s="84">
        <f t="shared" si="10"/>
        <v>1676106368</v>
      </c>
      <c r="AC11" s="101">
        <f t="shared" si="11"/>
        <v>0.2661919407795026</v>
      </c>
      <c r="AD11" s="83">
        <v>857205451</v>
      </c>
      <c r="AE11" s="84">
        <v>50883793</v>
      </c>
      <c r="AF11" s="84">
        <f t="shared" si="12"/>
        <v>908089244</v>
      </c>
      <c r="AG11" s="84">
        <v>5802153411</v>
      </c>
      <c r="AH11" s="84">
        <v>5802153411</v>
      </c>
      <c r="AI11" s="85">
        <v>908089244</v>
      </c>
      <c r="AJ11" s="120">
        <f t="shared" si="13"/>
        <v>0.1565090027227479</v>
      </c>
      <c r="AK11" s="121">
        <f t="shared" si="14"/>
        <v>0.845750711259388</v>
      </c>
    </row>
    <row r="12" spans="1:37" ht="12.75">
      <c r="A12" s="61" t="s">
        <v>101</v>
      </c>
      <c r="B12" s="62" t="s">
        <v>519</v>
      </c>
      <c r="C12" s="63" t="s">
        <v>520</v>
      </c>
      <c r="D12" s="83">
        <v>260253320</v>
      </c>
      <c r="E12" s="84">
        <v>28255150</v>
      </c>
      <c r="F12" s="85">
        <f t="shared" si="0"/>
        <v>288508470</v>
      </c>
      <c r="G12" s="83">
        <v>260253320</v>
      </c>
      <c r="H12" s="84">
        <v>28255150</v>
      </c>
      <c r="I12" s="85">
        <f t="shared" si="1"/>
        <v>288508470</v>
      </c>
      <c r="J12" s="83">
        <v>62623568</v>
      </c>
      <c r="K12" s="84">
        <v>0</v>
      </c>
      <c r="L12" s="84">
        <f t="shared" si="2"/>
        <v>62623568</v>
      </c>
      <c r="M12" s="101">
        <f t="shared" si="3"/>
        <v>0.21705972098496795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62623568</v>
      </c>
      <c r="AA12" s="84">
        <v>0</v>
      </c>
      <c r="AB12" s="84">
        <f t="shared" si="10"/>
        <v>62623568</v>
      </c>
      <c r="AC12" s="101">
        <f t="shared" si="11"/>
        <v>0.21705972098496795</v>
      </c>
      <c r="AD12" s="83">
        <v>9538193</v>
      </c>
      <c r="AE12" s="84">
        <v>0</v>
      </c>
      <c r="AF12" s="84">
        <f t="shared" si="12"/>
        <v>9538193</v>
      </c>
      <c r="AG12" s="84">
        <v>251596549</v>
      </c>
      <c r="AH12" s="84">
        <v>251596549</v>
      </c>
      <c r="AI12" s="85">
        <v>9538193</v>
      </c>
      <c r="AJ12" s="120">
        <f t="shared" si="13"/>
        <v>0.03791066704972969</v>
      </c>
      <c r="AK12" s="121">
        <f t="shared" si="14"/>
        <v>5.56555890617856</v>
      </c>
    </row>
    <row r="13" spans="1:37" ht="12.75">
      <c r="A13" s="61" t="s">
        <v>101</v>
      </c>
      <c r="B13" s="62" t="s">
        <v>521</v>
      </c>
      <c r="C13" s="63" t="s">
        <v>522</v>
      </c>
      <c r="D13" s="83">
        <v>902488802</v>
      </c>
      <c r="E13" s="84">
        <v>235159872</v>
      </c>
      <c r="F13" s="85">
        <f t="shared" si="0"/>
        <v>1137648674</v>
      </c>
      <c r="G13" s="83">
        <v>902488802</v>
      </c>
      <c r="H13" s="84">
        <v>235159872</v>
      </c>
      <c r="I13" s="85">
        <f t="shared" si="1"/>
        <v>1137648674</v>
      </c>
      <c r="J13" s="83">
        <v>308863909</v>
      </c>
      <c r="K13" s="84">
        <v>11309284</v>
      </c>
      <c r="L13" s="84">
        <f t="shared" si="2"/>
        <v>320173193</v>
      </c>
      <c r="M13" s="101">
        <f t="shared" si="3"/>
        <v>0.2814341547766793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308863909</v>
      </c>
      <c r="AA13" s="84">
        <v>11309284</v>
      </c>
      <c r="AB13" s="84">
        <f t="shared" si="10"/>
        <v>320173193</v>
      </c>
      <c r="AC13" s="101">
        <f t="shared" si="11"/>
        <v>0.2814341547766793</v>
      </c>
      <c r="AD13" s="83">
        <v>299989101</v>
      </c>
      <c r="AE13" s="84">
        <v>25474193</v>
      </c>
      <c r="AF13" s="84">
        <f t="shared" si="12"/>
        <v>325463294</v>
      </c>
      <c r="AG13" s="84">
        <v>1079275845</v>
      </c>
      <c r="AH13" s="84">
        <v>1079275845</v>
      </c>
      <c r="AI13" s="85">
        <v>325463294</v>
      </c>
      <c r="AJ13" s="120">
        <f t="shared" si="13"/>
        <v>0.3015571000757457</v>
      </c>
      <c r="AK13" s="121">
        <f t="shared" si="14"/>
        <v>-0.016254063353761783</v>
      </c>
    </row>
    <row r="14" spans="1:37" ht="12.75">
      <c r="A14" s="61" t="s">
        <v>116</v>
      </c>
      <c r="B14" s="62" t="s">
        <v>523</v>
      </c>
      <c r="C14" s="63" t="s">
        <v>524</v>
      </c>
      <c r="D14" s="83">
        <v>372457000</v>
      </c>
      <c r="E14" s="84">
        <v>15809500</v>
      </c>
      <c r="F14" s="85">
        <f t="shared" si="0"/>
        <v>388266500</v>
      </c>
      <c r="G14" s="83">
        <v>372457000</v>
      </c>
      <c r="H14" s="84">
        <v>15809500</v>
      </c>
      <c r="I14" s="85">
        <f t="shared" si="1"/>
        <v>388266500</v>
      </c>
      <c r="J14" s="83">
        <v>153734004</v>
      </c>
      <c r="K14" s="84">
        <v>0</v>
      </c>
      <c r="L14" s="84">
        <f t="shared" si="2"/>
        <v>153734004</v>
      </c>
      <c r="M14" s="101">
        <f t="shared" si="3"/>
        <v>0.39594969949763886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153734004</v>
      </c>
      <c r="AA14" s="84">
        <v>0</v>
      </c>
      <c r="AB14" s="84">
        <f t="shared" si="10"/>
        <v>153734004</v>
      </c>
      <c r="AC14" s="101">
        <f t="shared" si="11"/>
        <v>0.39594969949763886</v>
      </c>
      <c r="AD14" s="83">
        <v>159366578</v>
      </c>
      <c r="AE14" s="84">
        <v>0</v>
      </c>
      <c r="AF14" s="84">
        <f t="shared" si="12"/>
        <v>159366578</v>
      </c>
      <c r="AG14" s="84">
        <v>360425000</v>
      </c>
      <c r="AH14" s="84">
        <v>360425000</v>
      </c>
      <c r="AI14" s="85">
        <v>159366578</v>
      </c>
      <c r="AJ14" s="120">
        <f t="shared" si="13"/>
        <v>0.44216294097246306</v>
      </c>
      <c r="AK14" s="121">
        <f t="shared" si="14"/>
        <v>-0.03534350847390344</v>
      </c>
    </row>
    <row r="15" spans="1:37" ht="16.5">
      <c r="A15" s="64" t="s">
        <v>0</v>
      </c>
      <c r="B15" s="65" t="s">
        <v>525</v>
      </c>
      <c r="C15" s="66" t="s">
        <v>0</v>
      </c>
      <c r="D15" s="86">
        <f>SUM(D9:D14)</f>
        <v>9875812302</v>
      </c>
      <c r="E15" s="87">
        <f>SUM(E9:E14)</f>
        <v>1412511509</v>
      </c>
      <c r="F15" s="88">
        <f t="shared" si="0"/>
        <v>11288323811</v>
      </c>
      <c r="G15" s="86">
        <f>SUM(G9:G14)</f>
        <v>9875812302</v>
      </c>
      <c r="H15" s="87">
        <f>SUM(H9:H14)</f>
        <v>1412511509</v>
      </c>
      <c r="I15" s="88">
        <f t="shared" si="1"/>
        <v>11288323811</v>
      </c>
      <c r="J15" s="86">
        <f>SUM(J9:J14)</f>
        <v>3033977828</v>
      </c>
      <c r="K15" s="87">
        <f>SUM(K9:K14)</f>
        <v>116006258</v>
      </c>
      <c r="L15" s="87">
        <f t="shared" si="2"/>
        <v>3149984086</v>
      </c>
      <c r="M15" s="102">
        <f t="shared" si="3"/>
        <v>0.27904799142371095</v>
      </c>
      <c r="N15" s="86">
        <f>SUM(N9:N14)</f>
        <v>0</v>
      </c>
      <c r="O15" s="87">
        <f>SUM(O9:O14)</f>
        <v>0</v>
      </c>
      <c r="P15" s="87">
        <f t="shared" si="4"/>
        <v>0</v>
      </c>
      <c r="Q15" s="102">
        <f t="shared" si="5"/>
        <v>0</v>
      </c>
      <c r="R15" s="86">
        <f>SUM(R9:R14)</f>
        <v>0</v>
      </c>
      <c r="S15" s="87">
        <f>SUM(S9:S14)</f>
        <v>0</v>
      </c>
      <c r="T15" s="87">
        <f t="shared" si="6"/>
        <v>0</v>
      </c>
      <c r="U15" s="102">
        <f t="shared" si="7"/>
        <v>0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v>3033977828</v>
      </c>
      <c r="AA15" s="87">
        <v>116006258</v>
      </c>
      <c r="AB15" s="87">
        <f t="shared" si="10"/>
        <v>3149984086</v>
      </c>
      <c r="AC15" s="102">
        <f t="shared" si="11"/>
        <v>0.27904799142371095</v>
      </c>
      <c r="AD15" s="86">
        <f>SUM(AD9:AD14)</f>
        <v>2186105856</v>
      </c>
      <c r="AE15" s="87">
        <f>SUM(AE9:AE14)</f>
        <v>135865195</v>
      </c>
      <c r="AF15" s="87">
        <f t="shared" si="12"/>
        <v>2321971051</v>
      </c>
      <c r="AG15" s="87">
        <f>SUM(AG9:AG14)</f>
        <v>10529211817</v>
      </c>
      <c r="AH15" s="87">
        <f>SUM(AH9:AH14)</f>
        <v>10529211817</v>
      </c>
      <c r="AI15" s="88">
        <f>SUM(AI9:AI14)</f>
        <v>2321971051</v>
      </c>
      <c r="AJ15" s="122">
        <f t="shared" si="13"/>
        <v>0.2205265779961847</v>
      </c>
      <c r="AK15" s="123">
        <f t="shared" si="14"/>
        <v>0.3565992068003607</v>
      </c>
    </row>
    <row r="16" spans="1:37" ht="12.75">
      <c r="A16" s="61" t="s">
        <v>101</v>
      </c>
      <c r="B16" s="62" t="s">
        <v>526</v>
      </c>
      <c r="C16" s="63" t="s">
        <v>527</v>
      </c>
      <c r="D16" s="83">
        <v>158527769</v>
      </c>
      <c r="E16" s="84">
        <v>34342150</v>
      </c>
      <c r="F16" s="85">
        <f t="shared" si="0"/>
        <v>192869919</v>
      </c>
      <c r="G16" s="83">
        <v>158527769</v>
      </c>
      <c r="H16" s="84">
        <v>34342150</v>
      </c>
      <c r="I16" s="85">
        <f t="shared" si="1"/>
        <v>192869919</v>
      </c>
      <c r="J16" s="83">
        <v>71071649</v>
      </c>
      <c r="K16" s="84">
        <v>6994353</v>
      </c>
      <c r="L16" s="84">
        <f t="shared" si="2"/>
        <v>78066002</v>
      </c>
      <c r="M16" s="101">
        <f t="shared" si="3"/>
        <v>0.4047598630453098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71071649</v>
      </c>
      <c r="AA16" s="84">
        <v>6994353</v>
      </c>
      <c r="AB16" s="84">
        <f t="shared" si="10"/>
        <v>78066002</v>
      </c>
      <c r="AC16" s="101">
        <f t="shared" si="11"/>
        <v>0.4047598630453098</v>
      </c>
      <c r="AD16" s="83">
        <v>65049087</v>
      </c>
      <c r="AE16" s="84">
        <v>5433054</v>
      </c>
      <c r="AF16" s="84">
        <f t="shared" si="12"/>
        <v>70482141</v>
      </c>
      <c r="AG16" s="84">
        <v>175691853</v>
      </c>
      <c r="AH16" s="84">
        <v>175691853</v>
      </c>
      <c r="AI16" s="85">
        <v>70482141</v>
      </c>
      <c r="AJ16" s="120">
        <f t="shared" si="13"/>
        <v>0.4011690912042461</v>
      </c>
      <c r="AK16" s="121">
        <f t="shared" si="14"/>
        <v>0.1075997535318911</v>
      </c>
    </row>
    <row r="17" spans="1:37" ht="12.75">
      <c r="A17" s="61" t="s">
        <v>101</v>
      </c>
      <c r="B17" s="62" t="s">
        <v>528</v>
      </c>
      <c r="C17" s="63" t="s">
        <v>529</v>
      </c>
      <c r="D17" s="83">
        <v>286137551</v>
      </c>
      <c r="E17" s="84">
        <v>29475581</v>
      </c>
      <c r="F17" s="85">
        <f t="shared" si="0"/>
        <v>315613132</v>
      </c>
      <c r="G17" s="83">
        <v>286137551</v>
      </c>
      <c r="H17" s="84">
        <v>29475581</v>
      </c>
      <c r="I17" s="85">
        <f t="shared" si="1"/>
        <v>315613132</v>
      </c>
      <c r="J17" s="83">
        <v>26125470</v>
      </c>
      <c r="K17" s="84">
        <v>1786700</v>
      </c>
      <c r="L17" s="84">
        <f t="shared" si="2"/>
        <v>27912170</v>
      </c>
      <c r="M17" s="101">
        <f t="shared" si="3"/>
        <v>0.08843792342582248</v>
      </c>
      <c r="N17" s="83">
        <v>0</v>
      </c>
      <c r="O17" s="84">
        <v>0</v>
      </c>
      <c r="P17" s="84">
        <f t="shared" si="4"/>
        <v>0</v>
      </c>
      <c r="Q17" s="101">
        <f t="shared" si="5"/>
        <v>0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v>26125470</v>
      </c>
      <c r="AA17" s="84">
        <v>1786700</v>
      </c>
      <c r="AB17" s="84">
        <f t="shared" si="10"/>
        <v>27912170</v>
      </c>
      <c r="AC17" s="101">
        <f t="shared" si="11"/>
        <v>0.08843792342582248</v>
      </c>
      <c r="AD17" s="83">
        <v>62164136</v>
      </c>
      <c r="AE17" s="84">
        <v>0</v>
      </c>
      <c r="AF17" s="84">
        <f t="shared" si="12"/>
        <v>62164136</v>
      </c>
      <c r="AG17" s="84">
        <v>271442714</v>
      </c>
      <c r="AH17" s="84">
        <v>271442714</v>
      </c>
      <c r="AI17" s="85">
        <v>62164136</v>
      </c>
      <c r="AJ17" s="120">
        <f t="shared" si="13"/>
        <v>0.22901383162562985</v>
      </c>
      <c r="AK17" s="121">
        <f t="shared" si="14"/>
        <v>-0.5509923921407032</v>
      </c>
    </row>
    <row r="18" spans="1:37" ht="12.75">
      <c r="A18" s="61" t="s">
        <v>101</v>
      </c>
      <c r="B18" s="62" t="s">
        <v>530</v>
      </c>
      <c r="C18" s="63" t="s">
        <v>531</v>
      </c>
      <c r="D18" s="83">
        <v>1097083948</v>
      </c>
      <c r="E18" s="84">
        <v>114964044</v>
      </c>
      <c r="F18" s="85">
        <f t="shared" si="0"/>
        <v>1212047992</v>
      </c>
      <c r="G18" s="83">
        <v>1097083948</v>
      </c>
      <c r="H18" s="84">
        <v>114964044</v>
      </c>
      <c r="I18" s="85">
        <f t="shared" si="1"/>
        <v>1212047992</v>
      </c>
      <c r="J18" s="83">
        <v>184616401</v>
      </c>
      <c r="K18" s="84">
        <v>34060023</v>
      </c>
      <c r="L18" s="84">
        <f t="shared" si="2"/>
        <v>218676424</v>
      </c>
      <c r="M18" s="101">
        <f t="shared" si="3"/>
        <v>0.1804189482952421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184616401</v>
      </c>
      <c r="AA18" s="84">
        <v>34060023</v>
      </c>
      <c r="AB18" s="84">
        <f t="shared" si="10"/>
        <v>218676424</v>
      </c>
      <c r="AC18" s="101">
        <f t="shared" si="11"/>
        <v>0.1804189482952421</v>
      </c>
      <c r="AD18" s="83">
        <v>131736178</v>
      </c>
      <c r="AE18" s="84">
        <v>24918685</v>
      </c>
      <c r="AF18" s="84">
        <f t="shared" si="12"/>
        <v>156654863</v>
      </c>
      <c r="AG18" s="84">
        <v>1125682728</v>
      </c>
      <c r="AH18" s="84">
        <v>1125682728</v>
      </c>
      <c r="AI18" s="85">
        <v>156654863</v>
      </c>
      <c r="AJ18" s="120">
        <f t="shared" si="13"/>
        <v>0.13916431255752554</v>
      </c>
      <c r="AK18" s="121">
        <f t="shared" si="14"/>
        <v>0.3959121332862805</v>
      </c>
    </row>
    <row r="19" spans="1:37" ht="12.75">
      <c r="A19" s="61" t="s">
        <v>101</v>
      </c>
      <c r="B19" s="62" t="s">
        <v>532</v>
      </c>
      <c r="C19" s="63" t="s">
        <v>533</v>
      </c>
      <c r="D19" s="83">
        <v>629211926</v>
      </c>
      <c r="E19" s="84">
        <v>45101800</v>
      </c>
      <c r="F19" s="85">
        <f t="shared" si="0"/>
        <v>674313726</v>
      </c>
      <c r="G19" s="83">
        <v>629211926</v>
      </c>
      <c r="H19" s="84">
        <v>45101800</v>
      </c>
      <c r="I19" s="85">
        <f t="shared" si="1"/>
        <v>674313726</v>
      </c>
      <c r="J19" s="83">
        <v>20715372</v>
      </c>
      <c r="K19" s="84">
        <v>14726442</v>
      </c>
      <c r="L19" s="84">
        <f t="shared" si="2"/>
        <v>35441814</v>
      </c>
      <c r="M19" s="101">
        <f t="shared" si="3"/>
        <v>0.05255982880585765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20715372</v>
      </c>
      <c r="AA19" s="84">
        <v>14726442</v>
      </c>
      <c r="AB19" s="84">
        <f t="shared" si="10"/>
        <v>35441814</v>
      </c>
      <c r="AC19" s="101">
        <f t="shared" si="11"/>
        <v>0.05255982880585765</v>
      </c>
      <c r="AD19" s="83">
        <v>61700839</v>
      </c>
      <c r="AE19" s="84">
        <v>7888014</v>
      </c>
      <c r="AF19" s="84">
        <f t="shared" si="12"/>
        <v>69588853</v>
      </c>
      <c r="AG19" s="84">
        <v>609759712</v>
      </c>
      <c r="AH19" s="84">
        <v>609759712</v>
      </c>
      <c r="AI19" s="85">
        <v>69588853</v>
      </c>
      <c r="AJ19" s="120">
        <f t="shared" si="13"/>
        <v>0.11412504242326853</v>
      </c>
      <c r="AK19" s="121">
        <f t="shared" si="14"/>
        <v>-0.4906969655039436</v>
      </c>
    </row>
    <row r="20" spans="1:37" ht="12.75">
      <c r="A20" s="61" t="s">
        <v>101</v>
      </c>
      <c r="B20" s="62" t="s">
        <v>534</v>
      </c>
      <c r="C20" s="63" t="s">
        <v>535</v>
      </c>
      <c r="D20" s="83">
        <v>401714982</v>
      </c>
      <c r="E20" s="84">
        <v>44145651</v>
      </c>
      <c r="F20" s="85">
        <f t="shared" si="0"/>
        <v>445860633</v>
      </c>
      <c r="G20" s="83">
        <v>401714982</v>
      </c>
      <c r="H20" s="84">
        <v>44145651</v>
      </c>
      <c r="I20" s="85">
        <f t="shared" si="1"/>
        <v>445860633</v>
      </c>
      <c r="J20" s="83">
        <v>112059964</v>
      </c>
      <c r="K20" s="84">
        <v>3613262</v>
      </c>
      <c r="L20" s="84">
        <f t="shared" si="2"/>
        <v>115673226</v>
      </c>
      <c r="M20" s="101">
        <f t="shared" si="3"/>
        <v>0.25943807871461033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112059964</v>
      </c>
      <c r="AA20" s="84">
        <v>3613262</v>
      </c>
      <c r="AB20" s="84">
        <f t="shared" si="10"/>
        <v>115673226</v>
      </c>
      <c r="AC20" s="101">
        <f t="shared" si="11"/>
        <v>0.25943807871461033</v>
      </c>
      <c r="AD20" s="83">
        <v>33495054</v>
      </c>
      <c r="AE20" s="84">
        <v>0</v>
      </c>
      <c r="AF20" s="84">
        <f t="shared" si="12"/>
        <v>33495054</v>
      </c>
      <c r="AG20" s="84">
        <v>492778687</v>
      </c>
      <c r="AH20" s="84">
        <v>492778687</v>
      </c>
      <c r="AI20" s="85">
        <v>33495054</v>
      </c>
      <c r="AJ20" s="120">
        <f t="shared" si="13"/>
        <v>0.06797179927548287</v>
      </c>
      <c r="AK20" s="121">
        <f t="shared" si="14"/>
        <v>2.4534419917639183</v>
      </c>
    </row>
    <row r="21" spans="1:37" ht="12.75">
      <c r="A21" s="61" t="s">
        <v>116</v>
      </c>
      <c r="B21" s="62" t="s">
        <v>536</v>
      </c>
      <c r="C21" s="63" t="s">
        <v>537</v>
      </c>
      <c r="D21" s="83">
        <v>879257457</v>
      </c>
      <c r="E21" s="84">
        <v>354154595</v>
      </c>
      <c r="F21" s="85">
        <f t="shared" si="0"/>
        <v>1233412052</v>
      </c>
      <c r="G21" s="83">
        <v>879257457</v>
      </c>
      <c r="H21" s="84">
        <v>354154595</v>
      </c>
      <c r="I21" s="85">
        <f t="shared" si="1"/>
        <v>1233412052</v>
      </c>
      <c r="J21" s="83">
        <v>364707373</v>
      </c>
      <c r="K21" s="84">
        <v>48349372</v>
      </c>
      <c r="L21" s="84">
        <f t="shared" si="2"/>
        <v>413056745</v>
      </c>
      <c r="M21" s="101">
        <f t="shared" si="3"/>
        <v>0.3348894996852195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364707373</v>
      </c>
      <c r="AA21" s="84">
        <v>48349372</v>
      </c>
      <c r="AB21" s="84">
        <f t="shared" si="10"/>
        <v>413056745</v>
      </c>
      <c r="AC21" s="101">
        <f t="shared" si="11"/>
        <v>0.3348894996852195</v>
      </c>
      <c r="AD21" s="83">
        <v>1588775</v>
      </c>
      <c r="AE21" s="84">
        <v>32803902</v>
      </c>
      <c r="AF21" s="84">
        <f t="shared" si="12"/>
        <v>34392677</v>
      </c>
      <c r="AG21" s="84">
        <v>6446610403</v>
      </c>
      <c r="AH21" s="84">
        <v>6446610403</v>
      </c>
      <c r="AI21" s="85">
        <v>34392677</v>
      </c>
      <c r="AJ21" s="120">
        <f t="shared" si="13"/>
        <v>0.005335001628762147</v>
      </c>
      <c r="AK21" s="121">
        <f t="shared" si="14"/>
        <v>11.010020185401677</v>
      </c>
    </row>
    <row r="22" spans="1:37" ht="16.5">
      <c r="A22" s="64" t="s">
        <v>0</v>
      </c>
      <c r="B22" s="65" t="s">
        <v>538</v>
      </c>
      <c r="C22" s="66" t="s">
        <v>0</v>
      </c>
      <c r="D22" s="86">
        <f>SUM(D16:D21)</f>
        <v>3451933633</v>
      </c>
      <c r="E22" s="87">
        <f>SUM(E16:E21)</f>
        <v>622183821</v>
      </c>
      <c r="F22" s="88">
        <f t="shared" si="0"/>
        <v>4074117454</v>
      </c>
      <c r="G22" s="86">
        <f>SUM(G16:G21)</f>
        <v>3451933633</v>
      </c>
      <c r="H22" s="87">
        <f>SUM(H16:H21)</f>
        <v>622183821</v>
      </c>
      <c r="I22" s="88">
        <f t="shared" si="1"/>
        <v>4074117454</v>
      </c>
      <c r="J22" s="86">
        <f>SUM(J16:J21)</f>
        <v>779296229</v>
      </c>
      <c r="K22" s="87">
        <f>SUM(K16:K21)</f>
        <v>109530152</v>
      </c>
      <c r="L22" s="87">
        <f t="shared" si="2"/>
        <v>888826381</v>
      </c>
      <c r="M22" s="102">
        <f t="shared" si="3"/>
        <v>0.21816415236810205</v>
      </c>
      <c r="N22" s="86">
        <f>SUM(N16:N21)</f>
        <v>0</v>
      </c>
      <c r="O22" s="87">
        <f>SUM(O16:O21)</f>
        <v>0</v>
      </c>
      <c r="P22" s="87">
        <f t="shared" si="4"/>
        <v>0</v>
      </c>
      <c r="Q22" s="102">
        <f t="shared" si="5"/>
        <v>0</v>
      </c>
      <c r="R22" s="86">
        <f>SUM(R16:R21)</f>
        <v>0</v>
      </c>
      <c r="S22" s="87">
        <f>SUM(S16:S21)</f>
        <v>0</v>
      </c>
      <c r="T22" s="87">
        <f t="shared" si="6"/>
        <v>0</v>
      </c>
      <c r="U22" s="102">
        <f t="shared" si="7"/>
        <v>0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v>779296229</v>
      </c>
      <c r="AA22" s="87">
        <v>109530152</v>
      </c>
      <c r="AB22" s="87">
        <f t="shared" si="10"/>
        <v>888826381</v>
      </c>
      <c r="AC22" s="102">
        <f t="shared" si="11"/>
        <v>0.21816415236810205</v>
      </c>
      <c r="AD22" s="86">
        <f>SUM(AD16:AD21)</f>
        <v>355734069</v>
      </c>
      <c r="AE22" s="87">
        <f>SUM(AE16:AE21)</f>
        <v>71043655</v>
      </c>
      <c r="AF22" s="87">
        <f t="shared" si="12"/>
        <v>426777724</v>
      </c>
      <c r="AG22" s="87">
        <f>SUM(AG16:AG21)</f>
        <v>9121966097</v>
      </c>
      <c r="AH22" s="87">
        <f>SUM(AH16:AH21)</f>
        <v>9121966097</v>
      </c>
      <c r="AI22" s="88">
        <f>SUM(AI16:AI21)</f>
        <v>426777724</v>
      </c>
      <c r="AJ22" s="122">
        <f t="shared" si="13"/>
        <v>0.046785716967349525</v>
      </c>
      <c r="AK22" s="123">
        <f t="shared" si="14"/>
        <v>1.0826447375683554</v>
      </c>
    </row>
    <row r="23" spans="1:37" ht="12.75">
      <c r="A23" s="61" t="s">
        <v>101</v>
      </c>
      <c r="B23" s="62" t="s">
        <v>539</v>
      </c>
      <c r="C23" s="63" t="s">
        <v>540</v>
      </c>
      <c r="D23" s="83">
        <v>420535660</v>
      </c>
      <c r="E23" s="84">
        <v>22436300</v>
      </c>
      <c r="F23" s="85">
        <f t="shared" si="0"/>
        <v>442971960</v>
      </c>
      <c r="G23" s="83">
        <v>420535660</v>
      </c>
      <c r="H23" s="84">
        <v>22436300</v>
      </c>
      <c r="I23" s="85">
        <f t="shared" si="1"/>
        <v>442971960</v>
      </c>
      <c r="J23" s="83">
        <v>80682857</v>
      </c>
      <c r="K23" s="84">
        <v>3432140</v>
      </c>
      <c r="L23" s="84">
        <f t="shared" si="2"/>
        <v>84114997</v>
      </c>
      <c r="M23" s="101">
        <f t="shared" si="3"/>
        <v>0.18988785881616524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80682857</v>
      </c>
      <c r="AA23" s="84">
        <v>3432140</v>
      </c>
      <c r="AB23" s="84">
        <f t="shared" si="10"/>
        <v>84114997</v>
      </c>
      <c r="AC23" s="101">
        <f t="shared" si="11"/>
        <v>0.18988785881616524</v>
      </c>
      <c r="AD23" s="83">
        <v>90490231</v>
      </c>
      <c r="AE23" s="84">
        <v>3500253</v>
      </c>
      <c r="AF23" s="84">
        <f t="shared" si="12"/>
        <v>93990484</v>
      </c>
      <c r="AG23" s="84">
        <v>401352672</v>
      </c>
      <c r="AH23" s="84">
        <v>401352672</v>
      </c>
      <c r="AI23" s="85">
        <v>93990484</v>
      </c>
      <c r="AJ23" s="120">
        <f t="shared" si="13"/>
        <v>0.23418427372522888</v>
      </c>
      <c r="AK23" s="121">
        <f t="shared" si="14"/>
        <v>-0.10506900890094362</v>
      </c>
    </row>
    <row r="24" spans="1:37" ht="12.75">
      <c r="A24" s="61" t="s">
        <v>101</v>
      </c>
      <c r="B24" s="62" t="s">
        <v>541</v>
      </c>
      <c r="C24" s="63" t="s">
        <v>542</v>
      </c>
      <c r="D24" s="83">
        <v>208152647</v>
      </c>
      <c r="E24" s="84">
        <v>35973843</v>
      </c>
      <c r="F24" s="85">
        <f t="shared" si="0"/>
        <v>244126490</v>
      </c>
      <c r="G24" s="83">
        <v>208152647</v>
      </c>
      <c r="H24" s="84">
        <v>35973843</v>
      </c>
      <c r="I24" s="85">
        <f t="shared" si="1"/>
        <v>244126490</v>
      </c>
      <c r="J24" s="83">
        <v>50814789</v>
      </c>
      <c r="K24" s="84">
        <v>4846891</v>
      </c>
      <c r="L24" s="84">
        <f t="shared" si="2"/>
        <v>55661680</v>
      </c>
      <c r="M24" s="101">
        <f t="shared" si="3"/>
        <v>0.22800344198616054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50814789</v>
      </c>
      <c r="AA24" s="84">
        <v>4846891</v>
      </c>
      <c r="AB24" s="84">
        <f t="shared" si="10"/>
        <v>55661680</v>
      </c>
      <c r="AC24" s="101">
        <f t="shared" si="11"/>
        <v>0.22800344198616054</v>
      </c>
      <c r="AD24" s="83">
        <v>0</v>
      </c>
      <c r="AE24" s="84">
        <v>0</v>
      </c>
      <c r="AF24" s="84">
        <f t="shared" si="12"/>
        <v>0</v>
      </c>
      <c r="AG24" s="84">
        <v>173312587</v>
      </c>
      <c r="AH24" s="84">
        <v>173312587</v>
      </c>
      <c r="AI24" s="85">
        <v>0</v>
      </c>
      <c r="AJ24" s="120">
        <f t="shared" si="13"/>
        <v>0</v>
      </c>
      <c r="AK24" s="121">
        <f t="shared" si="14"/>
        <v>0</v>
      </c>
    </row>
    <row r="25" spans="1:37" ht="12.75">
      <c r="A25" s="61" t="s">
        <v>101</v>
      </c>
      <c r="B25" s="62" t="s">
        <v>543</v>
      </c>
      <c r="C25" s="63" t="s">
        <v>544</v>
      </c>
      <c r="D25" s="83">
        <v>305192925</v>
      </c>
      <c r="E25" s="84">
        <v>99666031</v>
      </c>
      <c r="F25" s="85">
        <f t="shared" si="0"/>
        <v>404858956</v>
      </c>
      <c r="G25" s="83">
        <v>305192925</v>
      </c>
      <c r="H25" s="84">
        <v>99666031</v>
      </c>
      <c r="I25" s="85">
        <f t="shared" si="1"/>
        <v>404858956</v>
      </c>
      <c r="J25" s="83">
        <v>118124289</v>
      </c>
      <c r="K25" s="84">
        <v>10198025</v>
      </c>
      <c r="L25" s="84">
        <f t="shared" si="2"/>
        <v>128322314</v>
      </c>
      <c r="M25" s="101">
        <f t="shared" si="3"/>
        <v>0.31695560169354386</v>
      </c>
      <c r="N25" s="83">
        <v>0</v>
      </c>
      <c r="O25" s="84">
        <v>0</v>
      </c>
      <c r="P25" s="84">
        <f t="shared" si="4"/>
        <v>0</v>
      </c>
      <c r="Q25" s="101">
        <f t="shared" si="5"/>
        <v>0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v>118124289</v>
      </c>
      <c r="AA25" s="84">
        <v>10198025</v>
      </c>
      <c r="AB25" s="84">
        <f t="shared" si="10"/>
        <v>128322314</v>
      </c>
      <c r="AC25" s="101">
        <f t="shared" si="11"/>
        <v>0.31695560169354386</v>
      </c>
      <c r="AD25" s="83">
        <v>123280476</v>
      </c>
      <c r="AE25" s="84">
        <v>15645626</v>
      </c>
      <c r="AF25" s="84">
        <f t="shared" si="12"/>
        <v>138926102</v>
      </c>
      <c r="AG25" s="84">
        <v>375480181</v>
      </c>
      <c r="AH25" s="84">
        <v>375480181</v>
      </c>
      <c r="AI25" s="85">
        <v>138926102</v>
      </c>
      <c r="AJ25" s="120">
        <f t="shared" si="13"/>
        <v>0.36999583208361136</v>
      </c>
      <c r="AK25" s="121">
        <f t="shared" si="14"/>
        <v>-0.0763268230184706</v>
      </c>
    </row>
    <row r="26" spans="1:37" ht="12.75">
      <c r="A26" s="61" t="s">
        <v>101</v>
      </c>
      <c r="B26" s="62" t="s">
        <v>545</v>
      </c>
      <c r="C26" s="63" t="s">
        <v>546</v>
      </c>
      <c r="D26" s="83">
        <v>353080303</v>
      </c>
      <c r="E26" s="84">
        <v>14624300</v>
      </c>
      <c r="F26" s="85">
        <f t="shared" si="0"/>
        <v>367704603</v>
      </c>
      <c r="G26" s="83">
        <v>353080303</v>
      </c>
      <c r="H26" s="84">
        <v>14624300</v>
      </c>
      <c r="I26" s="85">
        <f t="shared" si="1"/>
        <v>367704603</v>
      </c>
      <c r="J26" s="83">
        <v>91373515</v>
      </c>
      <c r="K26" s="84">
        <v>1445629</v>
      </c>
      <c r="L26" s="84">
        <f t="shared" si="2"/>
        <v>92819144</v>
      </c>
      <c r="M26" s="101">
        <f t="shared" si="3"/>
        <v>0.25242856152116216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91373515</v>
      </c>
      <c r="AA26" s="84">
        <v>1445629</v>
      </c>
      <c r="AB26" s="84">
        <f t="shared" si="10"/>
        <v>92819144</v>
      </c>
      <c r="AC26" s="101">
        <f t="shared" si="11"/>
        <v>0.25242856152116216</v>
      </c>
      <c r="AD26" s="83">
        <v>67040022</v>
      </c>
      <c r="AE26" s="84">
        <v>654638</v>
      </c>
      <c r="AF26" s="84">
        <f t="shared" si="12"/>
        <v>67694660</v>
      </c>
      <c r="AG26" s="84">
        <v>383555277</v>
      </c>
      <c r="AH26" s="84">
        <v>383555277</v>
      </c>
      <c r="AI26" s="85">
        <v>67694660</v>
      </c>
      <c r="AJ26" s="120">
        <f t="shared" si="13"/>
        <v>0.1764925789301551</v>
      </c>
      <c r="AK26" s="121">
        <f t="shared" si="14"/>
        <v>0.3711442527372173</v>
      </c>
    </row>
    <row r="27" spans="1:37" ht="12.75">
      <c r="A27" s="61" t="s">
        <v>101</v>
      </c>
      <c r="B27" s="62" t="s">
        <v>547</v>
      </c>
      <c r="C27" s="63" t="s">
        <v>548</v>
      </c>
      <c r="D27" s="83">
        <v>168347856</v>
      </c>
      <c r="E27" s="84">
        <v>42400700</v>
      </c>
      <c r="F27" s="85">
        <f t="shared" si="0"/>
        <v>210748556</v>
      </c>
      <c r="G27" s="83">
        <v>168347856</v>
      </c>
      <c r="H27" s="84">
        <v>42400700</v>
      </c>
      <c r="I27" s="85">
        <f t="shared" si="1"/>
        <v>210748556</v>
      </c>
      <c r="J27" s="83">
        <v>77825154</v>
      </c>
      <c r="K27" s="84">
        <v>3840656</v>
      </c>
      <c r="L27" s="84">
        <f t="shared" si="2"/>
        <v>81665810</v>
      </c>
      <c r="M27" s="101">
        <f t="shared" si="3"/>
        <v>0.3875035328830438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77825154</v>
      </c>
      <c r="AA27" s="84">
        <v>3840656</v>
      </c>
      <c r="AB27" s="84">
        <f t="shared" si="10"/>
        <v>81665810</v>
      </c>
      <c r="AC27" s="101">
        <f t="shared" si="11"/>
        <v>0.3875035328830438</v>
      </c>
      <c r="AD27" s="83">
        <v>58444753</v>
      </c>
      <c r="AE27" s="84">
        <v>3389728</v>
      </c>
      <c r="AF27" s="84">
        <f t="shared" si="12"/>
        <v>61834481</v>
      </c>
      <c r="AG27" s="84">
        <v>238743132</v>
      </c>
      <c r="AH27" s="84">
        <v>238743132</v>
      </c>
      <c r="AI27" s="85">
        <v>61834481</v>
      </c>
      <c r="AJ27" s="120">
        <f t="shared" si="13"/>
        <v>0.25900004109856445</v>
      </c>
      <c r="AK27" s="121">
        <f t="shared" si="14"/>
        <v>0.32071634918388003</v>
      </c>
    </row>
    <row r="28" spans="1:37" ht="12.75">
      <c r="A28" s="61" t="s">
        <v>116</v>
      </c>
      <c r="B28" s="62" t="s">
        <v>549</v>
      </c>
      <c r="C28" s="63" t="s">
        <v>550</v>
      </c>
      <c r="D28" s="83">
        <v>433605156</v>
      </c>
      <c r="E28" s="84">
        <v>667558051</v>
      </c>
      <c r="F28" s="85">
        <f t="shared" si="0"/>
        <v>1101163207</v>
      </c>
      <c r="G28" s="83">
        <v>433605156</v>
      </c>
      <c r="H28" s="84">
        <v>667558051</v>
      </c>
      <c r="I28" s="85">
        <f t="shared" si="1"/>
        <v>1101163207</v>
      </c>
      <c r="J28" s="83">
        <v>168917095</v>
      </c>
      <c r="K28" s="84">
        <v>20167009</v>
      </c>
      <c r="L28" s="84">
        <f t="shared" si="2"/>
        <v>189084104</v>
      </c>
      <c r="M28" s="101">
        <f t="shared" si="3"/>
        <v>0.1717130601513096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168917095</v>
      </c>
      <c r="AA28" s="84">
        <v>20167009</v>
      </c>
      <c r="AB28" s="84">
        <f t="shared" si="10"/>
        <v>189084104</v>
      </c>
      <c r="AC28" s="101">
        <f t="shared" si="11"/>
        <v>0.1717130601513096</v>
      </c>
      <c r="AD28" s="83">
        <v>140047309</v>
      </c>
      <c r="AE28" s="84">
        <v>-1024621849</v>
      </c>
      <c r="AF28" s="84">
        <f t="shared" si="12"/>
        <v>-884574540</v>
      </c>
      <c r="AG28" s="84">
        <v>788598640</v>
      </c>
      <c r="AH28" s="84">
        <v>788598640</v>
      </c>
      <c r="AI28" s="85">
        <v>-884574540</v>
      </c>
      <c r="AJ28" s="120">
        <f t="shared" si="13"/>
        <v>-1.121704369157928</v>
      </c>
      <c r="AK28" s="121">
        <f t="shared" si="14"/>
        <v>-1.2137571176308104</v>
      </c>
    </row>
    <row r="29" spans="1:37" ht="16.5">
      <c r="A29" s="64" t="s">
        <v>0</v>
      </c>
      <c r="B29" s="65" t="s">
        <v>551</v>
      </c>
      <c r="C29" s="66" t="s">
        <v>0</v>
      </c>
      <c r="D29" s="86">
        <f>SUM(D23:D28)</f>
        <v>1888914547</v>
      </c>
      <c r="E29" s="87">
        <f>SUM(E23:E28)</f>
        <v>882659225</v>
      </c>
      <c r="F29" s="88">
        <f t="shared" si="0"/>
        <v>2771573772</v>
      </c>
      <c r="G29" s="86">
        <f>SUM(G23:G28)</f>
        <v>1888914547</v>
      </c>
      <c r="H29" s="87">
        <f>SUM(H23:H28)</f>
        <v>882659225</v>
      </c>
      <c r="I29" s="88">
        <f t="shared" si="1"/>
        <v>2771573772</v>
      </c>
      <c r="J29" s="86">
        <f>SUM(J23:J28)</f>
        <v>587737699</v>
      </c>
      <c r="K29" s="87">
        <f>SUM(K23:K28)</f>
        <v>43930350</v>
      </c>
      <c r="L29" s="87">
        <f t="shared" si="2"/>
        <v>631668049</v>
      </c>
      <c r="M29" s="102">
        <f t="shared" si="3"/>
        <v>0.22790952035318943</v>
      </c>
      <c r="N29" s="86">
        <f>SUM(N23:N28)</f>
        <v>0</v>
      </c>
      <c r="O29" s="87">
        <f>SUM(O23:O28)</f>
        <v>0</v>
      </c>
      <c r="P29" s="87">
        <f t="shared" si="4"/>
        <v>0</v>
      </c>
      <c r="Q29" s="102">
        <f t="shared" si="5"/>
        <v>0</v>
      </c>
      <c r="R29" s="86">
        <f>SUM(R23:R28)</f>
        <v>0</v>
      </c>
      <c r="S29" s="87">
        <f>SUM(S23:S28)</f>
        <v>0</v>
      </c>
      <c r="T29" s="87">
        <f t="shared" si="6"/>
        <v>0</v>
      </c>
      <c r="U29" s="102">
        <f t="shared" si="7"/>
        <v>0</v>
      </c>
      <c r="V29" s="86">
        <f>SUM(V23:V28)</f>
        <v>0</v>
      </c>
      <c r="W29" s="87">
        <f>SUM(W23:W28)</f>
        <v>0</v>
      </c>
      <c r="X29" s="87">
        <f t="shared" si="8"/>
        <v>0</v>
      </c>
      <c r="Y29" s="102">
        <f t="shared" si="9"/>
        <v>0</v>
      </c>
      <c r="Z29" s="86">
        <v>587737699</v>
      </c>
      <c r="AA29" s="87">
        <v>43930350</v>
      </c>
      <c r="AB29" s="87">
        <f t="shared" si="10"/>
        <v>631668049</v>
      </c>
      <c r="AC29" s="102">
        <f t="shared" si="11"/>
        <v>0.22790952035318943</v>
      </c>
      <c r="AD29" s="86">
        <f>SUM(AD23:AD28)</f>
        <v>479302791</v>
      </c>
      <c r="AE29" s="87">
        <f>SUM(AE23:AE28)</f>
        <v>-1001431604</v>
      </c>
      <c r="AF29" s="87">
        <f t="shared" si="12"/>
        <v>-522128813</v>
      </c>
      <c r="AG29" s="87">
        <f>SUM(AG23:AG28)</f>
        <v>2361042489</v>
      </c>
      <c r="AH29" s="87">
        <f>SUM(AH23:AH28)</f>
        <v>2361042489</v>
      </c>
      <c r="AI29" s="88">
        <f>SUM(AI23:AI28)</f>
        <v>-522128813</v>
      </c>
      <c r="AJ29" s="122">
        <f t="shared" si="13"/>
        <v>-0.22114333623074414</v>
      </c>
      <c r="AK29" s="123">
        <f t="shared" si="14"/>
        <v>-2.209793509326979</v>
      </c>
    </row>
    <row r="30" spans="1:37" ht="12.75">
      <c r="A30" s="61" t="s">
        <v>101</v>
      </c>
      <c r="B30" s="62" t="s">
        <v>89</v>
      </c>
      <c r="C30" s="63" t="s">
        <v>90</v>
      </c>
      <c r="D30" s="83">
        <v>3531357969</v>
      </c>
      <c r="E30" s="84">
        <v>167630448</v>
      </c>
      <c r="F30" s="85">
        <f t="shared" si="0"/>
        <v>3698988417</v>
      </c>
      <c r="G30" s="83">
        <v>3531357969</v>
      </c>
      <c r="H30" s="84">
        <v>167630448</v>
      </c>
      <c r="I30" s="85">
        <f t="shared" si="1"/>
        <v>3698988417</v>
      </c>
      <c r="J30" s="83">
        <v>973290497</v>
      </c>
      <c r="K30" s="84">
        <v>41572404</v>
      </c>
      <c r="L30" s="84">
        <f t="shared" si="2"/>
        <v>1014862901</v>
      </c>
      <c r="M30" s="101">
        <f t="shared" si="3"/>
        <v>0.27436228141073415</v>
      </c>
      <c r="N30" s="83">
        <v>0</v>
      </c>
      <c r="O30" s="84">
        <v>0</v>
      </c>
      <c r="P30" s="84">
        <f t="shared" si="4"/>
        <v>0</v>
      </c>
      <c r="Q30" s="101">
        <f t="shared" si="5"/>
        <v>0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v>973290497</v>
      </c>
      <c r="AA30" s="84">
        <v>41572404</v>
      </c>
      <c r="AB30" s="84">
        <f t="shared" si="10"/>
        <v>1014862901</v>
      </c>
      <c r="AC30" s="101">
        <f t="shared" si="11"/>
        <v>0.27436228141073415</v>
      </c>
      <c r="AD30" s="83">
        <v>871995106</v>
      </c>
      <c r="AE30" s="84">
        <v>18259415</v>
      </c>
      <c r="AF30" s="84">
        <f t="shared" si="12"/>
        <v>890254521</v>
      </c>
      <c r="AG30" s="84">
        <v>3561941978</v>
      </c>
      <c r="AH30" s="84">
        <v>3561941978</v>
      </c>
      <c r="AI30" s="85">
        <v>890254521</v>
      </c>
      <c r="AJ30" s="120">
        <f t="shared" si="13"/>
        <v>0.24993515517618575</v>
      </c>
      <c r="AK30" s="121">
        <f t="shared" si="14"/>
        <v>0.13996938747363008</v>
      </c>
    </row>
    <row r="31" spans="1:37" ht="12.75">
      <c r="A31" s="61" t="s">
        <v>101</v>
      </c>
      <c r="B31" s="62" t="s">
        <v>552</v>
      </c>
      <c r="C31" s="63" t="s">
        <v>553</v>
      </c>
      <c r="D31" s="83">
        <v>526416160</v>
      </c>
      <c r="E31" s="84">
        <v>70782000</v>
      </c>
      <c r="F31" s="85">
        <f t="shared" si="0"/>
        <v>597198160</v>
      </c>
      <c r="G31" s="83">
        <v>526416160</v>
      </c>
      <c r="H31" s="84">
        <v>70782000</v>
      </c>
      <c r="I31" s="85">
        <f t="shared" si="1"/>
        <v>597198160</v>
      </c>
      <c r="J31" s="83">
        <v>313068836</v>
      </c>
      <c r="K31" s="84">
        <v>17631679</v>
      </c>
      <c r="L31" s="84">
        <f t="shared" si="2"/>
        <v>330700515</v>
      </c>
      <c r="M31" s="101">
        <f t="shared" si="3"/>
        <v>0.553753405737218</v>
      </c>
      <c r="N31" s="83">
        <v>0</v>
      </c>
      <c r="O31" s="84">
        <v>0</v>
      </c>
      <c r="P31" s="84">
        <f t="shared" si="4"/>
        <v>0</v>
      </c>
      <c r="Q31" s="101">
        <f t="shared" si="5"/>
        <v>0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v>313068836</v>
      </c>
      <c r="AA31" s="84">
        <v>17631679</v>
      </c>
      <c r="AB31" s="84">
        <f t="shared" si="10"/>
        <v>330700515</v>
      </c>
      <c r="AC31" s="101">
        <f t="shared" si="11"/>
        <v>0.553753405737218</v>
      </c>
      <c r="AD31" s="83">
        <v>113557739</v>
      </c>
      <c r="AE31" s="84">
        <v>6237852</v>
      </c>
      <c r="AF31" s="84">
        <f t="shared" si="12"/>
        <v>119795591</v>
      </c>
      <c r="AG31" s="84">
        <v>570068981</v>
      </c>
      <c r="AH31" s="84">
        <v>570068981</v>
      </c>
      <c r="AI31" s="85">
        <v>119795591</v>
      </c>
      <c r="AJ31" s="120">
        <f t="shared" si="13"/>
        <v>0.2101422722384539</v>
      </c>
      <c r="AK31" s="121">
        <f t="shared" si="14"/>
        <v>1.7605399517583247</v>
      </c>
    </row>
    <row r="32" spans="1:37" ht="12.75">
      <c r="A32" s="61" t="s">
        <v>101</v>
      </c>
      <c r="B32" s="62" t="s">
        <v>91</v>
      </c>
      <c r="C32" s="63" t="s">
        <v>92</v>
      </c>
      <c r="D32" s="83">
        <v>1887847030</v>
      </c>
      <c r="E32" s="84">
        <v>213117118</v>
      </c>
      <c r="F32" s="85">
        <f t="shared" si="0"/>
        <v>2100964148</v>
      </c>
      <c r="G32" s="83">
        <v>1887847030</v>
      </c>
      <c r="H32" s="84">
        <v>213117118</v>
      </c>
      <c r="I32" s="85">
        <f t="shared" si="1"/>
        <v>2100964148</v>
      </c>
      <c r="J32" s="83">
        <v>621013898</v>
      </c>
      <c r="K32" s="84">
        <v>24312563</v>
      </c>
      <c r="L32" s="84">
        <f t="shared" si="2"/>
        <v>645326461</v>
      </c>
      <c r="M32" s="101">
        <f t="shared" si="3"/>
        <v>0.30715729329047076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621013898</v>
      </c>
      <c r="AA32" s="84">
        <v>24312563</v>
      </c>
      <c r="AB32" s="84">
        <f t="shared" si="10"/>
        <v>645326461</v>
      </c>
      <c r="AC32" s="101">
        <f t="shared" si="11"/>
        <v>0.30715729329047076</v>
      </c>
      <c r="AD32" s="83">
        <v>480938977</v>
      </c>
      <c r="AE32" s="84">
        <v>37768556</v>
      </c>
      <c r="AF32" s="84">
        <f t="shared" si="12"/>
        <v>518707533</v>
      </c>
      <c r="AG32" s="84">
        <v>1864394940</v>
      </c>
      <c r="AH32" s="84">
        <v>1864394940</v>
      </c>
      <c r="AI32" s="85">
        <v>518707533</v>
      </c>
      <c r="AJ32" s="120">
        <f t="shared" si="13"/>
        <v>0.2782176253921822</v>
      </c>
      <c r="AK32" s="121">
        <f t="shared" si="14"/>
        <v>0.24410466388966046</v>
      </c>
    </row>
    <row r="33" spans="1:37" ht="12.75">
      <c r="A33" s="61" t="s">
        <v>116</v>
      </c>
      <c r="B33" s="62" t="s">
        <v>554</v>
      </c>
      <c r="C33" s="63" t="s">
        <v>555</v>
      </c>
      <c r="D33" s="83">
        <v>211606000</v>
      </c>
      <c r="E33" s="84">
        <v>117305000</v>
      </c>
      <c r="F33" s="85">
        <f t="shared" si="0"/>
        <v>328911000</v>
      </c>
      <c r="G33" s="83">
        <v>211606000</v>
      </c>
      <c r="H33" s="84">
        <v>117305000</v>
      </c>
      <c r="I33" s="85">
        <f t="shared" si="1"/>
        <v>328911000</v>
      </c>
      <c r="J33" s="83">
        <v>83745285</v>
      </c>
      <c r="K33" s="84">
        <v>2334589</v>
      </c>
      <c r="L33" s="84">
        <f t="shared" si="2"/>
        <v>86079874</v>
      </c>
      <c r="M33" s="101">
        <f t="shared" si="3"/>
        <v>0.26171175181128026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83745285</v>
      </c>
      <c r="AA33" s="84">
        <v>2334589</v>
      </c>
      <c r="AB33" s="84">
        <f t="shared" si="10"/>
        <v>86079874</v>
      </c>
      <c r="AC33" s="101">
        <f t="shared" si="11"/>
        <v>0.26171175181128026</v>
      </c>
      <c r="AD33" s="83">
        <v>88459043</v>
      </c>
      <c r="AE33" s="84">
        <v>1790782</v>
      </c>
      <c r="AF33" s="84">
        <f t="shared" si="12"/>
        <v>90249825</v>
      </c>
      <c r="AG33" s="84">
        <v>236713000</v>
      </c>
      <c r="AH33" s="84">
        <v>236713000</v>
      </c>
      <c r="AI33" s="85">
        <v>90249825</v>
      </c>
      <c r="AJ33" s="120">
        <f t="shared" si="13"/>
        <v>0.3812626471718917</v>
      </c>
      <c r="AK33" s="121">
        <f t="shared" si="14"/>
        <v>-0.04620453280657333</v>
      </c>
    </row>
    <row r="34" spans="1:37" ht="16.5">
      <c r="A34" s="64" t="s">
        <v>0</v>
      </c>
      <c r="B34" s="65" t="s">
        <v>556</v>
      </c>
      <c r="C34" s="66" t="s">
        <v>0</v>
      </c>
      <c r="D34" s="86">
        <f>SUM(D30:D33)</f>
        <v>6157227159</v>
      </c>
      <c r="E34" s="87">
        <f>SUM(E30:E33)</f>
        <v>568834566</v>
      </c>
      <c r="F34" s="88">
        <f t="shared" si="0"/>
        <v>6726061725</v>
      </c>
      <c r="G34" s="86">
        <f>SUM(G30:G33)</f>
        <v>6157227159</v>
      </c>
      <c r="H34" s="87">
        <f>SUM(H30:H33)</f>
        <v>568834566</v>
      </c>
      <c r="I34" s="88">
        <f t="shared" si="1"/>
        <v>6726061725</v>
      </c>
      <c r="J34" s="86">
        <f>SUM(J30:J33)</f>
        <v>1991118516</v>
      </c>
      <c r="K34" s="87">
        <f>SUM(K30:K33)</f>
        <v>85851235</v>
      </c>
      <c r="L34" s="87">
        <f t="shared" si="2"/>
        <v>2076969751</v>
      </c>
      <c r="M34" s="102">
        <f t="shared" si="3"/>
        <v>0.3087943340276141</v>
      </c>
      <c r="N34" s="86">
        <f>SUM(N30:N33)</f>
        <v>0</v>
      </c>
      <c r="O34" s="87">
        <f>SUM(O30:O33)</f>
        <v>0</v>
      </c>
      <c r="P34" s="87">
        <f t="shared" si="4"/>
        <v>0</v>
      </c>
      <c r="Q34" s="102">
        <f t="shared" si="5"/>
        <v>0</v>
      </c>
      <c r="R34" s="86">
        <f>SUM(R30:R33)</f>
        <v>0</v>
      </c>
      <c r="S34" s="87">
        <f>SUM(S30:S33)</f>
        <v>0</v>
      </c>
      <c r="T34" s="87">
        <f t="shared" si="6"/>
        <v>0</v>
      </c>
      <c r="U34" s="102">
        <f t="shared" si="7"/>
        <v>0</v>
      </c>
      <c r="V34" s="86">
        <f>SUM(V30:V33)</f>
        <v>0</v>
      </c>
      <c r="W34" s="87">
        <f>SUM(W30:W33)</f>
        <v>0</v>
      </c>
      <c r="X34" s="87">
        <f t="shared" si="8"/>
        <v>0</v>
      </c>
      <c r="Y34" s="102">
        <f t="shared" si="9"/>
        <v>0</v>
      </c>
      <c r="Z34" s="86">
        <v>1991118516</v>
      </c>
      <c r="AA34" s="87">
        <v>85851235</v>
      </c>
      <c r="AB34" s="87">
        <f t="shared" si="10"/>
        <v>2076969751</v>
      </c>
      <c r="AC34" s="102">
        <f t="shared" si="11"/>
        <v>0.3087943340276141</v>
      </c>
      <c r="AD34" s="86">
        <f>SUM(AD30:AD33)</f>
        <v>1554950865</v>
      </c>
      <c r="AE34" s="87">
        <f>SUM(AE30:AE33)</f>
        <v>64056605</v>
      </c>
      <c r="AF34" s="87">
        <f t="shared" si="12"/>
        <v>1619007470</v>
      </c>
      <c r="AG34" s="87">
        <f>SUM(AG30:AG33)</f>
        <v>6233118899</v>
      </c>
      <c r="AH34" s="87">
        <f>SUM(AH30:AH33)</f>
        <v>6233118899</v>
      </c>
      <c r="AI34" s="88">
        <f>SUM(AI30:AI33)</f>
        <v>1619007470</v>
      </c>
      <c r="AJ34" s="122">
        <f t="shared" si="13"/>
        <v>0.25974275418679127</v>
      </c>
      <c r="AK34" s="123">
        <f t="shared" si="14"/>
        <v>0.28286607040793954</v>
      </c>
    </row>
    <row r="35" spans="1:37" ht="16.5">
      <c r="A35" s="67" t="s">
        <v>0</v>
      </c>
      <c r="B35" s="68" t="s">
        <v>557</v>
      </c>
      <c r="C35" s="69" t="s">
        <v>0</v>
      </c>
      <c r="D35" s="89">
        <f>SUM(D9:D14,D16:D21,D23:D28,D30:D33)</f>
        <v>21373887641</v>
      </c>
      <c r="E35" s="90">
        <f>SUM(E9:E14,E16:E21,E23:E28,E30:E33)</f>
        <v>3486189121</v>
      </c>
      <c r="F35" s="91">
        <f t="shared" si="0"/>
        <v>24860076762</v>
      </c>
      <c r="G35" s="89">
        <f>SUM(G9:G14,G16:G21,G23:G28,G30:G33)</f>
        <v>21373887641</v>
      </c>
      <c r="H35" s="90">
        <f>SUM(H9:H14,H16:H21,H23:H28,H30:H33)</f>
        <v>3486189121</v>
      </c>
      <c r="I35" s="91">
        <f t="shared" si="1"/>
        <v>24860076762</v>
      </c>
      <c r="J35" s="89">
        <f>SUM(J9:J14,J16:J21,J23:J28,J30:J33)</f>
        <v>6392130272</v>
      </c>
      <c r="K35" s="90">
        <f>SUM(K9:K14,K16:K21,K23:K28,K30:K33)</f>
        <v>355317995</v>
      </c>
      <c r="L35" s="90">
        <f t="shared" si="2"/>
        <v>6747448267</v>
      </c>
      <c r="M35" s="103">
        <f t="shared" si="3"/>
        <v>0.2714170326824512</v>
      </c>
      <c r="N35" s="89">
        <f>SUM(N9:N14,N16:N21,N23:N28,N30:N33)</f>
        <v>0</v>
      </c>
      <c r="O35" s="90">
        <f>SUM(O9:O14,O16:O21,O23:O28,O30:O33)</f>
        <v>0</v>
      </c>
      <c r="P35" s="90">
        <f t="shared" si="4"/>
        <v>0</v>
      </c>
      <c r="Q35" s="103">
        <f t="shared" si="5"/>
        <v>0</v>
      </c>
      <c r="R35" s="89">
        <f>SUM(R9:R14,R16:R21,R23:R28,R30:R33)</f>
        <v>0</v>
      </c>
      <c r="S35" s="90">
        <f>SUM(S9:S14,S16:S21,S23:S28,S30:S33)</f>
        <v>0</v>
      </c>
      <c r="T35" s="90">
        <f t="shared" si="6"/>
        <v>0</v>
      </c>
      <c r="U35" s="103">
        <f t="shared" si="7"/>
        <v>0</v>
      </c>
      <c r="V35" s="89">
        <f>SUM(V9:V14,V16:V21,V23:V28,V30:V33)</f>
        <v>0</v>
      </c>
      <c r="W35" s="90">
        <f>SUM(W9:W14,W16:W21,W23:W28,W30:W33)</f>
        <v>0</v>
      </c>
      <c r="X35" s="90">
        <f t="shared" si="8"/>
        <v>0</v>
      </c>
      <c r="Y35" s="103">
        <f t="shared" si="9"/>
        <v>0</v>
      </c>
      <c r="Z35" s="89">
        <v>6392130272</v>
      </c>
      <c r="AA35" s="90">
        <v>355317995</v>
      </c>
      <c r="AB35" s="90">
        <f t="shared" si="10"/>
        <v>6747448267</v>
      </c>
      <c r="AC35" s="103">
        <f t="shared" si="11"/>
        <v>0.2714170326824512</v>
      </c>
      <c r="AD35" s="89">
        <f>SUM(AD9:AD14,AD16:AD21,AD23:AD28,AD30:AD33)</f>
        <v>4576093581</v>
      </c>
      <c r="AE35" s="90">
        <f>SUM(AE9:AE14,AE16:AE21,AE23:AE28,AE30:AE33)</f>
        <v>-730466149</v>
      </c>
      <c r="AF35" s="90">
        <f t="shared" si="12"/>
        <v>3845627432</v>
      </c>
      <c r="AG35" s="90">
        <f>SUM(AG9:AG14,AG16:AG21,AG23:AG28,AG30:AG33)</f>
        <v>28245339302</v>
      </c>
      <c r="AH35" s="90">
        <f>SUM(AH9:AH14,AH16:AH21,AH23:AH28,AH30:AH33)</f>
        <v>28245339302</v>
      </c>
      <c r="AI35" s="91">
        <f>SUM(AI9:AI14,AI16:AI21,AI23:AI28,AI30:AI33)</f>
        <v>3845627432</v>
      </c>
      <c r="AJ35" s="124">
        <f t="shared" si="13"/>
        <v>0.1361508669052419</v>
      </c>
      <c r="AK35" s="125">
        <f t="shared" si="14"/>
        <v>0.7545766942615257</v>
      </c>
    </row>
    <row r="36" spans="1:37" ht="12.7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ht="12.7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99</v>
      </c>
      <c r="B9" s="62" t="s">
        <v>46</v>
      </c>
      <c r="C9" s="63" t="s">
        <v>47</v>
      </c>
      <c r="D9" s="83">
        <v>47512223847</v>
      </c>
      <c r="E9" s="84">
        <v>8325970722</v>
      </c>
      <c r="F9" s="85">
        <f>$D9+$E9</f>
        <v>55838194569</v>
      </c>
      <c r="G9" s="83">
        <v>47556322655</v>
      </c>
      <c r="H9" s="84">
        <v>8842420307</v>
      </c>
      <c r="I9" s="85">
        <f>$G9+$H9</f>
        <v>56398742962</v>
      </c>
      <c r="J9" s="83">
        <v>12238458990</v>
      </c>
      <c r="K9" s="84">
        <v>553988630</v>
      </c>
      <c r="L9" s="84">
        <f>$J9+$K9</f>
        <v>12792447620</v>
      </c>
      <c r="M9" s="101">
        <f>IF(($F9=0),0,($L9/$F9))</f>
        <v>0.22909851793635988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12238458990</v>
      </c>
      <c r="AA9" s="84">
        <v>553988630</v>
      </c>
      <c r="AB9" s="84">
        <f>$Z9+$AA9</f>
        <v>12792447620</v>
      </c>
      <c r="AC9" s="101">
        <f>IF(($F9=0),0,($AB9/$F9))</f>
        <v>0.22909851793635988</v>
      </c>
      <c r="AD9" s="83">
        <v>11339579231</v>
      </c>
      <c r="AE9" s="84">
        <v>1109941559</v>
      </c>
      <c r="AF9" s="84">
        <f>$AD9+$AE9</f>
        <v>12449520790</v>
      </c>
      <c r="AG9" s="84">
        <v>52109471815</v>
      </c>
      <c r="AH9" s="84">
        <v>52109471815</v>
      </c>
      <c r="AI9" s="85">
        <v>12449520790</v>
      </c>
      <c r="AJ9" s="120">
        <f>IF(($AG9=0),0,($AI9/$AG9))</f>
        <v>0.2389108996191425</v>
      </c>
      <c r="AK9" s="121">
        <f>IF(($AF9=0),0,(($L9/$AF9)-1))</f>
        <v>0.0275453839376254</v>
      </c>
    </row>
    <row r="10" spans="1:37" ht="16.5">
      <c r="A10" s="64" t="s">
        <v>0</v>
      </c>
      <c r="B10" s="65" t="s">
        <v>100</v>
      </c>
      <c r="C10" s="66" t="s">
        <v>0</v>
      </c>
      <c r="D10" s="86">
        <f>D9</f>
        <v>47512223847</v>
      </c>
      <c r="E10" s="87">
        <f>E9</f>
        <v>8325970722</v>
      </c>
      <c r="F10" s="88">
        <f aca="true" t="shared" si="0" ref="F10:F45">$D10+$E10</f>
        <v>55838194569</v>
      </c>
      <c r="G10" s="86">
        <f>G9</f>
        <v>47556322655</v>
      </c>
      <c r="H10" s="87">
        <f>H9</f>
        <v>8842420307</v>
      </c>
      <c r="I10" s="88">
        <f aca="true" t="shared" si="1" ref="I10:I45">$G10+$H10</f>
        <v>56398742962</v>
      </c>
      <c r="J10" s="86">
        <f>J9</f>
        <v>12238458990</v>
      </c>
      <c r="K10" s="87">
        <f>K9</f>
        <v>553988630</v>
      </c>
      <c r="L10" s="87">
        <f aca="true" t="shared" si="2" ref="L10:L45">$J10+$K10</f>
        <v>12792447620</v>
      </c>
      <c r="M10" s="102">
        <f aca="true" t="shared" si="3" ref="M10:M45">IF(($F10=0),0,($L10/$F10))</f>
        <v>0.22909851793635988</v>
      </c>
      <c r="N10" s="86">
        <f>N9</f>
        <v>0</v>
      </c>
      <c r="O10" s="87">
        <f>O9</f>
        <v>0</v>
      </c>
      <c r="P10" s="87">
        <f aca="true" t="shared" si="4" ref="P10:P45">$N10+$O10</f>
        <v>0</v>
      </c>
      <c r="Q10" s="102">
        <f aca="true" t="shared" si="5" ref="Q10:Q45">IF(($F10=0),0,($P10/$F10))</f>
        <v>0</v>
      </c>
      <c r="R10" s="86">
        <f>R9</f>
        <v>0</v>
      </c>
      <c r="S10" s="87">
        <f>S9</f>
        <v>0</v>
      </c>
      <c r="T10" s="87">
        <f aca="true" t="shared" si="6" ref="T10:T45">$R10+$S10</f>
        <v>0</v>
      </c>
      <c r="U10" s="102">
        <f aca="true" t="shared" si="7" ref="U10:U45">IF(($I10=0),0,($T10/$I10))</f>
        <v>0</v>
      </c>
      <c r="V10" s="86">
        <f>V9</f>
        <v>0</v>
      </c>
      <c r="W10" s="87">
        <f>W9</f>
        <v>0</v>
      </c>
      <c r="X10" s="87">
        <f aca="true" t="shared" si="8" ref="X10:X45">$V10+$W10</f>
        <v>0</v>
      </c>
      <c r="Y10" s="102">
        <f aca="true" t="shared" si="9" ref="Y10:Y45">IF(($I10=0),0,($X10/$I10))</f>
        <v>0</v>
      </c>
      <c r="Z10" s="86">
        <v>12238458990</v>
      </c>
      <c r="AA10" s="87">
        <v>553988630</v>
      </c>
      <c r="AB10" s="87">
        <f aca="true" t="shared" si="10" ref="AB10:AB45">$Z10+$AA10</f>
        <v>12792447620</v>
      </c>
      <c r="AC10" s="102">
        <f aca="true" t="shared" si="11" ref="AC10:AC45">IF(($F10=0),0,($AB10/$F10))</f>
        <v>0.22909851793635988</v>
      </c>
      <c r="AD10" s="86">
        <f>AD9</f>
        <v>11339579231</v>
      </c>
      <c r="AE10" s="87">
        <f>AE9</f>
        <v>1109941559</v>
      </c>
      <c r="AF10" s="87">
        <f aca="true" t="shared" si="12" ref="AF10:AF45">$AD10+$AE10</f>
        <v>12449520790</v>
      </c>
      <c r="AG10" s="87">
        <f>AG9</f>
        <v>52109471815</v>
      </c>
      <c r="AH10" s="87">
        <f>AH9</f>
        <v>52109471815</v>
      </c>
      <c r="AI10" s="88">
        <f>AI9</f>
        <v>12449520790</v>
      </c>
      <c r="AJ10" s="122">
        <f aca="true" t="shared" si="13" ref="AJ10:AJ45">IF(($AG10=0),0,($AI10/$AG10))</f>
        <v>0.2389108996191425</v>
      </c>
      <c r="AK10" s="123">
        <f aca="true" t="shared" si="14" ref="AK10:AK45">IF(($AF10=0),0,(($L10/$AF10)-1))</f>
        <v>0.0275453839376254</v>
      </c>
    </row>
    <row r="11" spans="1:37" ht="12.75">
      <c r="A11" s="61" t="s">
        <v>101</v>
      </c>
      <c r="B11" s="62" t="s">
        <v>558</v>
      </c>
      <c r="C11" s="63" t="s">
        <v>559</v>
      </c>
      <c r="D11" s="83">
        <v>439355458</v>
      </c>
      <c r="E11" s="84">
        <v>71729545</v>
      </c>
      <c r="F11" s="85">
        <f t="shared" si="0"/>
        <v>511085003</v>
      </c>
      <c r="G11" s="83">
        <v>439355458</v>
      </c>
      <c r="H11" s="84">
        <v>71729545</v>
      </c>
      <c r="I11" s="85">
        <f t="shared" si="1"/>
        <v>511085003</v>
      </c>
      <c r="J11" s="83">
        <v>98091738</v>
      </c>
      <c r="K11" s="84">
        <v>6343828</v>
      </c>
      <c r="L11" s="84">
        <f t="shared" si="2"/>
        <v>104435566</v>
      </c>
      <c r="M11" s="101">
        <f t="shared" si="3"/>
        <v>0.2043408931723242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98091738</v>
      </c>
      <c r="AA11" s="84">
        <v>6343828</v>
      </c>
      <c r="AB11" s="84">
        <f t="shared" si="10"/>
        <v>104435566</v>
      </c>
      <c r="AC11" s="101">
        <f t="shared" si="11"/>
        <v>0.2043408931723242</v>
      </c>
      <c r="AD11" s="83">
        <v>92507125</v>
      </c>
      <c r="AE11" s="84">
        <v>3655435</v>
      </c>
      <c r="AF11" s="84">
        <f t="shared" si="12"/>
        <v>96162560</v>
      </c>
      <c r="AG11" s="84">
        <v>481460571</v>
      </c>
      <c r="AH11" s="84">
        <v>481460571</v>
      </c>
      <c r="AI11" s="85">
        <v>96162560</v>
      </c>
      <c r="AJ11" s="120">
        <f t="shared" si="13"/>
        <v>0.19973091420605654</v>
      </c>
      <c r="AK11" s="121">
        <f t="shared" si="14"/>
        <v>0.08603146588443567</v>
      </c>
    </row>
    <row r="12" spans="1:37" ht="12.75">
      <c r="A12" s="61" t="s">
        <v>101</v>
      </c>
      <c r="B12" s="62" t="s">
        <v>560</v>
      </c>
      <c r="C12" s="63" t="s">
        <v>561</v>
      </c>
      <c r="D12" s="83">
        <v>346090893</v>
      </c>
      <c r="E12" s="84">
        <v>51261562</v>
      </c>
      <c r="F12" s="85">
        <f t="shared" si="0"/>
        <v>397352455</v>
      </c>
      <c r="G12" s="83">
        <v>346090893</v>
      </c>
      <c r="H12" s="84">
        <v>52466562</v>
      </c>
      <c r="I12" s="85">
        <f t="shared" si="1"/>
        <v>398557455</v>
      </c>
      <c r="J12" s="83">
        <v>83598491</v>
      </c>
      <c r="K12" s="84">
        <v>4813545</v>
      </c>
      <c r="L12" s="84">
        <f t="shared" si="2"/>
        <v>88412036</v>
      </c>
      <c r="M12" s="101">
        <f t="shared" si="3"/>
        <v>0.2225028054753053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83598491</v>
      </c>
      <c r="AA12" s="84">
        <v>4813545</v>
      </c>
      <c r="AB12" s="84">
        <f t="shared" si="10"/>
        <v>88412036</v>
      </c>
      <c r="AC12" s="101">
        <f t="shared" si="11"/>
        <v>0.2225028054753053</v>
      </c>
      <c r="AD12" s="83">
        <v>88374888</v>
      </c>
      <c r="AE12" s="84">
        <v>5053973</v>
      </c>
      <c r="AF12" s="84">
        <f t="shared" si="12"/>
        <v>93428861</v>
      </c>
      <c r="AG12" s="84">
        <v>397634732</v>
      </c>
      <c r="AH12" s="84">
        <v>397634732</v>
      </c>
      <c r="AI12" s="85">
        <v>93428861</v>
      </c>
      <c r="AJ12" s="120">
        <f t="shared" si="13"/>
        <v>0.2349615199106903</v>
      </c>
      <c r="AK12" s="121">
        <f t="shared" si="14"/>
        <v>-0.053696737242681314</v>
      </c>
    </row>
    <row r="13" spans="1:37" ht="12.75">
      <c r="A13" s="61" t="s">
        <v>101</v>
      </c>
      <c r="B13" s="62" t="s">
        <v>562</v>
      </c>
      <c r="C13" s="63" t="s">
        <v>563</v>
      </c>
      <c r="D13" s="83">
        <v>421416467</v>
      </c>
      <c r="E13" s="84">
        <v>56187043</v>
      </c>
      <c r="F13" s="85">
        <f t="shared" si="0"/>
        <v>477603510</v>
      </c>
      <c r="G13" s="83">
        <v>421578467</v>
      </c>
      <c r="H13" s="84">
        <v>58274700</v>
      </c>
      <c r="I13" s="85">
        <f t="shared" si="1"/>
        <v>479853167</v>
      </c>
      <c r="J13" s="83">
        <v>114892313</v>
      </c>
      <c r="K13" s="84">
        <v>1828908</v>
      </c>
      <c r="L13" s="84">
        <f t="shared" si="2"/>
        <v>116721221</v>
      </c>
      <c r="M13" s="101">
        <f t="shared" si="3"/>
        <v>0.24438937017024853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114892313</v>
      </c>
      <c r="AA13" s="84">
        <v>1828908</v>
      </c>
      <c r="AB13" s="84">
        <f t="shared" si="10"/>
        <v>116721221</v>
      </c>
      <c r="AC13" s="101">
        <f t="shared" si="11"/>
        <v>0.24438937017024853</v>
      </c>
      <c r="AD13" s="83">
        <v>104948160</v>
      </c>
      <c r="AE13" s="84">
        <v>3455712</v>
      </c>
      <c r="AF13" s="84">
        <f t="shared" si="12"/>
        <v>108403872</v>
      </c>
      <c r="AG13" s="84">
        <v>407803113</v>
      </c>
      <c r="AH13" s="84">
        <v>407803113</v>
      </c>
      <c r="AI13" s="85">
        <v>108403872</v>
      </c>
      <c r="AJ13" s="120">
        <f t="shared" si="13"/>
        <v>0.26582404239763613</v>
      </c>
      <c r="AK13" s="121">
        <f t="shared" si="14"/>
        <v>0.07672557120468904</v>
      </c>
    </row>
    <row r="14" spans="1:37" ht="12.75">
      <c r="A14" s="61" t="s">
        <v>101</v>
      </c>
      <c r="B14" s="62" t="s">
        <v>564</v>
      </c>
      <c r="C14" s="63" t="s">
        <v>565</v>
      </c>
      <c r="D14" s="83">
        <v>1205124038</v>
      </c>
      <c r="E14" s="84">
        <v>269141804</v>
      </c>
      <c r="F14" s="85">
        <f t="shared" si="0"/>
        <v>1474265842</v>
      </c>
      <c r="G14" s="83">
        <v>1229150044</v>
      </c>
      <c r="H14" s="84">
        <v>375297572</v>
      </c>
      <c r="I14" s="85">
        <f t="shared" si="1"/>
        <v>1604447616</v>
      </c>
      <c r="J14" s="83">
        <v>305956237</v>
      </c>
      <c r="K14" s="84">
        <v>12676759</v>
      </c>
      <c r="L14" s="84">
        <f t="shared" si="2"/>
        <v>318632996</v>
      </c>
      <c r="M14" s="101">
        <f t="shared" si="3"/>
        <v>0.21612994544304173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305956237</v>
      </c>
      <c r="AA14" s="84">
        <v>12676759</v>
      </c>
      <c r="AB14" s="84">
        <f t="shared" si="10"/>
        <v>318632996</v>
      </c>
      <c r="AC14" s="101">
        <f t="shared" si="11"/>
        <v>0.21612994544304173</v>
      </c>
      <c r="AD14" s="83">
        <v>299363336</v>
      </c>
      <c r="AE14" s="84">
        <v>38289479</v>
      </c>
      <c r="AF14" s="84">
        <f t="shared" si="12"/>
        <v>337652815</v>
      </c>
      <c r="AG14" s="84">
        <v>1451190676</v>
      </c>
      <c r="AH14" s="84">
        <v>1451190676</v>
      </c>
      <c r="AI14" s="85">
        <v>337652815</v>
      </c>
      <c r="AJ14" s="120">
        <f t="shared" si="13"/>
        <v>0.23267294958832827</v>
      </c>
      <c r="AK14" s="121">
        <f t="shared" si="14"/>
        <v>-0.0563295140897907</v>
      </c>
    </row>
    <row r="15" spans="1:37" ht="12.75">
      <c r="A15" s="61" t="s">
        <v>101</v>
      </c>
      <c r="B15" s="62" t="s">
        <v>566</v>
      </c>
      <c r="C15" s="63" t="s">
        <v>567</v>
      </c>
      <c r="D15" s="83">
        <v>907048717</v>
      </c>
      <c r="E15" s="84">
        <v>166435729</v>
      </c>
      <c r="F15" s="85">
        <f t="shared" si="0"/>
        <v>1073484446</v>
      </c>
      <c r="G15" s="83">
        <v>907048717</v>
      </c>
      <c r="H15" s="84">
        <v>166435729</v>
      </c>
      <c r="I15" s="85">
        <f t="shared" si="1"/>
        <v>1073484446</v>
      </c>
      <c r="J15" s="83">
        <v>226168784</v>
      </c>
      <c r="K15" s="84">
        <v>11060722</v>
      </c>
      <c r="L15" s="84">
        <f t="shared" si="2"/>
        <v>237229506</v>
      </c>
      <c r="M15" s="101">
        <f t="shared" si="3"/>
        <v>0.22099016607456276</v>
      </c>
      <c r="N15" s="83">
        <v>0</v>
      </c>
      <c r="O15" s="84">
        <v>0</v>
      </c>
      <c r="P15" s="84">
        <f t="shared" si="4"/>
        <v>0</v>
      </c>
      <c r="Q15" s="101">
        <f t="shared" si="5"/>
        <v>0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v>226168784</v>
      </c>
      <c r="AA15" s="84">
        <v>11060722</v>
      </c>
      <c r="AB15" s="84">
        <f t="shared" si="10"/>
        <v>237229506</v>
      </c>
      <c r="AC15" s="101">
        <f t="shared" si="11"/>
        <v>0.22099016607456276</v>
      </c>
      <c r="AD15" s="83">
        <v>210900483</v>
      </c>
      <c r="AE15" s="84">
        <v>21314798</v>
      </c>
      <c r="AF15" s="84">
        <f t="shared" si="12"/>
        <v>232215281</v>
      </c>
      <c r="AG15" s="84">
        <v>995607112</v>
      </c>
      <c r="AH15" s="84">
        <v>995607112</v>
      </c>
      <c r="AI15" s="85">
        <v>232215281</v>
      </c>
      <c r="AJ15" s="120">
        <f t="shared" si="13"/>
        <v>0.23323987765969273</v>
      </c>
      <c r="AK15" s="121">
        <f t="shared" si="14"/>
        <v>0.02159300188345492</v>
      </c>
    </row>
    <row r="16" spans="1:37" ht="12.75">
      <c r="A16" s="61" t="s">
        <v>116</v>
      </c>
      <c r="B16" s="62" t="s">
        <v>568</v>
      </c>
      <c r="C16" s="63" t="s">
        <v>569</v>
      </c>
      <c r="D16" s="83">
        <v>437683755</v>
      </c>
      <c r="E16" s="84">
        <v>13730000</v>
      </c>
      <c r="F16" s="85">
        <f t="shared" si="0"/>
        <v>451413755</v>
      </c>
      <c r="G16" s="83">
        <v>437683755</v>
      </c>
      <c r="H16" s="84">
        <v>13730000</v>
      </c>
      <c r="I16" s="85">
        <f t="shared" si="1"/>
        <v>451413755</v>
      </c>
      <c r="J16" s="83">
        <v>110242747</v>
      </c>
      <c r="K16" s="84">
        <v>1244176</v>
      </c>
      <c r="L16" s="84">
        <f t="shared" si="2"/>
        <v>111486923</v>
      </c>
      <c r="M16" s="101">
        <f t="shared" si="3"/>
        <v>0.24697280879267847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110242747</v>
      </c>
      <c r="AA16" s="84">
        <v>1244176</v>
      </c>
      <c r="AB16" s="84">
        <f t="shared" si="10"/>
        <v>111486923</v>
      </c>
      <c r="AC16" s="101">
        <f t="shared" si="11"/>
        <v>0.24697280879267847</v>
      </c>
      <c r="AD16" s="83">
        <v>105714689</v>
      </c>
      <c r="AE16" s="84">
        <v>337560</v>
      </c>
      <c r="AF16" s="84">
        <f t="shared" si="12"/>
        <v>106052249</v>
      </c>
      <c r="AG16" s="84">
        <v>436514022</v>
      </c>
      <c r="AH16" s="84">
        <v>436514022</v>
      </c>
      <c r="AI16" s="85">
        <v>106052249</v>
      </c>
      <c r="AJ16" s="120">
        <f t="shared" si="13"/>
        <v>0.24295267426712813</v>
      </c>
      <c r="AK16" s="121">
        <f t="shared" si="14"/>
        <v>0.051245249876784804</v>
      </c>
    </row>
    <row r="17" spans="1:37" ht="16.5">
      <c r="A17" s="64" t="s">
        <v>0</v>
      </c>
      <c r="B17" s="65" t="s">
        <v>570</v>
      </c>
      <c r="C17" s="66" t="s">
        <v>0</v>
      </c>
      <c r="D17" s="86">
        <f>SUM(D11:D16)</f>
        <v>3756719328</v>
      </c>
      <c r="E17" s="87">
        <f>SUM(E11:E16)</f>
        <v>628485683</v>
      </c>
      <c r="F17" s="88">
        <f t="shared" si="0"/>
        <v>4385205011</v>
      </c>
      <c r="G17" s="86">
        <f>SUM(G11:G16)</f>
        <v>3780907334</v>
      </c>
      <c r="H17" s="87">
        <f>SUM(H11:H16)</f>
        <v>737934108</v>
      </c>
      <c r="I17" s="88">
        <f t="shared" si="1"/>
        <v>4518841442</v>
      </c>
      <c r="J17" s="86">
        <f>SUM(J11:J16)</f>
        <v>938950310</v>
      </c>
      <c r="K17" s="87">
        <f>SUM(K11:K16)</f>
        <v>37967938</v>
      </c>
      <c r="L17" s="87">
        <f t="shared" si="2"/>
        <v>976918248</v>
      </c>
      <c r="M17" s="102">
        <f t="shared" si="3"/>
        <v>0.22277595814778658</v>
      </c>
      <c r="N17" s="86">
        <f>SUM(N11:N16)</f>
        <v>0</v>
      </c>
      <c r="O17" s="87">
        <f>SUM(O11:O16)</f>
        <v>0</v>
      </c>
      <c r="P17" s="87">
        <f t="shared" si="4"/>
        <v>0</v>
      </c>
      <c r="Q17" s="102">
        <f t="shared" si="5"/>
        <v>0</v>
      </c>
      <c r="R17" s="86">
        <f>SUM(R11:R16)</f>
        <v>0</v>
      </c>
      <c r="S17" s="87">
        <f>SUM(S11:S16)</f>
        <v>0</v>
      </c>
      <c r="T17" s="87">
        <f t="shared" si="6"/>
        <v>0</v>
      </c>
      <c r="U17" s="102">
        <f t="shared" si="7"/>
        <v>0</v>
      </c>
      <c r="V17" s="86">
        <f>SUM(V11:V16)</f>
        <v>0</v>
      </c>
      <c r="W17" s="87">
        <f>SUM(W11:W16)</f>
        <v>0</v>
      </c>
      <c r="X17" s="87">
        <f t="shared" si="8"/>
        <v>0</v>
      </c>
      <c r="Y17" s="102">
        <f t="shared" si="9"/>
        <v>0</v>
      </c>
      <c r="Z17" s="86">
        <v>938950310</v>
      </c>
      <c r="AA17" s="87">
        <v>37967938</v>
      </c>
      <c r="AB17" s="87">
        <f t="shared" si="10"/>
        <v>976918248</v>
      </c>
      <c r="AC17" s="102">
        <f t="shared" si="11"/>
        <v>0.22277595814778658</v>
      </c>
      <c r="AD17" s="86">
        <f>SUM(AD11:AD16)</f>
        <v>901808681</v>
      </c>
      <c r="AE17" s="87">
        <f>SUM(AE11:AE16)</f>
        <v>72106957</v>
      </c>
      <c r="AF17" s="87">
        <f t="shared" si="12"/>
        <v>973915638</v>
      </c>
      <c r="AG17" s="87">
        <f>SUM(AG11:AG16)</f>
        <v>4170210226</v>
      </c>
      <c r="AH17" s="87">
        <f>SUM(AH11:AH16)</f>
        <v>4170210226</v>
      </c>
      <c r="AI17" s="88">
        <f>SUM(AI11:AI16)</f>
        <v>973915638</v>
      </c>
      <c r="AJ17" s="122">
        <f t="shared" si="13"/>
        <v>0.2335411370697646</v>
      </c>
      <c r="AK17" s="123">
        <f t="shared" si="14"/>
        <v>0.0030830288403276285</v>
      </c>
    </row>
    <row r="18" spans="1:37" ht="12.75">
      <c r="A18" s="61" t="s">
        <v>101</v>
      </c>
      <c r="B18" s="62" t="s">
        <v>571</v>
      </c>
      <c r="C18" s="63" t="s">
        <v>572</v>
      </c>
      <c r="D18" s="83">
        <v>702722894</v>
      </c>
      <c r="E18" s="84">
        <v>89094449</v>
      </c>
      <c r="F18" s="85">
        <f t="shared" si="0"/>
        <v>791817343</v>
      </c>
      <c r="G18" s="83">
        <v>711056328</v>
      </c>
      <c r="H18" s="84">
        <v>90695194</v>
      </c>
      <c r="I18" s="85">
        <f t="shared" si="1"/>
        <v>801751522</v>
      </c>
      <c r="J18" s="83">
        <v>217965918</v>
      </c>
      <c r="K18" s="84">
        <v>8332580</v>
      </c>
      <c r="L18" s="84">
        <f t="shared" si="2"/>
        <v>226298498</v>
      </c>
      <c r="M18" s="101">
        <f t="shared" si="3"/>
        <v>0.2857963392701289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217965918</v>
      </c>
      <c r="AA18" s="84">
        <v>8332580</v>
      </c>
      <c r="AB18" s="84">
        <f t="shared" si="10"/>
        <v>226298498</v>
      </c>
      <c r="AC18" s="101">
        <f t="shared" si="11"/>
        <v>0.2857963392701289</v>
      </c>
      <c r="AD18" s="83">
        <v>182997216</v>
      </c>
      <c r="AE18" s="84">
        <v>3279673</v>
      </c>
      <c r="AF18" s="84">
        <f t="shared" si="12"/>
        <v>186276889</v>
      </c>
      <c r="AG18" s="84">
        <v>679430174</v>
      </c>
      <c r="AH18" s="84">
        <v>679430174</v>
      </c>
      <c r="AI18" s="85">
        <v>186276889</v>
      </c>
      <c r="AJ18" s="120">
        <f t="shared" si="13"/>
        <v>0.27416634722496147</v>
      </c>
      <c r="AK18" s="121">
        <f t="shared" si="14"/>
        <v>0.21485010413718042</v>
      </c>
    </row>
    <row r="19" spans="1:37" ht="12.75">
      <c r="A19" s="61" t="s">
        <v>101</v>
      </c>
      <c r="B19" s="62" t="s">
        <v>93</v>
      </c>
      <c r="C19" s="63" t="s">
        <v>94</v>
      </c>
      <c r="D19" s="83">
        <v>2608797875</v>
      </c>
      <c r="E19" s="84">
        <v>128102569</v>
      </c>
      <c r="F19" s="85">
        <f t="shared" si="0"/>
        <v>2736900444</v>
      </c>
      <c r="G19" s="83">
        <v>2608797875</v>
      </c>
      <c r="H19" s="84">
        <v>154366637</v>
      </c>
      <c r="I19" s="85">
        <f t="shared" si="1"/>
        <v>2763164512</v>
      </c>
      <c r="J19" s="83">
        <v>635139768</v>
      </c>
      <c r="K19" s="84">
        <v>14080744</v>
      </c>
      <c r="L19" s="84">
        <f t="shared" si="2"/>
        <v>649220512</v>
      </c>
      <c r="M19" s="101">
        <f t="shared" si="3"/>
        <v>0.2372101306875304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635139768</v>
      </c>
      <c r="AA19" s="84">
        <v>14080744</v>
      </c>
      <c r="AB19" s="84">
        <f t="shared" si="10"/>
        <v>649220512</v>
      </c>
      <c r="AC19" s="101">
        <f t="shared" si="11"/>
        <v>0.2372101306875304</v>
      </c>
      <c r="AD19" s="83">
        <v>581863005</v>
      </c>
      <c r="AE19" s="84">
        <v>34359098</v>
      </c>
      <c r="AF19" s="84">
        <f t="shared" si="12"/>
        <v>616222103</v>
      </c>
      <c r="AG19" s="84">
        <v>2648192631</v>
      </c>
      <c r="AH19" s="84">
        <v>2648192631</v>
      </c>
      <c r="AI19" s="85">
        <v>616222103</v>
      </c>
      <c r="AJ19" s="120">
        <f t="shared" si="13"/>
        <v>0.2326953469269736</v>
      </c>
      <c r="AK19" s="121">
        <f t="shared" si="14"/>
        <v>0.05354953812813812</v>
      </c>
    </row>
    <row r="20" spans="1:37" ht="12.75">
      <c r="A20" s="61" t="s">
        <v>101</v>
      </c>
      <c r="B20" s="62" t="s">
        <v>95</v>
      </c>
      <c r="C20" s="63" t="s">
        <v>96</v>
      </c>
      <c r="D20" s="83">
        <v>2020050868</v>
      </c>
      <c r="E20" s="84">
        <v>406053915</v>
      </c>
      <c r="F20" s="85">
        <f t="shared" si="0"/>
        <v>2426104783</v>
      </c>
      <c r="G20" s="83">
        <v>2020050868</v>
      </c>
      <c r="H20" s="84">
        <v>471680164</v>
      </c>
      <c r="I20" s="85">
        <f t="shared" si="1"/>
        <v>2491731032</v>
      </c>
      <c r="J20" s="83">
        <v>539225709</v>
      </c>
      <c r="K20" s="84">
        <v>23614592</v>
      </c>
      <c r="L20" s="84">
        <f t="shared" si="2"/>
        <v>562840301</v>
      </c>
      <c r="M20" s="101">
        <f t="shared" si="3"/>
        <v>0.23199340149852052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539225709</v>
      </c>
      <c r="AA20" s="84">
        <v>23614592</v>
      </c>
      <c r="AB20" s="84">
        <f t="shared" si="10"/>
        <v>562840301</v>
      </c>
      <c r="AC20" s="101">
        <f t="shared" si="11"/>
        <v>0.23199340149852052</v>
      </c>
      <c r="AD20" s="83">
        <v>493321712</v>
      </c>
      <c r="AE20" s="84">
        <v>63649061</v>
      </c>
      <c r="AF20" s="84">
        <f t="shared" si="12"/>
        <v>556970773</v>
      </c>
      <c r="AG20" s="84">
        <v>2275481186</v>
      </c>
      <c r="AH20" s="84">
        <v>2275481186</v>
      </c>
      <c r="AI20" s="85">
        <v>556970773</v>
      </c>
      <c r="AJ20" s="120">
        <f t="shared" si="13"/>
        <v>0.24477054630325562</v>
      </c>
      <c r="AK20" s="121">
        <f t="shared" si="14"/>
        <v>0.010538305211932553</v>
      </c>
    </row>
    <row r="21" spans="1:37" ht="12.75">
      <c r="A21" s="61" t="s">
        <v>101</v>
      </c>
      <c r="B21" s="62" t="s">
        <v>573</v>
      </c>
      <c r="C21" s="63" t="s">
        <v>574</v>
      </c>
      <c r="D21" s="83">
        <v>1302088200</v>
      </c>
      <c r="E21" s="84">
        <v>151230264</v>
      </c>
      <c r="F21" s="85">
        <f t="shared" si="0"/>
        <v>1453318464</v>
      </c>
      <c r="G21" s="83">
        <v>1302188200</v>
      </c>
      <c r="H21" s="84">
        <v>156251212</v>
      </c>
      <c r="I21" s="85">
        <f t="shared" si="1"/>
        <v>1458439412</v>
      </c>
      <c r="J21" s="83">
        <v>293654846</v>
      </c>
      <c r="K21" s="84">
        <v>16443266</v>
      </c>
      <c r="L21" s="84">
        <f t="shared" si="2"/>
        <v>310098112</v>
      </c>
      <c r="M21" s="101">
        <f t="shared" si="3"/>
        <v>0.21337244360503768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293654846</v>
      </c>
      <c r="AA21" s="84">
        <v>16443266</v>
      </c>
      <c r="AB21" s="84">
        <f t="shared" si="10"/>
        <v>310098112</v>
      </c>
      <c r="AC21" s="101">
        <f t="shared" si="11"/>
        <v>0.21337244360503768</v>
      </c>
      <c r="AD21" s="83">
        <v>269889851</v>
      </c>
      <c r="AE21" s="84">
        <v>3767237</v>
      </c>
      <c r="AF21" s="84">
        <f t="shared" si="12"/>
        <v>273657088</v>
      </c>
      <c r="AG21" s="84">
        <v>1255408363</v>
      </c>
      <c r="AH21" s="84">
        <v>1255408363</v>
      </c>
      <c r="AI21" s="85">
        <v>273657088</v>
      </c>
      <c r="AJ21" s="120">
        <f t="shared" si="13"/>
        <v>0.21798252749093722</v>
      </c>
      <c r="AK21" s="121">
        <f t="shared" si="14"/>
        <v>0.13316309205190402</v>
      </c>
    </row>
    <row r="22" spans="1:37" ht="12.75">
      <c r="A22" s="61" t="s">
        <v>101</v>
      </c>
      <c r="B22" s="62" t="s">
        <v>575</v>
      </c>
      <c r="C22" s="63" t="s">
        <v>576</v>
      </c>
      <c r="D22" s="83">
        <v>854415024</v>
      </c>
      <c r="E22" s="84">
        <v>101758738</v>
      </c>
      <c r="F22" s="85">
        <f t="shared" si="0"/>
        <v>956173762</v>
      </c>
      <c r="G22" s="83">
        <v>858521368</v>
      </c>
      <c r="H22" s="84">
        <v>114662311</v>
      </c>
      <c r="I22" s="85">
        <f t="shared" si="1"/>
        <v>973183679</v>
      </c>
      <c r="J22" s="83">
        <v>285374460</v>
      </c>
      <c r="K22" s="84">
        <v>6632101</v>
      </c>
      <c r="L22" s="84">
        <f t="shared" si="2"/>
        <v>292006561</v>
      </c>
      <c r="M22" s="101">
        <f t="shared" si="3"/>
        <v>0.3053906858824683</v>
      </c>
      <c r="N22" s="83">
        <v>0</v>
      </c>
      <c r="O22" s="84">
        <v>0</v>
      </c>
      <c r="P22" s="84">
        <f t="shared" si="4"/>
        <v>0</v>
      </c>
      <c r="Q22" s="101">
        <f t="shared" si="5"/>
        <v>0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v>285374460</v>
      </c>
      <c r="AA22" s="84">
        <v>6632101</v>
      </c>
      <c r="AB22" s="84">
        <f t="shared" si="10"/>
        <v>292006561</v>
      </c>
      <c r="AC22" s="101">
        <f t="shared" si="11"/>
        <v>0.3053906858824683</v>
      </c>
      <c r="AD22" s="83">
        <v>229172981</v>
      </c>
      <c r="AE22" s="84">
        <v>17074388</v>
      </c>
      <c r="AF22" s="84">
        <f t="shared" si="12"/>
        <v>246247369</v>
      </c>
      <c r="AG22" s="84">
        <v>834724577</v>
      </c>
      <c r="AH22" s="84">
        <v>834724577</v>
      </c>
      <c r="AI22" s="85">
        <v>246247369</v>
      </c>
      <c r="AJ22" s="120">
        <f t="shared" si="13"/>
        <v>0.2950043353042425</v>
      </c>
      <c r="AK22" s="121">
        <f t="shared" si="14"/>
        <v>0.18582611536450577</v>
      </c>
    </row>
    <row r="23" spans="1:37" ht="12.75">
      <c r="A23" s="61" t="s">
        <v>116</v>
      </c>
      <c r="B23" s="62" t="s">
        <v>577</v>
      </c>
      <c r="C23" s="63" t="s">
        <v>578</v>
      </c>
      <c r="D23" s="83">
        <v>426521094</v>
      </c>
      <c r="E23" s="84">
        <v>68838011</v>
      </c>
      <c r="F23" s="85">
        <f t="shared" si="0"/>
        <v>495359105</v>
      </c>
      <c r="G23" s="83">
        <v>426521094</v>
      </c>
      <c r="H23" s="84">
        <v>68838011</v>
      </c>
      <c r="I23" s="85">
        <f t="shared" si="1"/>
        <v>495359105</v>
      </c>
      <c r="J23" s="83">
        <v>124042395</v>
      </c>
      <c r="K23" s="84">
        <v>0</v>
      </c>
      <c r="L23" s="84">
        <f t="shared" si="2"/>
        <v>124042395</v>
      </c>
      <c r="M23" s="101">
        <f t="shared" si="3"/>
        <v>0.25040903406832504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124042395</v>
      </c>
      <c r="AA23" s="84">
        <v>0</v>
      </c>
      <c r="AB23" s="84">
        <f t="shared" si="10"/>
        <v>124042395</v>
      </c>
      <c r="AC23" s="101">
        <f t="shared" si="11"/>
        <v>0.25040903406832504</v>
      </c>
      <c r="AD23" s="83">
        <v>118832146</v>
      </c>
      <c r="AE23" s="84">
        <v>33709</v>
      </c>
      <c r="AF23" s="84">
        <f t="shared" si="12"/>
        <v>118865855</v>
      </c>
      <c r="AG23" s="84">
        <v>464065822</v>
      </c>
      <c r="AH23" s="84">
        <v>464065822</v>
      </c>
      <c r="AI23" s="85">
        <v>118865855</v>
      </c>
      <c r="AJ23" s="120">
        <f t="shared" si="13"/>
        <v>0.25614007618083107</v>
      </c>
      <c r="AK23" s="121">
        <f t="shared" si="14"/>
        <v>0.04354942805063744</v>
      </c>
    </row>
    <row r="24" spans="1:37" ht="16.5">
      <c r="A24" s="64" t="s">
        <v>0</v>
      </c>
      <c r="B24" s="65" t="s">
        <v>579</v>
      </c>
      <c r="C24" s="66" t="s">
        <v>0</v>
      </c>
      <c r="D24" s="86">
        <f>SUM(D18:D23)</f>
        <v>7914595955</v>
      </c>
      <c r="E24" s="87">
        <f>SUM(E18:E23)</f>
        <v>945077946</v>
      </c>
      <c r="F24" s="88">
        <f t="shared" si="0"/>
        <v>8859673901</v>
      </c>
      <c r="G24" s="86">
        <f>SUM(G18:G23)</f>
        <v>7927135733</v>
      </c>
      <c r="H24" s="87">
        <f>SUM(H18:H23)</f>
        <v>1056493529</v>
      </c>
      <c r="I24" s="88">
        <f t="shared" si="1"/>
        <v>8983629262</v>
      </c>
      <c r="J24" s="86">
        <f>SUM(J18:J23)</f>
        <v>2095403096</v>
      </c>
      <c r="K24" s="87">
        <f>SUM(K18:K23)</f>
        <v>69103283</v>
      </c>
      <c r="L24" s="87">
        <f t="shared" si="2"/>
        <v>2164506379</v>
      </c>
      <c r="M24" s="102">
        <f t="shared" si="3"/>
        <v>0.2443099377230679</v>
      </c>
      <c r="N24" s="86">
        <f>SUM(N18:N23)</f>
        <v>0</v>
      </c>
      <c r="O24" s="87">
        <f>SUM(O18:O23)</f>
        <v>0</v>
      </c>
      <c r="P24" s="87">
        <f t="shared" si="4"/>
        <v>0</v>
      </c>
      <c r="Q24" s="102">
        <f t="shared" si="5"/>
        <v>0</v>
      </c>
      <c r="R24" s="86">
        <f>SUM(R18:R23)</f>
        <v>0</v>
      </c>
      <c r="S24" s="87">
        <f>SUM(S18:S23)</f>
        <v>0</v>
      </c>
      <c r="T24" s="87">
        <f t="shared" si="6"/>
        <v>0</v>
      </c>
      <c r="U24" s="102">
        <f t="shared" si="7"/>
        <v>0</v>
      </c>
      <c r="V24" s="86">
        <f>SUM(V18:V23)</f>
        <v>0</v>
      </c>
      <c r="W24" s="87">
        <f>SUM(W18:W23)</f>
        <v>0</v>
      </c>
      <c r="X24" s="87">
        <f t="shared" si="8"/>
        <v>0</v>
      </c>
      <c r="Y24" s="102">
        <f t="shared" si="9"/>
        <v>0</v>
      </c>
      <c r="Z24" s="86">
        <v>2095403096</v>
      </c>
      <c r="AA24" s="87">
        <v>69103283</v>
      </c>
      <c r="AB24" s="87">
        <f t="shared" si="10"/>
        <v>2164506379</v>
      </c>
      <c r="AC24" s="102">
        <f t="shared" si="11"/>
        <v>0.2443099377230679</v>
      </c>
      <c r="AD24" s="86">
        <f>SUM(AD18:AD23)</f>
        <v>1876076911</v>
      </c>
      <c r="AE24" s="87">
        <f>SUM(AE18:AE23)</f>
        <v>122163166</v>
      </c>
      <c r="AF24" s="87">
        <f t="shared" si="12"/>
        <v>1998240077</v>
      </c>
      <c r="AG24" s="87">
        <f>SUM(AG18:AG23)</f>
        <v>8157302753</v>
      </c>
      <c r="AH24" s="87">
        <f>SUM(AH18:AH23)</f>
        <v>8157302753</v>
      </c>
      <c r="AI24" s="88">
        <f>SUM(AI18:AI23)</f>
        <v>1998240077</v>
      </c>
      <c r="AJ24" s="122">
        <f t="shared" si="13"/>
        <v>0.24496333377661017</v>
      </c>
      <c r="AK24" s="123">
        <f t="shared" si="14"/>
        <v>0.08320636940162829</v>
      </c>
    </row>
    <row r="25" spans="1:37" ht="12.75">
      <c r="A25" s="61" t="s">
        <v>101</v>
      </c>
      <c r="B25" s="62" t="s">
        <v>580</v>
      </c>
      <c r="C25" s="63" t="s">
        <v>581</v>
      </c>
      <c r="D25" s="83">
        <v>612318598</v>
      </c>
      <c r="E25" s="84">
        <v>181136164</v>
      </c>
      <c r="F25" s="85">
        <f t="shared" si="0"/>
        <v>793454762</v>
      </c>
      <c r="G25" s="83">
        <v>613173707</v>
      </c>
      <c r="H25" s="84">
        <v>199316415</v>
      </c>
      <c r="I25" s="85">
        <f t="shared" si="1"/>
        <v>812490122</v>
      </c>
      <c r="J25" s="83">
        <v>159382093</v>
      </c>
      <c r="K25" s="84">
        <v>15264539</v>
      </c>
      <c r="L25" s="84">
        <f t="shared" si="2"/>
        <v>174646632</v>
      </c>
      <c r="M25" s="101">
        <f t="shared" si="3"/>
        <v>0.22010912324702891</v>
      </c>
      <c r="N25" s="83">
        <v>0</v>
      </c>
      <c r="O25" s="84">
        <v>0</v>
      </c>
      <c r="P25" s="84">
        <f t="shared" si="4"/>
        <v>0</v>
      </c>
      <c r="Q25" s="101">
        <f t="shared" si="5"/>
        <v>0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v>159382093</v>
      </c>
      <c r="AA25" s="84">
        <v>15264539</v>
      </c>
      <c r="AB25" s="84">
        <f t="shared" si="10"/>
        <v>174646632</v>
      </c>
      <c r="AC25" s="101">
        <f t="shared" si="11"/>
        <v>0.22010912324702891</v>
      </c>
      <c r="AD25" s="83">
        <v>126590818</v>
      </c>
      <c r="AE25" s="84">
        <v>6413308</v>
      </c>
      <c r="AF25" s="84">
        <f t="shared" si="12"/>
        <v>133004126</v>
      </c>
      <c r="AG25" s="84">
        <v>731554134</v>
      </c>
      <c r="AH25" s="84">
        <v>731554134</v>
      </c>
      <c r="AI25" s="85">
        <v>133004126</v>
      </c>
      <c r="AJ25" s="120">
        <f t="shared" si="13"/>
        <v>0.1818103675701462</v>
      </c>
      <c r="AK25" s="121">
        <f t="shared" si="14"/>
        <v>0.3130918359630437</v>
      </c>
    </row>
    <row r="26" spans="1:37" ht="12.75">
      <c r="A26" s="61" t="s">
        <v>101</v>
      </c>
      <c r="B26" s="62" t="s">
        <v>582</v>
      </c>
      <c r="C26" s="63" t="s">
        <v>583</v>
      </c>
      <c r="D26" s="83">
        <v>1416838555</v>
      </c>
      <c r="E26" s="84">
        <v>274774547</v>
      </c>
      <c r="F26" s="85">
        <f t="shared" si="0"/>
        <v>1691613102</v>
      </c>
      <c r="G26" s="83">
        <v>1409953027</v>
      </c>
      <c r="H26" s="84">
        <v>270324189</v>
      </c>
      <c r="I26" s="85">
        <f t="shared" si="1"/>
        <v>1680277216</v>
      </c>
      <c r="J26" s="83">
        <v>360797981</v>
      </c>
      <c r="K26" s="84">
        <v>9512144</v>
      </c>
      <c r="L26" s="84">
        <f t="shared" si="2"/>
        <v>370310125</v>
      </c>
      <c r="M26" s="101">
        <f t="shared" si="3"/>
        <v>0.21890946846071424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360797981</v>
      </c>
      <c r="AA26" s="84">
        <v>9512144</v>
      </c>
      <c r="AB26" s="84">
        <f t="shared" si="10"/>
        <v>370310125</v>
      </c>
      <c r="AC26" s="101">
        <f t="shared" si="11"/>
        <v>0.21890946846071424</v>
      </c>
      <c r="AD26" s="83">
        <v>341397732</v>
      </c>
      <c r="AE26" s="84">
        <v>24562150</v>
      </c>
      <c r="AF26" s="84">
        <f t="shared" si="12"/>
        <v>365959882</v>
      </c>
      <c r="AG26" s="84">
        <v>1558923915</v>
      </c>
      <c r="AH26" s="84">
        <v>1558923915</v>
      </c>
      <c r="AI26" s="85">
        <v>365959882</v>
      </c>
      <c r="AJ26" s="120">
        <f t="shared" si="13"/>
        <v>0.2347515991503665</v>
      </c>
      <c r="AK26" s="121">
        <f t="shared" si="14"/>
        <v>0.011887212817496717</v>
      </c>
    </row>
    <row r="27" spans="1:37" ht="12.75">
      <c r="A27" s="61" t="s">
        <v>101</v>
      </c>
      <c r="B27" s="62" t="s">
        <v>584</v>
      </c>
      <c r="C27" s="63" t="s">
        <v>585</v>
      </c>
      <c r="D27" s="83">
        <v>385403790</v>
      </c>
      <c r="E27" s="84">
        <v>53873187</v>
      </c>
      <c r="F27" s="85">
        <f t="shared" si="0"/>
        <v>439276977</v>
      </c>
      <c r="G27" s="83">
        <v>385403790</v>
      </c>
      <c r="H27" s="84">
        <v>53873187</v>
      </c>
      <c r="I27" s="85">
        <f t="shared" si="1"/>
        <v>439276977</v>
      </c>
      <c r="J27" s="83">
        <v>119467950</v>
      </c>
      <c r="K27" s="84">
        <v>2061221</v>
      </c>
      <c r="L27" s="84">
        <f t="shared" si="2"/>
        <v>121529171</v>
      </c>
      <c r="M27" s="101">
        <f t="shared" si="3"/>
        <v>0.27665727402781687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119467950</v>
      </c>
      <c r="AA27" s="84">
        <v>2061221</v>
      </c>
      <c r="AB27" s="84">
        <f t="shared" si="10"/>
        <v>121529171</v>
      </c>
      <c r="AC27" s="101">
        <f t="shared" si="11"/>
        <v>0.27665727402781687</v>
      </c>
      <c r="AD27" s="83">
        <v>108112491</v>
      </c>
      <c r="AE27" s="84">
        <v>4692633</v>
      </c>
      <c r="AF27" s="84">
        <f t="shared" si="12"/>
        <v>112805124</v>
      </c>
      <c r="AG27" s="84">
        <v>442882678</v>
      </c>
      <c r="AH27" s="84">
        <v>442882678</v>
      </c>
      <c r="AI27" s="85">
        <v>112805124</v>
      </c>
      <c r="AJ27" s="120">
        <f t="shared" si="13"/>
        <v>0.25470656136160735</v>
      </c>
      <c r="AK27" s="121">
        <f t="shared" si="14"/>
        <v>0.07733732910926983</v>
      </c>
    </row>
    <row r="28" spans="1:37" ht="12.75">
      <c r="A28" s="61" t="s">
        <v>101</v>
      </c>
      <c r="B28" s="62" t="s">
        <v>586</v>
      </c>
      <c r="C28" s="63" t="s">
        <v>587</v>
      </c>
      <c r="D28" s="83">
        <v>319636333</v>
      </c>
      <c r="E28" s="84">
        <v>49990427</v>
      </c>
      <c r="F28" s="85">
        <f t="shared" si="0"/>
        <v>369626760</v>
      </c>
      <c r="G28" s="83">
        <v>325740152</v>
      </c>
      <c r="H28" s="84">
        <v>75169732</v>
      </c>
      <c r="I28" s="85">
        <f t="shared" si="1"/>
        <v>400909884</v>
      </c>
      <c r="J28" s="83">
        <v>86136044</v>
      </c>
      <c r="K28" s="84">
        <v>6404138</v>
      </c>
      <c r="L28" s="84">
        <f t="shared" si="2"/>
        <v>92540182</v>
      </c>
      <c r="M28" s="101">
        <f t="shared" si="3"/>
        <v>0.2503611535052278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86136044</v>
      </c>
      <c r="AA28" s="84">
        <v>6404138</v>
      </c>
      <c r="AB28" s="84">
        <f t="shared" si="10"/>
        <v>92540182</v>
      </c>
      <c r="AC28" s="101">
        <f t="shared" si="11"/>
        <v>0.2503611535052278</v>
      </c>
      <c r="AD28" s="83">
        <v>74799319</v>
      </c>
      <c r="AE28" s="84">
        <v>137771</v>
      </c>
      <c r="AF28" s="84">
        <f t="shared" si="12"/>
        <v>74937090</v>
      </c>
      <c r="AG28" s="84">
        <v>319684884</v>
      </c>
      <c r="AH28" s="84">
        <v>319684884</v>
      </c>
      <c r="AI28" s="85">
        <v>74937090</v>
      </c>
      <c r="AJ28" s="120">
        <f t="shared" si="13"/>
        <v>0.23440923781682466</v>
      </c>
      <c r="AK28" s="121">
        <f t="shared" si="14"/>
        <v>0.23490493158995096</v>
      </c>
    </row>
    <row r="29" spans="1:37" ht="12.75">
      <c r="A29" s="61" t="s">
        <v>116</v>
      </c>
      <c r="B29" s="62" t="s">
        <v>588</v>
      </c>
      <c r="C29" s="63" t="s">
        <v>589</v>
      </c>
      <c r="D29" s="83">
        <v>255224265</v>
      </c>
      <c r="E29" s="84">
        <v>4988500</v>
      </c>
      <c r="F29" s="85">
        <f t="shared" si="0"/>
        <v>260212765</v>
      </c>
      <c r="G29" s="83">
        <v>254345715</v>
      </c>
      <c r="H29" s="84">
        <v>6850800</v>
      </c>
      <c r="I29" s="85">
        <f t="shared" si="1"/>
        <v>261196515</v>
      </c>
      <c r="J29" s="83">
        <v>63840542</v>
      </c>
      <c r="K29" s="84">
        <v>517370</v>
      </c>
      <c r="L29" s="84">
        <f t="shared" si="2"/>
        <v>64357912</v>
      </c>
      <c r="M29" s="101">
        <f t="shared" si="3"/>
        <v>0.24732803557888483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63840542</v>
      </c>
      <c r="AA29" s="84">
        <v>517370</v>
      </c>
      <c r="AB29" s="84">
        <f t="shared" si="10"/>
        <v>64357912</v>
      </c>
      <c r="AC29" s="101">
        <f t="shared" si="11"/>
        <v>0.24732803557888483</v>
      </c>
      <c r="AD29" s="83">
        <v>62702564</v>
      </c>
      <c r="AE29" s="84">
        <v>244220</v>
      </c>
      <c r="AF29" s="84">
        <f t="shared" si="12"/>
        <v>62946784</v>
      </c>
      <c r="AG29" s="84">
        <v>245557217</v>
      </c>
      <c r="AH29" s="84">
        <v>245557217</v>
      </c>
      <c r="AI29" s="85">
        <v>62946784</v>
      </c>
      <c r="AJ29" s="120">
        <f t="shared" si="13"/>
        <v>0.25634263480026326</v>
      </c>
      <c r="AK29" s="121">
        <f t="shared" si="14"/>
        <v>0.022417793417373044</v>
      </c>
    </row>
    <row r="30" spans="1:37" ht="16.5">
      <c r="A30" s="64" t="s">
        <v>0</v>
      </c>
      <c r="B30" s="65" t="s">
        <v>590</v>
      </c>
      <c r="C30" s="66" t="s">
        <v>0</v>
      </c>
      <c r="D30" s="86">
        <f>SUM(D25:D29)</f>
        <v>2989421541</v>
      </c>
      <c r="E30" s="87">
        <f>SUM(E25:E29)</f>
        <v>564762825</v>
      </c>
      <c r="F30" s="88">
        <f t="shared" si="0"/>
        <v>3554184366</v>
      </c>
      <c r="G30" s="86">
        <f>SUM(G25:G29)</f>
        <v>2988616391</v>
      </c>
      <c r="H30" s="87">
        <f>SUM(H25:H29)</f>
        <v>605534323</v>
      </c>
      <c r="I30" s="88">
        <f t="shared" si="1"/>
        <v>3594150714</v>
      </c>
      <c r="J30" s="86">
        <f>SUM(J25:J29)</f>
        <v>789624610</v>
      </c>
      <c r="K30" s="87">
        <f>SUM(K25:K29)</f>
        <v>33759412</v>
      </c>
      <c r="L30" s="87">
        <f t="shared" si="2"/>
        <v>823384022</v>
      </c>
      <c r="M30" s="102">
        <f t="shared" si="3"/>
        <v>0.23166609753749617</v>
      </c>
      <c r="N30" s="86">
        <f>SUM(N25:N29)</f>
        <v>0</v>
      </c>
      <c r="O30" s="87">
        <f>SUM(O25:O29)</f>
        <v>0</v>
      </c>
      <c r="P30" s="87">
        <f t="shared" si="4"/>
        <v>0</v>
      </c>
      <c r="Q30" s="102">
        <f t="shared" si="5"/>
        <v>0</v>
      </c>
      <c r="R30" s="86">
        <f>SUM(R25:R29)</f>
        <v>0</v>
      </c>
      <c r="S30" s="87">
        <f>SUM(S25:S29)</f>
        <v>0</v>
      </c>
      <c r="T30" s="87">
        <f t="shared" si="6"/>
        <v>0</v>
      </c>
      <c r="U30" s="102">
        <f t="shared" si="7"/>
        <v>0</v>
      </c>
      <c r="V30" s="86">
        <f>SUM(V25:V29)</f>
        <v>0</v>
      </c>
      <c r="W30" s="87">
        <f>SUM(W25:W29)</f>
        <v>0</v>
      </c>
      <c r="X30" s="87">
        <f t="shared" si="8"/>
        <v>0</v>
      </c>
      <c r="Y30" s="102">
        <f t="shared" si="9"/>
        <v>0</v>
      </c>
      <c r="Z30" s="86">
        <v>789624610</v>
      </c>
      <c r="AA30" s="87">
        <v>33759412</v>
      </c>
      <c r="AB30" s="87">
        <f t="shared" si="10"/>
        <v>823384022</v>
      </c>
      <c r="AC30" s="102">
        <f t="shared" si="11"/>
        <v>0.23166609753749617</v>
      </c>
      <c r="AD30" s="86">
        <f>SUM(AD25:AD29)</f>
        <v>713602924</v>
      </c>
      <c r="AE30" s="87">
        <f>SUM(AE25:AE29)</f>
        <v>36050082</v>
      </c>
      <c r="AF30" s="87">
        <f t="shared" si="12"/>
        <v>749653006</v>
      </c>
      <c r="AG30" s="87">
        <f>SUM(AG25:AG29)</f>
        <v>3298602828</v>
      </c>
      <c r="AH30" s="87">
        <f>SUM(AH25:AH29)</f>
        <v>3298602828</v>
      </c>
      <c r="AI30" s="88">
        <f>SUM(AI25:AI29)</f>
        <v>749653006</v>
      </c>
      <c r="AJ30" s="122">
        <f t="shared" si="13"/>
        <v>0.2272637977620748</v>
      </c>
      <c r="AK30" s="123">
        <f t="shared" si="14"/>
        <v>0.09835352544427733</v>
      </c>
    </row>
    <row r="31" spans="1:37" ht="12.75">
      <c r="A31" s="61" t="s">
        <v>101</v>
      </c>
      <c r="B31" s="62" t="s">
        <v>591</v>
      </c>
      <c r="C31" s="63" t="s">
        <v>592</v>
      </c>
      <c r="D31" s="83">
        <v>186419050</v>
      </c>
      <c r="E31" s="84">
        <v>23767300</v>
      </c>
      <c r="F31" s="85">
        <f t="shared" si="0"/>
        <v>210186350</v>
      </c>
      <c r="G31" s="83">
        <v>186419050</v>
      </c>
      <c r="H31" s="84">
        <v>23767300</v>
      </c>
      <c r="I31" s="85">
        <f t="shared" si="1"/>
        <v>210186350</v>
      </c>
      <c r="J31" s="83">
        <v>50755575</v>
      </c>
      <c r="K31" s="84">
        <v>2254558</v>
      </c>
      <c r="L31" s="84">
        <f t="shared" si="2"/>
        <v>53010133</v>
      </c>
      <c r="M31" s="101">
        <f t="shared" si="3"/>
        <v>0.2522054024916461</v>
      </c>
      <c r="N31" s="83">
        <v>0</v>
      </c>
      <c r="O31" s="84">
        <v>0</v>
      </c>
      <c r="P31" s="84">
        <f t="shared" si="4"/>
        <v>0</v>
      </c>
      <c r="Q31" s="101">
        <f t="shared" si="5"/>
        <v>0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v>50755575</v>
      </c>
      <c r="AA31" s="84">
        <v>2254558</v>
      </c>
      <c r="AB31" s="84">
        <f t="shared" si="10"/>
        <v>53010133</v>
      </c>
      <c r="AC31" s="101">
        <f t="shared" si="11"/>
        <v>0.2522054024916461</v>
      </c>
      <c r="AD31" s="83">
        <v>43746158</v>
      </c>
      <c r="AE31" s="84">
        <v>4832546</v>
      </c>
      <c r="AF31" s="84">
        <f t="shared" si="12"/>
        <v>48578704</v>
      </c>
      <c r="AG31" s="84">
        <v>227031640</v>
      </c>
      <c r="AH31" s="84">
        <v>227031640</v>
      </c>
      <c r="AI31" s="85">
        <v>48578704</v>
      </c>
      <c r="AJ31" s="120">
        <f t="shared" si="13"/>
        <v>0.21397327702869962</v>
      </c>
      <c r="AK31" s="121">
        <f t="shared" si="14"/>
        <v>0.09122163901284819</v>
      </c>
    </row>
    <row r="32" spans="1:37" ht="12.75">
      <c r="A32" s="61" t="s">
        <v>101</v>
      </c>
      <c r="B32" s="62" t="s">
        <v>593</v>
      </c>
      <c r="C32" s="63" t="s">
        <v>594</v>
      </c>
      <c r="D32" s="83">
        <v>562895891</v>
      </c>
      <c r="E32" s="84">
        <v>107297217</v>
      </c>
      <c r="F32" s="85">
        <f t="shared" si="0"/>
        <v>670193108</v>
      </c>
      <c r="G32" s="83">
        <v>562895891</v>
      </c>
      <c r="H32" s="84">
        <v>107297217</v>
      </c>
      <c r="I32" s="85">
        <f t="shared" si="1"/>
        <v>670193108</v>
      </c>
      <c r="J32" s="83">
        <v>213242465</v>
      </c>
      <c r="K32" s="84">
        <v>5084612</v>
      </c>
      <c r="L32" s="84">
        <f t="shared" si="2"/>
        <v>218327077</v>
      </c>
      <c r="M32" s="101">
        <f t="shared" si="3"/>
        <v>0.32576741597885844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213242465</v>
      </c>
      <c r="AA32" s="84">
        <v>5084612</v>
      </c>
      <c r="AB32" s="84">
        <f t="shared" si="10"/>
        <v>218327077</v>
      </c>
      <c r="AC32" s="101">
        <f t="shared" si="11"/>
        <v>0.32576741597885844</v>
      </c>
      <c r="AD32" s="83">
        <v>208445350</v>
      </c>
      <c r="AE32" s="84">
        <v>6915187</v>
      </c>
      <c r="AF32" s="84">
        <f t="shared" si="12"/>
        <v>215360537</v>
      </c>
      <c r="AG32" s="84">
        <v>642891092</v>
      </c>
      <c r="AH32" s="84">
        <v>642891092</v>
      </c>
      <c r="AI32" s="85">
        <v>215360537</v>
      </c>
      <c r="AJ32" s="120">
        <f t="shared" si="13"/>
        <v>0.33498758915763605</v>
      </c>
      <c r="AK32" s="121">
        <f t="shared" si="14"/>
        <v>0.013774761343579023</v>
      </c>
    </row>
    <row r="33" spans="1:37" ht="12.75">
      <c r="A33" s="61" t="s">
        <v>101</v>
      </c>
      <c r="B33" s="62" t="s">
        <v>595</v>
      </c>
      <c r="C33" s="63" t="s">
        <v>596</v>
      </c>
      <c r="D33" s="83">
        <v>1271794556</v>
      </c>
      <c r="E33" s="84">
        <v>241589372</v>
      </c>
      <c r="F33" s="85">
        <f t="shared" si="0"/>
        <v>1513383928</v>
      </c>
      <c r="G33" s="83">
        <v>1293884362</v>
      </c>
      <c r="H33" s="84">
        <v>254464841</v>
      </c>
      <c r="I33" s="85">
        <f t="shared" si="1"/>
        <v>1548349203</v>
      </c>
      <c r="J33" s="83">
        <v>329128834</v>
      </c>
      <c r="K33" s="84">
        <v>33069230</v>
      </c>
      <c r="L33" s="84">
        <f t="shared" si="2"/>
        <v>362198064</v>
      </c>
      <c r="M33" s="101">
        <f t="shared" si="3"/>
        <v>0.23932992633181974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329128834</v>
      </c>
      <c r="AA33" s="84">
        <v>33069230</v>
      </c>
      <c r="AB33" s="84">
        <f t="shared" si="10"/>
        <v>362198064</v>
      </c>
      <c r="AC33" s="101">
        <f t="shared" si="11"/>
        <v>0.23932992633181974</v>
      </c>
      <c r="AD33" s="83">
        <v>302910676</v>
      </c>
      <c r="AE33" s="84">
        <v>40701873</v>
      </c>
      <c r="AF33" s="84">
        <f t="shared" si="12"/>
        <v>343612549</v>
      </c>
      <c r="AG33" s="84">
        <v>1357083795</v>
      </c>
      <c r="AH33" s="84">
        <v>1357083795</v>
      </c>
      <c r="AI33" s="85">
        <v>343612549</v>
      </c>
      <c r="AJ33" s="120">
        <f t="shared" si="13"/>
        <v>0.25319921309649124</v>
      </c>
      <c r="AK33" s="121">
        <f t="shared" si="14"/>
        <v>0.05408858044937115</v>
      </c>
    </row>
    <row r="34" spans="1:37" ht="12.75">
      <c r="A34" s="61" t="s">
        <v>101</v>
      </c>
      <c r="B34" s="62" t="s">
        <v>97</v>
      </c>
      <c r="C34" s="63" t="s">
        <v>98</v>
      </c>
      <c r="D34" s="83">
        <v>2512873649</v>
      </c>
      <c r="E34" s="84">
        <v>370443246</v>
      </c>
      <c r="F34" s="85">
        <f t="shared" si="0"/>
        <v>2883316895</v>
      </c>
      <c r="G34" s="83">
        <v>2512873649</v>
      </c>
      <c r="H34" s="84">
        <v>424041858</v>
      </c>
      <c r="I34" s="85">
        <f t="shared" si="1"/>
        <v>2936915507</v>
      </c>
      <c r="J34" s="83">
        <v>555456388</v>
      </c>
      <c r="K34" s="84">
        <v>57500576</v>
      </c>
      <c r="L34" s="84">
        <f t="shared" si="2"/>
        <v>612956964</v>
      </c>
      <c r="M34" s="101">
        <f t="shared" si="3"/>
        <v>0.2125874422832042</v>
      </c>
      <c r="N34" s="83">
        <v>0</v>
      </c>
      <c r="O34" s="84">
        <v>0</v>
      </c>
      <c r="P34" s="84">
        <f t="shared" si="4"/>
        <v>0</v>
      </c>
      <c r="Q34" s="101">
        <f t="shared" si="5"/>
        <v>0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v>555456388</v>
      </c>
      <c r="AA34" s="84">
        <v>57500576</v>
      </c>
      <c r="AB34" s="84">
        <f t="shared" si="10"/>
        <v>612956964</v>
      </c>
      <c r="AC34" s="101">
        <f t="shared" si="11"/>
        <v>0.2125874422832042</v>
      </c>
      <c r="AD34" s="83">
        <v>438246288</v>
      </c>
      <c r="AE34" s="84">
        <v>19126858</v>
      </c>
      <c r="AF34" s="84">
        <f t="shared" si="12"/>
        <v>457373146</v>
      </c>
      <c r="AG34" s="84">
        <v>2722564024</v>
      </c>
      <c r="AH34" s="84">
        <v>2722564024</v>
      </c>
      <c r="AI34" s="85">
        <v>457373146</v>
      </c>
      <c r="AJ34" s="120">
        <f t="shared" si="13"/>
        <v>0.1679935318207966</v>
      </c>
      <c r="AK34" s="121">
        <f t="shared" si="14"/>
        <v>0.34016823978555144</v>
      </c>
    </row>
    <row r="35" spans="1:37" ht="12.75">
      <c r="A35" s="61" t="s">
        <v>101</v>
      </c>
      <c r="B35" s="62" t="s">
        <v>597</v>
      </c>
      <c r="C35" s="63" t="s">
        <v>598</v>
      </c>
      <c r="D35" s="83">
        <v>635263300</v>
      </c>
      <c r="E35" s="84">
        <v>51386800</v>
      </c>
      <c r="F35" s="85">
        <f t="shared" si="0"/>
        <v>686650100</v>
      </c>
      <c r="G35" s="83">
        <v>635263300</v>
      </c>
      <c r="H35" s="84">
        <v>67239100</v>
      </c>
      <c r="I35" s="85">
        <f t="shared" si="1"/>
        <v>702502400</v>
      </c>
      <c r="J35" s="83">
        <v>299863248</v>
      </c>
      <c r="K35" s="84">
        <v>4076709</v>
      </c>
      <c r="L35" s="84">
        <f t="shared" si="2"/>
        <v>303939957</v>
      </c>
      <c r="M35" s="101">
        <f t="shared" si="3"/>
        <v>0.4426416846076335</v>
      </c>
      <c r="N35" s="83">
        <v>0</v>
      </c>
      <c r="O35" s="84">
        <v>0</v>
      </c>
      <c r="P35" s="84">
        <f t="shared" si="4"/>
        <v>0</v>
      </c>
      <c r="Q35" s="101">
        <f t="shared" si="5"/>
        <v>0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v>299863248</v>
      </c>
      <c r="AA35" s="84">
        <v>4076709</v>
      </c>
      <c r="AB35" s="84">
        <f t="shared" si="10"/>
        <v>303939957</v>
      </c>
      <c r="AC35" s="101">
        <f t="shared" si="11"/>
        <v>0.4426416846076335</v>
      </c>
      <c r="AD35" s="83">
        <v>275972263</v>
      </c>
      <c r="AE35" s="84">
        <v>8594245</v>
      </c>
      <c r="AF35" s="84">
        <f t="shared" si="12"/>
        <v>284566508</v>
      </c>
      <c r="AG35" s="84">
        <v>702046117</v>
      </c>
      <c r="AH35" s="84">
        <v>702046117</v>
      </c>
      <c r="AI35" s="85">
        <v>284566508</v>
      </c>
      <c r="AJ35" s="120">
        <f t="shared" si="13"/>
        <v>0.40533876779493677</v>
      </c>
      <c r="AK35" s="121">
        <f t="shared" si="14"/>
        <v>0.068080566248506</v>
      </c>
    </row>
    <row r="36" spans="1:37" ht="12.75">
      <c r="A36" s="61" t="s">
        <v>101</v>
      </c>
      <c r="B36" s="62" t="s">
        <v>599</v>
      </c>
      <c r="C36" s="63" t="s">
        <v>600</v>
      </c>
      <c r="D36" s="83">
        <v>785441277</v>
      </c>
      <c r="E36" s="84">
        <v>90316324</v>
      </c>
      <c r="F36" s="85">
        <f t="shared" si="0"/>
        <v>875757601</v>
      </c>
      <c r="G36" s="83">
        <v>785441277</v>
      </c>
      <c r="H36" s="84">
        <v>90316324</v>
      </c>
      <c r="I36" s="85">
        <f t="shared" si="1"/>
        <v>875757601</v>
      </c>
      <c r="J36" s="83">
        <v>153664982</v>
      </c>
      <c r="K36" s="84">
        <v>17175092</v>
      </c>
      <c r="L36" s="84">
        <f t="shared" si="2"/>
        <v>170840074</v>
      </c>
      <c r="M36" s="101">
        <f t="shared" si="3"/>
        <v>0.1950768954844618</v>
      </c>
      <c r="N36" s="83">
        <v>0</v>
      </c>
      <c r="O36" s="84">
        <v>0</v>
      </c>
      <c r="P36" s="84">
        <f t="shared" si="4"/>
        <v>0</v>
      </c>
      <c r="Q36" s="101">
        <f t="shared" si="5"/>
        <v>0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v>153664982</v>
      </c>
      <c r="AA36" s="84">
        <v>17175092</v>
      </c>
      <c r="AB36" s="84">
        <f t="shared" si="10"/>
        <v>170840074</v>
      </c>
      <c r="AC36" s="101">
        <f t="shared" si="11"/>
        <v>0.1950768954844618</v>
      </c>
      <c r="AD36" s="83">
        <v>198142049</v>
      </c>
      <c r="AE36" s="84">
        <v>9450889</v>
      </c>
      <c r="AF36" s="84">
        <f t="shared" si="12"/>
        <v>207592938</v>
      </c>
      <c r="AG36" s="84">
        <v>830983649</v>
      </c>
      <c r="AH36" s="84">
        <v>830983649</v>
      </c>
      <c r="AI36" s="85">
        <v>207592938</v>
      </c>
      <c r="AJ36" s="120">
        <f t="shared" si="13"/>
        <v>0.24981591184112456</v>
      </c>
      <c r="AK36" s="121">
        <f t="shared" si="14"/>
        <v>-0.1770429396784201</v>
      </c>
    </row>
    <row r="37" spans="1:37" ht="12.75">
      <c r="A37" s="61" t="s">
        <v>101</v>
      </c>
      <c r="B37" s="62" t="s">
        <v>601</v>
      </c>
      <c r="C37" s="63" t="s">
        <v>602</v>
      </c>
      <c r="D37" s="83">
        <v>972826778</v>
      </c>
      <c r="E37" s="84">
        <v>143644166</v>
      </c>
      <c r="F37" s="85">
        <f t="shared" si="0"/>
        <v>1116470944</v>
      </c>
      <c r="G37" s="83">
        <v>973523137</v>
      </c>
      <c r="H37" s="84">
        <v>161225932</v>
      </c>
      <c r="I37" s="85">
        <f t="shared" si="1"/>
        <v>1134749069</v>
      </c>
      <c r="J37" s="83">
        <v>314791233</v>
      </c>
      <c r="K37" s="84">
        <v>14116972</v>
      </c>
      <c r="L37" s="84">
        <f t="shared" si="2"/>
        <v>328908205</v>
      </c>
      <c r="M37" s="101">
        <f t="shared" si="3"/>
        <v>0.2945962962740569</v>
      </c>
      <c r="N37" s="83">
        <v>0</v>
      </c>
      <c r="O37" s="84">
        <v>0</v>
      </c>
      <c r="P37" s="84">
        <f t="shared" si="4"/>
        <v>0</v>
      </c>
      <c r="Q37" s="101">
        <f t="shared" si="5"/>
        <v>0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v>314791233</v>
      </c>
      <c r="AA37" s="84">
        <v>14116972</v>
      </c>
      <c r="AB37" s="84">
        <f t="shared" si="10"/>
        <v>328908205</v>
      </c>
      <c r="AC37" s="101">
        <f t="shared" si="11"/>
        <v>0.2945962962740569</v>
      </c>
      <c r="AD37" s="83">
        <v>457297769</v>
      </c>
      <c r="AE37" s="84">
        <v>29843693</v>
      </c>
      <c r="AF37" s="84">
        <f t="shared" si="12"/>
        <v>487141462</v>
      </c>
      <c r="AG37" s="84">
        <v>1162151612</v>
      </c>
      <c r="AH37" s="84">
        <v>1162151612</v>
      </c>
      <c r="AI37" s="85">
        <v>487141462</v>
      </c>
      <c r="AJ37" s="120">
        <f t="shared" si="13"/>
        <v>0.4191720400074616</v>
      </c>
      <c r="AK37" s="121">
        <f t="shared" si="14"/>
        <v>-0.32481993290072275</v>
      </c>
    </row>
    <row r="38" spans="1:37" ht="12.75">
      <c r="A38" s="61" t="s">
        <v>116</v>
      </c>
      <c r="B38" s="62" t="s">
        <v>603</v>
      </c>
      <c r="C38" s="63" t="s">
        <v>604</v>
      </c>
      <c r="D38" s="83">
        <v>420694075</v>
      </c>
      <c r="E38" s="84">
        <v>76172524</v>
      </c>
      <c r="F38" s="85">
        <f t="shared" si="0"/>
        <v>496866599</v>
      </c>
      <c r="G38" s="83">
        <v>426259313</v>
      </c>
      <c r="H38" s="84">
        <v>76172524</v>
      </c>
      <c r="I38" s="85">
        <f t="shared" si="1"/>
        <v>502431837</v>
      </c>
      <c r="J38" s="83">
        <v>131322737</v>
      </c>
      <c r="K38" s="84">
        <v>116838</v>
      </c>
      <c r="L38" s="84">
        <f t="shared" si="2"/>
        <v>131439575</v>
      </c>
      <c r="M38" s="101">
        <f t="shared" si="3"/>
        <v>0.26453695069166844</v>
      </c>
      <c r="N38" s="83">
        <v>0</v>
      </c>
      <c r="O38" s="84">
        <v>0</v>
      </c>
      <c r="P38" s="84">
        <f t="shared" si="4"/>
        <v>0</v>
      </c>
      <c r="Q38" s="101">
        <f t="shared" si="5"/>
        <v>0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v>131322737</v>
      </c>
      <c r="AA38" s="84">
        <v>116838</v>
      </c>
      <c r="AB38" s="84">
        <f t="shared" si="10"/>
        <v>131439575</v>
      </c>
      <c r="AC38" s="101">
        <f t="shared" si="11"/>
        <v>0.26453695069166844</v>
      </c>
      <c r="AD38" s="83">
        <v>105322228</v>
      </c>
      <c r="AE38" s="84">
        <v>4192808</v>
      </c>
      <c r="AF38" s="84">
        <f t="shared" si="12"/>
        <v>109515036</v>
      </c>
      <c r="AG38" s="84">
        <v>400307437</v>
      </c>
      <c r="AH38" s="84">
        <v>400307437</v>
      </c>
      <c r="AI38" s="85">
        <v>109515036</v>
      </c>
      <c r="AJ38" s="120">
        <f t="shared" si="13"/>
        <v>0.2735773205232757</v>
      </c>
      <c r="AK38" s="121">
        <f t="shared" si="14"/>
        <v>0.20019661044534565</v>
      </c>
    </row>
    <row r="39" spans="1:37" ht="16.5">
      <c r="A39" s="64" t="s">
        <v>0</v>
      </c>
      <c r="B39" s="65" t="s">
        <v>605</v>
      </c>
      <c r="C39" s="66" t="s">
        <v>0</v>
      </c>
      <c r="D39" s="86">
        <f>SUM(D31:D38)</f>
        <v>7348208576</v>
      </c>
      <c r="E39" s="87">
        <f>SUM(E31:E38)</f>
        <v>1104616949</v>
      </c>
      <c r="F39" s="88">
        <f t="shared" si="0"/>
        <v>8452825525</v>
      </c>
      <c r="G39" s="86">
        <f>SUM(G31:G38)</f>
        <v>7376559979</v>
      </c>
      <c r="H39" s="87">
        <f>SUM(H31:H38)</f>
        <v>1204525096</v>
      </c>
      <c r="I39" s="88">
        <f t="shared" si="1"/>
        <v>8581085075</v>
      </c>
      <c r="J39" s="86">
        <f>SUM(J31:J38)</f>
        <v>2048225462</v>
      </c>
      <c r="K39" s="87">
        <f>SUM(K31:K38)</f>
        <v>133394587</v>
      </c>
      <c r="L39" s="87">
        <f t="shared" si="2"/>
        <v>2181620049</v>
      </c>
      <c r="M39" s="102">
        <f t="shared" si="3"/>
        <v>0.258093585694826</v>
      </c>
      <c r="N39" s="86">
        <f>SUM(N31:N38)</f>
        <v>0</v>
      </c>
      <c r="O39" s="87">
        <f>SUM(O31:O38)</f>
        <v>0</v>
      </c>
      <c r="P39" s="87">
        <f t="shared" si="4"/>
        <v>0</v>
      </c>
      <c r="Q39" s="102">
        <f t="shared" si="5"/>
        <v>0</v>
      </c>
      <c r="R39" s="86">
        <f>SUM(R31:R38)</f>
        <v>0</v>
      </c>
      <c r="S39" s="87">
        <f>SUM(S31:S38)</f>
        <v>0</v>
      </c>
      <c r="T39" s="87">
        <f t="shared" si="6"/>
        <v>0</v>
      </c>
      <c r="U39" s="102">
        <f t="shared" si="7"/>
        <v>0</v>
      </c>
      <c r="V39" s="86">
        <f>SUM(V31:V38)</f>
        <v>0</v>
      </c>
      <c r="W39" s="87">
        <f>SUM(W31:W38)</f>
        <v>0</v>
      </c>
      <c r="X39" s="87">
        <f t="shared" si="8"/>
        <v>0</v>
      </c>
      <c r="Y39" s="102">
        <f t="shared" si="9"/>
        <v>0</v>
      </c>
      <c r="Z39" s="86">
        <v>2048225462</v>
      </c>
      <c r="AA39" s="87">
        <v>133394587</v>
      </c>
      <c r="AB39" s="87">
        <f t="shared" si="10"/>
        <v>2181620049</v>
      </c>
      <c r="AC39" s="102">
        <f t="shared" si="11"/>
        <v>0.258093585694826</v>
      </c>
      <c r="AD39" s="86">
        <f>SUM(AD31:AD38)</f>
        <v>2030082781</v>
      </c>
      <c r="AE39" s="87">
        <f>SUM(AE31:AE38)</f>
        <v>123658099</v>
      </c>
      <c r="AF39" s="87">
        <f t="shared" si="12"/>
        <v>2153740880</v>
      </c>
      <c r="AG39" s="87">
        <f>SUM(AG31:AG38)</f>
        <v>8045059366</v>
      </c>
      <c r="AH39" s="87">
        <f>SUM(AH31:AH38)</f>
        <v>8045059366</v>
      </c>
      <c r="AI39" s="88">
        <f>SUM(AI31:AI38)</f>
        <v>2153740880</v>
      </c>
      <c r="AJ39" s="122">
        <f t="shared" si="13"/>
        <v>0.26770975601524233</v>
      </c>
      <c r="AK39" s="123">
        <f t="shared" si="14"/>
        <v>0.012944532584625579</v>
      </c>
    </row>
    <row r="40" spans="1:37" ht="12.75">
      <c r="A40" s="61" t="s">
        <v>101</v>
      </c>
      <c r="B40" s="62" t="s">
        <v>606</v>
      </c>
      <c r="C40" s="63" t="s">
        <v>607</v>
      </c>
      <c r="D40" s="83">
        <v>93355774</v>
      </c>
      <c r="E40" s="84">
        <v>14461457</v>
      </c>
      <c r="F40" s="85">
        <f t="shared" si="0"/>
        <v>107817231</v>
      </c>
      <c r="G40" s="83">
        <v>93355774</v>
      </c>
      <c r="H40" s="84">
        <v>14461457</v>
      </c>
      <c r="I40" s="85">
        <f t="shared" si="1"/>
        <v>107817231</v>
      </c>
      <c r="J40" s="83">
        <v>31456553</v>
      </c>
      <c r="K40" s="84">
        <v>504320</v>
      </c>
      <c r="L40" s="84">
        <f t="shared" si="2"/>
        <v>31960873</v>
      </c>
      <c r="M40" s="101">
        <f t="shared" si="3"/>
        <v>0.29643566898875373</v>
      </c>
      <c r="N40" s="83">
        <v>0</v>
      </c>
      <c r="O40" s="84">
        <v>0</v>
      </c>
      <c r="P40" s="84">
        <f t="shared" si="4"/>
        <v>0</v>
      </c>
      <c r="Q40" s="101">
        <f t="shared" si="5"/>
        <v>0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v>31456553</v>
      </c>
      <c r="AA40" s="84">
        <v>504320</v>
      </c>
      <c r="AB40" s="84">
        <f t="shared" si="10"/>
        <v>31960873</v>
      </c>
      <c r="AC40" s="101">
        <f t="shared" si="11"/>
        <v>0.29643566898875373</v>
      </c>
      <c r="AD40" s="83">
        <v>25368881</v>
      </c>
      <c r="AE40" s="84">
        <v>36011156</v>
      </c>
      <c r="AF40" s="84">
        <f t="shared" si="12"/>
        <v>61380037</v>
      </c>
      <c r="AG40" s="84">
        <v>103566124</v>
      </c>
      <c r="AH40" s="84">
        <v>103566124</v>
      </c>
      <c r="AI40" s="85">
        <v>61380037</v>
      </c>
      <c r="AJ40" s="120">
        <f t="shared" si="13"/>
        <v>0.5926651942675774</v>
      </c>
      <c r="AK40" s="121">
        <f t="shared" si="14"/>
        <v>-0.47929531225274435</v>
      </c>
    </row>
    <row r="41" spans="1:37" ht="12.75">
      <c r="A41" s="61" t="s">
        <v>101</v>
      </c>
      <c r="B41" s="62" t="s">
        <v>608</v>
      </c>
      <c r="C41" s="63" t="s">
        <v>609</v>
      </c>
      <c r="D41" s="83">
        <v>77849400</v>
      </c>
      <c r="E41" s="84">
        <v>10292100</v>
      </c>
      <c r="F41" s="85">
        <f t="shared" si="0"/>
        <v>88141500</v>
      </c>
      <c r="G41" s="83">
        <v>77849400</v>
      </c>
      <c r="H41" s="84">
        <v>10292100</v>
      </c>
      <c r="I41" s="85">
        <f t="shared" si="1"/>
        <v>88141500</v>
      </c>
      <c r="J41" s="83">
        <v>22110949</v>
      </c>
      <c r="K41" s="84">
        <v>2335807</v>
      </c>
      <c r="L41" s="84">
        <f t="shared" si="2"/>
        <v>24446756</v>
      </c>
      <c r="M41" s="101">
        <f t="shared" si="3"/>
        <v>0.27735806629113413</v>
      </c>
      <c r="N41" s="83">
        <v>0</v>
      </c>
      <c r="O41" s="84">
        <v>0</v>
      </c>
      <c r="P41" s="84">
        <f t="shared" si="4"/>
        <v>0</v>
      </c>
      <c r="Q41" s="101">
        <f t="shared" si="5"/>
        <v>0</v>
      </c>
      <c r="R41" s="83">
        <v>0</v>
      </c>
      <c r="S41" s="84">
        <v>0</v>
      </c>
      <c r="T41" s="84">
        <f t="shared" si="6"/>
        <v>0</v>
      </c>
      <c r="U41" s="101">
        <f t="shared" si="7"/>
        <v>0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v>22110949</v>
      </c>
      <c r="AA41" s="84">
        <v>2335807</v>
      </c>
      <c r="AB41" s="84">
        <f t="shared" si="10"/>
        <v>24446756</v>
      </c>
      <c r="AC41" s="101">
        <f t="shared" si="11"/>
        <v>0.27735806629113413</v>
      </c>
      <c r="AD41" s="83">
        <v>25583967</v>
      </c>
      <c r="AE41" s="84">
        <v>1369029</v>
      </c>
      <c r="AF41" s="84">
        <f t="shared" si="12"/>
        <v>26952996</v>
      </c>
      <c r="AG41" s="84">
        <v>85386975</v>
      </c>
      <c r="AH41" s="84">
        <v>85386975</v>
      </c>
      <c r="AI41" s="85">
        <v>26952996</v>
      </c>
      <c r="AJ41" s="120">
        <f t="shared" si="13"/>
        <v>0.3156569956951865</v>
      </c>
      <c r="AK41" s="121">
        <f t="shared" si="14"/>
        <v>-0.09298558126896173</v>
      </c>
    </row>
    <row r="42" spans="1:37" ht="12.75">
      <c r="A42" s="61" t="s">
        <v>101</v>
      </c>
      <c r="B42" s="62" t="s">
        <v>610</v>
      </c>
      <c r="C42" s="63" t="s">
        <v>611</v>
      </c>
      <c r="D42" s="83">
        <v>338681536</v>
      </c>
      <c r="E42" s="84">
        <v>23465061</v>
      </c>
      <c r="F42" s="85">
        <f t="shared" si="0"/>
        <v>362146597</v>
      </c>
      <c r="G42" s="83">
        <v>338681536</v>
      </c>
      <c r="H42" s="84">
        <v>23465061</v>
      </c>
      <c r="I42" s="85">
        <f t="shared" si="1"/>
        <v>362146597</v>
      </c>
      <c r="J42" s="83">
        <v>91163879</v>
      </c>
      <c r="K42" s="84">
        <v>4979158</v>
      </c>
      <c r="L42" s="84">
        <f t="shared" si="2"/>
        <v>96143037</v>
      </c>
      <c r="M42" s="101">
        <f t="shared" si="3"/>
        <v>0.2654809897330058</v>
      </c>
      <c r="N42" s="83">
        <v>0</v>
      </c>
      <c r="O42" s="84">
        <v>0</v>
      </c>
      <c r="P42" s="84">
        <f t="shared" si="4"/>
        <v>0</v>
      </c>
      <c r="Q42" s="101">
        <f t="shared" si="5"/>
        <v>0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v>91163879</v>
      </c>
      <c r="AA42" s="84">
        <v>4979158</v>
      </c>
      <c r="AB42" s="84">
        <f t="shared" si="10"/>
        <v>96143037</v>
      </c>
      <c r="AC42" s="101">
        <f t="shared" si="11"/>
        <v>0.2654809897330058</v>
      </c>
      <c r="AD42" s="83">
        <v>84879890</v>
      </c>
      <c r="AE42" s="84">
        <v>1959696</v>
      </c>
      <c r="AF42" s="84">
        <f t="shared" si="12"/>
        <v>86839586</v>
      </c>
      <c r="AG42" s="84">
        <v>364062306</v>
      </c>
      <c r="AH42" s="84">
        <v>364062306</v>
      </c>
      <c r="AI42" s="85">
        <v>86839586</v>
      </c>
      <c r="AJ42" s="120">
        <f t="shared" si="13"/>
        <v>0.23852946204213737</v>
      </c>
      <c r="AK42" s="121">
        <f t="shared" si="14"/>
        <v>0.1071337557965788</v>
      </c>
    </row>
    <row r="43" spans="1:37" ht="12.75">
      <c r="A43" s="61" t="s">
        <v>116</v>
      </c>
      <c r="B43" s="62" t="s">
        <v>612</v>
      </c>
      <c r="C43" s="63" t="s">
        <v>613</v>
      </c>
      <c r="D43" s="83">
        <v>108444910</v>
      </c>
      <c r="E43" s="84">
        <v>2715500</v>
      </c>
      <c r="F43" s="85">
        <f t="shared" si="0"/>
        <v>111160410</v>
      </c>
      <c r="G43" s="83">
        <v>108444910</v>
      </c>
      <c r="H43" s="84">
        <v>2715500</v>
      </c>
      <c r="I43" s="85">
        <f t="shared" si="1"/>
        <v>111160410</v>
      </c>
      <c r="J43" s="83">
        <v>16662158</v>
      </c>
      <c r="K43" s="84">
        <v>0</v>
      </c>
      <c r="L43" s="84">
        <f t="shared" si="2"/>
        <v>16662158</v>
      </c>
      <c r="M43" s="101">
        <f t="shared" si="3"/>
        <v>0.1498929160120946</v>
      </c>
      <c r="N43" s="83">
        <v>0</v>
      </c>
      <c r="O43" s="84">
        <v>0</v>
      </c>
      <c r="P43" s="84">
        <f t="shared" si="4"/>
        <v>0</v>
      </c>
      <c r="Q43" s="101">
        <f t="shared" si="5"/>
        <v>0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v>16662158</v>
      </c>
      <c r="AA43" s="84">
        <v>0</v>
      </c>
      <c r="AB43" s="84">
        <f t="shared" si="10"/>
        <v>16662158</v>
      </c>
      <c r="AC43" s="101">
        <f t="shared" si="11"/>
        <v>0.1498929160120946</v>
      </c>
      <c r="AD43" s="83">
        <v>30059570</v>
      </c>
      <c r="AE43" s="84">
        <v>0</v>
      </c>
      <c r="AF43" s="84">
        <f t="shared" si="12"/>
        <v>30059570</v>
      </c>
      <c r="AG43" s="84">
        <v>101442953</v>
      </c>
      <c r="AH43" s="84">
        <v>101442953</v>
      </c>
      <c r="AI43" s="85">
        <v>30059570</v>
      </c>
      <c r="AJ43" s="120">
        <f t="shared" si="13"/>
        <v>0.2963199425000966</v>
      </c>
      <c r="AK43" s="121">
        <f t="shared" si="14"/>
        <v>-0.4456953975056862</v>
      </c>
    </row>
    <row r="44" spans="1:37" ht="16.5">
      <c r="A44" s="64" t="s">
        <v>0</v>
      </c>
      <c r="B44" s="65" t="s">
        <v>614</v>
      </c>
      <c r="C44" s="66" t="s">
        <v>0</v>
      </c>
      <c r="D44" s="86">
        <f>SUM(D40:D43)</f>
        <v>618331620</v>
      </c>
      <c r="E44" s="87">
        <f>SUM(E40:E43)</f>
        <v>50934118</v>
      </c>
      <c r="F44" s="88">
        <f t="shared" si="0"/>
        <v>669265738</v>
      </c>
      <c r="G44" s="86">
        <f>SUM(G40:G43)</f>
        <v>618331620</v>
      </c>
      <c r="H44" s="87">
        <f>SUM(H40:H43)</f>
        <v>50934118</v>
      </c>
      <c r="I44" s="88">
        <f t="shared" si="1"/>
        <v>669265738</v>
      </c>
      <c r="J44" s="86">
        <f>SUM(J40:J43)</f>
        <v>161393539</v>
      </c>
      <c r="K44" s="87">
        <f>SUM(K40:K43)</f>
        <v>7819285</v>
      </c>
      <c r="L44" s="87">
        <f t="shared" si="2"/>
        <v>169212824</v>
      </c>
      <c r="M44" s="102">
        <f t="shared" si="3"/>
        <v>0.2528335374012527</v>
      </c>
      <c r="N44" s="86">
        <f>SUM(N40:N43)</f>
        <v>0</v>
      </c>
      <c r="O44" s="87">
        <f>SUM(O40:O43)</f>
        <v>0</v>
      </c>
      <c r="P44" s="87">
        <f t="shared" si="4"/>
        <v>0</v>
      </c>
      <c r="Q44" s="102">
        <f t="shared" si="5"/>
        <v>0</v>
      </c>
      <c r="R44" s="86">
        <f>SUM(R40:R43)</f>
        <v>0</v>
      </c>
      <c r="S44" s="87">
        <f>SUM(S40:S43)</f>
        <v>0</v>
      </c>
      <c r="T44" s="87">
        <f t="shared" si="6"/>
        <v>0</v>
      </c>
      <c r="U44" s="102">
        <f t="shared" si="7"/>
        <v>0</v>
      </c>
      <c r="V44" s="86">
        <f>SUM(V40:V43)</f>
        <v>0</v>
      </c>
      <c r="W44" s="87">
        <f>SUM(W40:W43)</f>
        <v>0</v>
      </c>
      <c r="X44" s="87">
        <f t="shared" si="8"/>
        <v>0</v>
      </c>
      <c r="Y44" s="102">
        <f t="shared" si="9"/>
        <v>0</v>
      </c>
      <c r="Z44" s="86">
        <v>161393539</v>
      </c>
      <c r="AA44" s="87">
        <v>7819285</v>
      </c>
      <c r="AB44" s="87">
        <f t="shared" si="10"/>
        <v>169212824</v>
      </c>
      <c r="AC44" s="102">
        <f t="shared" si="11"/>
        <v>0.2528335374012527</v>
      </c>
      <c r="AD44" s="86">
        <f>SUM(AD40:AD43)</f>
        <v>165892308</v>
      </c>
      <c r="AE44" s="87">
        <f>SUM(AE40:AE43)</f>
        <v>39339881</v>
      </c>
      <c r="AF44" s="87">
        <f t="shared" si="12"/>
        <v>205232189</v>
      </c>
      <c r="AG44" s="87">
        <f>SUM(AG40:AG43)</f>
        <v>654458358</v>
      </c>
      <c r="AH44" s="87">
        <f>SUM(AH40:AH43)</f>
        <v>654458358</v>
      </c>
      <c r="AI44" s="88">
        <f>SUM(AI40:AI43)</f>
        <v>205232189</v>
      </c>
      <c r="AJ44" s="122">
        <f t="shared" si="13"/>
        <v>0.31359090535138373</v>
      </c>
      <c r="AK44" s="123">
        <f t="shared" si="14"/>
        <v>-0.1755054369175978</v>
      </c>
    </row>
    <row r="45" spans="1:37" ht="16.5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70139500867</v>
      </c>
      <c r="E45" s="90">
        <f>SUM(E9,E11:E16,E18:E23,E25:E29,E31:E38,E40:E43)</f>
        <v>11619848243</v>
      </c>
      <c r="F45" s="91">
        <f t="shared" si="0"/>
        <v>81759349110</v>
      </c>
      <c r="G45" s="89">
        <f>SUM(G9,G11:G16,G18:G23,G25:G29,G31:G38,G40:G43)</f>
        <v>70247873712</v>
      </c>
      <c r="H45" s="90">
        <f>SUM(H9,H11:H16,H18:H23,H25:H29,H31:H38,H40:H43)</f>
        <v>12497841481</v>
      </c>
      <c r="I45" s="91">
        <f t="shared" si="1"/>
        <v>82745715193</v>
      </c>
      <c r="J45" s="89">
        <f>SUM(J9,J11:J16,J18:J23,J25:J29,J31:J38,J40:J43)</f>
        <v>18272056007</v>
      </c>
      <c r="K45" s="90">
        <f>SUM(K9,K11:K16,K18:K23,K25:K29,K31:K38,K40:K43)</f>
        <v>836033135</v>
      </c>
      <c r="L45" s="90">
        <f t="shared" si="2"/>
        <v>19108089142</v>
      </c>
      <c r="M45" s="103">
        <f t="shared" si="3"/>
        <v>0.23371136573374318</v>
      </c>
      <c r="N45" s="89">
        <f>SUM(N9,N11:N16,N18:N23,N25:N29,N31:N38,N40:N43)</f>
        <v>0</v>
      </c>
      <c r="O45" s="90">
        <f>SUM(O9,O11:O16,O18:O23,O25:O29,O31:O38,O40:O43)</f>
        <v>0</v>
      </c>
      <c r="P45" s="90">
        <f t="shared" si="4"/>
        <v>0</v>
      </c>
      <c r="Q45" s="103">
        <f t="shared" si="5"/>
        <v>0</v>
      </c>
      <c r="R45" s="89">
        <f>SUM(R9,R11:R16,R18:R23,R25:R29,R31:R38,R40:R43)</f>
        <v>0</v>
      </c>
      <c r="S45" s="90">
        <f>SUM(S9,S11:S16,S18:S23,S25:S29,S31:S38,S40:S43)</f>
        <v>0</v>
      </c>
      <c r="T45" s="90">
        <f t="shared" si="6"/>
        <v>0</v>
      </c>
      <c r="U45" s="103">
        <f t="shared" si="7"/>
        <v>0</v>
      </c>
      <c r="V45" s="89">
        <f>SUM(V9,V11:V16,V18:V23,V25:V29,V31:V38,V40:V43)</f>
        <v>0</v>
      </c>
      <c r="W45" s="90">
        <f>SUM(W9,W11:W16,W18:W23,W25:W29,W31:W38,W40:W43)</f>
        <v>0</v>
      </c>
      <c r="X45" s="90">
        <f t="shared" si="8"/>
        <v>0</v>
      </c>
      <c r="Y45" s="103">
        <f t="shared" si="9"/>
        <v>0</v>
      </c>
      <c r="Z45" s="89">
        <v>18272056007</v>
      </c>
      <c r="AA45" s="90">
        <v>836033135</v>
      </c>
      <c r="AB45" s="90">
        <f t="shared" si="10"/>
        <v>19108089142</v>
      </c>
      <c r="AC45" s="103">
        <f t="shared" si="11"/>
        <v>0.23371136573374318</v>
      </c>
      <c r="AD45" s="89">
        <f>SUM(AD9,AD11:AD16,AD18:AD23,AD25:AD29,AD31:AD38,AD40:AD43)</f>
        <v>17027042836</v>
      </c>
      <c r="AE45" s="90">
        <f>SUM(AE9,AE11:AE16,AE18:AE23,AE25:AE29,AE31:AE38,AE40:AE43)</f>
        <v>1503259744</v>
      </c>
      <c r="AF45" s="90">
        <f t="shared" si="12"/>
        <v>18530302580</v>
      </c>
      <c r="AG45" s="90">
        <f>SUM(AG9,AG11:AG16,AG18:AG23,AG25:AG29,AG31:AG38,AG40:AG43)</f>
        <v>76435105346</v>
      </c>
      <c r="AH45" s="90">
        <f>SUM(AH9,AH11:AH16,AH18:AH23,AH25:AH29,AH31:AH38,AH40:AH43)</f>
        <v>76435105346</v>
      </c>
      <c r="AI45" s="91">
        <f>SUM(AI9,AI11:AI16,AI18:AI23,AI25:AI29,AI31:AI38,AI40:AI43)</f>
        <v>18530302580</v>
      </c>
      <c r="AJ45" s="124">
        <f t="shared" si="13"/>
        <v>0.24243183150096526</v>
      </c>
      <c r="AK45" s="125">
        <f t="shared" si="14"/>
        <v>0.03118063288527262</v>
      </c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6.7109375" style="0" customWidth="1"/>
    <col min="4" max="6" width="10.7109375" style="0" customWidth="1"/>
    <col min="7" max="9" width="10.7109375" style="0" hidden="1" customWidth="1"/>
    <col min="10" max="12" width="10.7109375" style="0" customWidth="1"/>
    <col min="13" max="13" width="11.7109375" style="0" customWidth="1"/>
    <col min="14" max="16" width="10.7109375" style="0" hidden="1" customWidth="1"/>
    <col min="17" max="17" width="11.7109375" style="0" hidden="1" customWidth="1"/>
    <col min="18" max="25" width="10.7109375" style="0" hidden="1" customWidth="1"/>
    <col min="26" max="28" width="10.7109375" style="0" customWidth="1"/>
    <col min="29" max="29" width="11.7109375" style="0" customWidth="1"/>
    <col min="30" max="32" width="10.7109375" style="0" customWidth="1"/>
    <col min="33" max="35" width="10.7109375" style="0" hidden="1" customWidth="1"/>
    <col min="36" max="36" width="11.7109375" style="0" customWidth="1"/>
    <col min="37" max="37" width="10.7109375" style="0" customWidth="1"/>
  </cols>
  <sheetData>
    <row r="1" spans="1:37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2"/>
      <c r="AM2" s="2"/>
      <c r="AN2" s="2"/>
      <c r="AO2" s="2"/>
    </row>
    <row r="3" spans="1:37" ht="16.5" customHeight="1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2" customFormat="1" ht="16.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s="12" customFormat="1" ht="81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s="12" customFormat="1" ht="12.75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37" s="12" customFormat="1" ht="12.75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37" s="12" customFormat="1" ht="12.75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37" s="12" customFormat="1" ht="12.75">
      <c r="A9" s="28" t="s">
        <v>23</v>
      </c>
      <c r="B9" s="37" t="s">
        <v>44</v>
      </c>
      <c r="C9" s="38" t="s">
        <v>45</v>
      </c>
      <c r="D9" s="70">
        <v>8234111627</v>
      </c>
      <c r="E9" s="71">
        <v>1803591613</v>
      </c>
      <c r="F9" s="72">
        <f>$D9+$E9</f>
        <v>10037703240</v>
      </c>
      <c r="G9" s="70">
        <v>8316332952</v>
      </c>
      <c r="H9" s="71">
        <v>2007726247</v>
      </c>
      <c r="I9" s="73">
        <f>$G9+$H9</f>
        <v>10324059199</v>
      </c>
      <c r="J9" s="70">
        <v>2337559600</v>
      </c>
      <c r="K9" s="71">
        <v>106138670</v>
      </c>
      <c r="L9" s="71">
        <f>$J9+$K9</f>
        <v>2443698270</v>
      </c>
      <c r="M9" s="96">
        <f>IF(($F9=0),0,($L9/$F9))</f>
        <v>0.24345193432915238</v>
      </c>
      <c r="N9" s="106">
        <v>0</v>
      </c>
      <c r="O9" s="107">
        <v>0</v>
      </c>
      <c r="P9" s="108">
        <f>$N9+$O9</f>
        <v>0</v>
      </c>
      <c r="Q9" s="96">
        <f>IF(($F9=0),0,($P9/$F9))</f>
        <v>0</v>
      </c>
      <c r="R9" s="106">
        <v>0</v>
      </c>
      <c r="S9" s="108">
        <v>0</v>
      </c>
      <c r="T9" s="108">
        <f>$R9+$S9</f>
        <v>0</v>
      </c>
      <c r="U9" s="96">
        <f>IF(($I9=0),0,($T9/$I9))</f>
        <v>0</v>
      </c>
      <c r="V9" s="106">
        <v>0</v>
      </c>
      <c r="W9" s="108">
        <v>0</v>
      </c>
      <c r="X9" s="108">
        <f>$V9+$W9</f>
        <v>0</v>
      </c>
      <c r="Y9" s="96">
        <f>IF(($I9=0),0,($X9/$I9))</f>
        <v>0</v>
      </c>
      <c r="Z9" s="70">
        <v>2337559600</v>
      </c>
      <c r="AA9" s="71">
        <v>106138670</v>
      </c>
      <c r="AB9" s="71">
        <f>$Z9+$AA9</f>
        <v>2443698270</v>
      </c>
      <c r="AC9" s="96">
        <f>IF(($F9=0),0,($AB9/$F9))</f>
        <v>0.24345193432915238</v>
      </c>
      <c r="AD9" s="70">
        <v>2044858147</v>
      </c>
      <c r="AE9" s="71">
        <v>104113758</v>
      </c>
      <c r="AF9" s="71">
        <f>$AD9+$AE9</f>
        <v>2148971905</v>
      </c>
      <c r="AG9" s="71">
        <v>9167640237</v>
      </c>
      <c r="AH9" s="71">
        <v>9167640237</v>
      </c>
      <c r="AI9" s="71">
        <v>2148971905</v>
      </c>
      <c r="AJ9" s="96">
        <f>IF(($AG9=0),0,($AI9/$AG9))</f>
        <v>0.23440840275634825</v>
      </c>
      <c r="AK9" s="96">
        <f>IF(($AF9=0),0,(($L9/$AF9)-1))</f>
        <v>0.13714761198797532</v>
      </c>
    </row>
    <row r="10" spans="1:37" s="12" customFormat="1" ht="12.75">
      <c r="A10" s="28" t="s">
        <v>23</v>
      </c>
      <c r="B10" s="37" t="s">
        <v>46</v>
      </c>
      <c r="C10" s="38" t="s">
        <v>47</v>
      </c>
      <c r="D10" s="70">
        <v>47512223847</v>
      </c>
      <c r="E10" s="71">
        <v>8325970722</v>
      </c>
      <c r="F10" s="73">
        <f aca="true" t="shared" si="0" ref="F10:F17">$D10+$E10</f>
        <v>55838194569</v>
      </c>
      <c r="G10" s="70">
        <v>47556322655</v>
      </c>
      <c r="H10" s="71">
        <v>8842420307</v>
      </c>
      <c r="I10" s="73">
        <f aca="true" t="shared" si="1" ref="I10:I17">$G10+$H10</f>
        <v>56398742962</v>
      </c>
      <c r="J10" s="70">
        <v>12238458990</v>
      </c>
      <c r="K10" s="71">
        <v>553988630</v>
      </c>
      <c r="L10" s="71">
        <f aca="true" t="shared" si="2" ref="L10:L17">$J10+$K10</f>
        <v>12792447620</v>
      </c>
      <c r="M10" s="96">
        <f aca="true" t="shared" si="3" ref="M10:M17">IF(($F10=0),0,($L10/$F10))</f>
        <v>0.22909851793635988</v>
      </c>
      <c r="N10" s="106">
        <v>0</v>
      </c>
      <c r="O10" s="107">
        <v>0</v>
      </c>
      <c r="P10" s="108">
        <f aca="true" t="shared" si="4" ref="P10:P17">$N10+$O10</f>
        <v>0</v>
      </c>
      <c r="Q10" s="96">
        <f aca="true" t="shared" si="5" ref="Q10:Q17">IF(($F10=0),0,($P10/$F10))</f>
        <v>0</v>
      </c>
      <c r="R10" s="106">
        <v>0</v>
      </c>
      <c r="S10" s="108">
        <v>0</v>
      </c>
      <c r="T10" s="108">
        <f aca="true" t="shared" si="6" ref="T10:T17">$R10+$S10</f>
        <v>0</v>
      </c>
      <c r="U10" s="96">
        <f aca="true" t="shared" si="7" ref="U10:U17">IF(($I10=0),0,($T10/$I10))</f>
        <v>0</v>
      </c>
      <c r="V10" s="106">
        <v>0</v>
      </c>
      <c r="W10" s="108">
        <v>0</v>
      </c>
      <c r="X10" s="108">
        <f aca="true" t="shared" si="8" ref="X10:X17">$V10+$W10</f>
        <v>0</v>
      </c>
      <c r="Y10" s="96">
        <f aca="true" t="shared" si="9" ref="Y10:Y17">IF(($I10=0),0,($X10/$I10))</f>
        <v>0</v>
      </c>
      <c r="Z10" s="70">
        <v>12238458990</v>
      </c>
      <c r="AA10" s="71">
        <v>553988630</v>
      </c>
      <c r="AB10" s="71">
        <f aca="true" t="shared" si="10" ref="AB10:AB17">$Z10+$AA10</f>
        <v>12792447620</v>
      </c>
      <c r="AC10" s="96">
        <f aca="true" t="shared" si="11" ref="AC10:AC17">IF(($F10=0),0,($AB10/$F10))</f>
        <v>0.22909851793635988</v>
      </c>
      <c r="AD10" s="70">
        <v>11339579231</v>
      </c>
      <c r="AE10" s="71">
        <v>1109941559</v>
      </c>
      <c r="AF10" s="71">
        <f aca="true" t="shared" si="12" ref="AF10:AF17">$AD10+$AE10</f>
        <v>12449520790</v>
      </c>
      <c r="AG10" s="71">
        <v>52109471815</v>
      </c>
      <c r="AH10" s="71">
        <v>52109471815</v>
      </c>
      <c r="AI10" s="71">
        <v>12449520790</v>
      </c>
      <c r="AJ10" s="96">
        <f aca="true" t="shared" si="13" ref="AJ10:AJ17">IF(($AG10=0),0,($AI10/$AG10))</f>
        <v>0.2389108996191425</v>
      </c>
      <c r="AK10" s="96">
        <f aca="true" t="shared" si="14" ref="AK10:AK17">IF(($AF10=0),0,(($L10/$AF10)-1))</f>
        <v>0.0275453839376254</v>
      </c>
    </row>
    <row r="11" spans="1:37" s="12" customFormat="1" ht="12.75">
      <c r="A11" s="28" t="s">
        <v>23</v>
      </c>
      <c r="B11" s="37" t="s">
        <v>48</v>
      </c>
      <c r="C11" s="38" t="s">
        <v>49</v>
      </c>
      <c r="D11" s="70">
        <v>42935624454</v>
      </c>
      <c r="E11" s="71">
        <v>4081635584</v>
      </c>
      <c r="F11" s="73">
        <f t="shared" si="0"/>
        <v>47017260038</v>
      </c>
      <c r="G11" s="70">
        <v>42935624454</v>
      </c>
      <c r="H11" s="71">
        <v>4081635584</v>
      </c>
      <c r="I11" s="73">
        <f t="shared" si="1"/>
        <v>47017260038</v>
      </c>
      <c r="J11" s="70">
        <v>12814696227</v>
      </c>
      <c r="K11" s="71">
        <v>149993053</v>
      </c>
      <c r="L11" s="71">
        <f t="shared" si="2"/>
        <v>12964689280</v>
      </c>
      <c r="M11" s="96">
        <f t="shared" si="3"/>
        <v>0.2757431902565517</v>
      </c>
      <c r="N11" s="106">
        <v>0</v>
      </c>
      <c r="O11" s="107">
        <v>0</v>
      </c>
      <c r="P11" s="108">
        <f t="shared" si="4"/>
        <v>0</v>
      </c>
      <c r="Q11" s="96">
        <f t="shared" si="5"/>
        <v>0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v>12814696227</v>
      </c>
      <c r="AA11" s="71">
        <v>149993053</v>
      </c>
      <c r="AB11" s="71">
        <f t="shared" si="10"/>
        <v>12964689280</v>
      </c>
      <c r="AC11" s="96">
        <f t="shared" si="11"/>
        <v>0.2757431902565517</v>
      </c>
      <c r="AD11" s="70">
        <v>11111194468</v>
      </c>
      <c r="AE11" s="71">
        <v>572454862</v>
      </c>
      <c r="AF11" s="71">
        <f t="shared" si="12"/>
        <v>11683649330</v>
      </c>
      <c r="AG11" s="71">
        <v>46559436779</v>
      </c>
      <c r="AH11" s="71">
        <v>46559436779</v>
      </c>
      <c r="AI11" s="71">
        <v>11683649330</v>
      </c>
      <c r="AJ11" s="96">
        <f t="shared" si="13"/>
        <v>0.25094052115488114</v>
      </c>
      <c r="AK11" s="96">
        <f t="shared" si="14"/>
        <v>0.10964382050655064</v>
      </c>
    </row>
    <row r="12" spans="1:37" s="12" customFormat="1" ht="12.75">
      <c r="A12" s="28" t="s">
        <v>23</v>
      </c>
      <c r="B12" s="37" t="s">
        <v>50</v>
      </c>
      <c r="C12" s="38" t="s">
        <v>51</v>
      </c>
      <c r="D12" s="70">
        <v>43656806610</v>
      </c>
      <c r="E12" s="71">
        <v>5321542000</v>
      </c>
      <c r="F12" s="73">
        <f t="shared" si="0"/>
        <v>48978348610</v>
      </c>
      <c r="G12" s="70">
        <v>43656806610</v>
      </c>
      <c r="H12" s="71">
        <v>5321542000</v>
      </c>
      <c r="I12" s="73">
        <f t="shared" si="1"/>
        <v>48978348610</v>
      </c>
      <c r="J12" s="70">
        <v>11465914159</v>
      </c>
      <c r="K12" s="71">
        <v>454029618</v>
      </c>
      <c r="L12" s="71">
        <f t="shared" si="2"/>
        <v>11919943777</v>
      </c>
      <c r="M12" s="96">
        <f t="shared" si="3"/>
        <v>0.24337169617364934</v>
      </c>
      <c r="N12" s="106">
        <v>0</v>
      </c>
      <c r="O12" s="107">
        <v>0</v>
      </c>
      <c r="P12" s="108">
        <f t="shared" si="4"/>
        <v>0</v>
      </c>
      <c r="Q12" s="96">
        <f t="shared" si="5"/>
        <v>0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v>11465914159</v>
      </c>
      <c r="AA12" s="71">
        <v>454029618</v>
      </c>
      <c r="AB12" s="71">
        <f t="shared" si="10"/>
        <v>11919943777</v>
      </c>
      <c r="AC12" s="96">
        <f t="shared" si="11"/>
        <v>0.24337169617364934</v>
      </c>
      <c r="AD12" s="70">
        <v>10775050300</v>
      </c>
      <c r="AE12" s="71">
        <v>530597490</v>
      </c>
      <c r="AF12" s="71">
        <f t="shared" si="12"/>
        <v>11305647790</v>
      </c>
      <c r="AG12" s="71">
        <v>45327014620</v>
      </c>
      <c r="AH12" s="71">
        <v>45327014620</v>
      </c>
      <c r="AI12" s="71">
        <v>11305647790</v>
      </c>
      <c r="AJ12" s="96">
        <f t="shared" si="13"/>
        <v>0.2494240550537277</v>
      </c>
      <c r="AK12" s="96">
        <f t="shared" si="14"/>
        <v>0.05433531969245964</v>
      </c>
    </row>
    <row r="13" spans="1:37" s="12" customFormat="1" ht="12.75">
      <c r="A13" s="28" t="s">
        <v>23</v>
      </c>
      <c r="B13" s="37" t="s">
        <v>52</v>
      </c>
      <c r="C13" s="38" t="s">
        <v>53</v>
      </c>
      <c r="D13" s="70">
        <v>65846785955</v>
      </c>
      <c r="E13" s="71">
        <v>8157478000</v>
      </c>
      <c r="F13" s="73">
        <f t="shared" si="0"/>
        <v>74004263955</v>
      </c>
      <c r="G13" s="70">
        <v>65846785955</v>
      </c>
      <c r="H13" s="71">
        <v>8157478000</v>
      </c>
      <c r="I13" s="73">
        <f t="shared" si="1"/>
        <v>74004263955</v>
      </c>
      <c r="J13" s="70">
        <v>18542306065</v>
      </c>
      <c r="K13" s="71">
        <v>491703995</v>
      </c>
      <c r="L13" s="71">
        <f t="shared" si="2"/>
        <v>19034010060</v>
      </c>
      <c r="M13" s="96">
        <f t="shared" si="3"/>
        <v>0.257201531949214</v>
      </c>
      <c r="N13" s="106">
        <v>0</v>
      </c>
      <c r="O13" s="107">
        <v>0</v>
      </c>
      <c r="P13" s="108">
        <f t="shared" si="4"/>
        <v>0</v>
      </c>
      <c r="Q13" s="96">
        <f t="shared" si="5"/>
        <v>0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v>18542306065</v>
      </c>
      <c r="AA13" s="71">
        <v>491703995</v>
      </c>
      <c r="AB13" s="71">
        <f t="shared" si="10"/>
        <v>19034010060</v>
      </c>
      <c r="AC13" s="96">
        <f t="shared" si="11"/>
        <v>0.257201531949214</v>
      </c>
      <c r="AD13" s="70">
        <v>17423417960</v>
      </c>
      <c r="AE13" s="71">
        <v>476375436</v>
      </c>
      <c r="AF13" s="71">
        <f t="shared" si="12"/>
        <v>17899793396</v>
      </c>
      <c r="AG13" s="71">
        <v>74471773080</v>
      </c>
      <c r="AH13" s="71">
        <v>74471773080</v>
      </c>
      <c r="AI13" s="71">
        <v>17899793396</v>
      </c>
      <c r="AJ13" s="96">
        <f t="shared" si="13"/>
        <v>0.24035675069494397</v>
      </c>
      <c r="AK13" s="96">
        <f t="shared" si="14"/>
        <v>0.06336479080554414</v>
      </c>
    </row>
    <row r="14" spans="1:37" s="12" customFormat="1" ht="12.75">
      <c r="A14" s="28" t="s">
        <v>23</v>
      </c>
      <c r="B14" s="37" t="s">
        <v>54</v>
      </c>
      <c r="C14" s="38" t="s">
        <v>55</v>
      </c>
      <c r="D14" s="70">
        <v>8073600625</v>
      </c>
      <c r="E14" s="71">
        <v>1221005654</v>
      </c>
      <c r="F14" s="73">
        <f t="shared" si="0"/>
        <v>9294606279</v>
      </c>
      <c r="G14" s="70">
        <v>8073600625</v>
      </c>
      <c r="H14" s="71">
        <v>1221005654</v>
      </c>
      <c r="I14" s="73">
        <f t="shared" si="1"/>
        <v>9294606279</v>
      </c>
      <c r="J14" s="70">
        <v>1563746150</v>
      </c>
      <c r="K14" s="71">
        <v>140043882</v>
      </c>
      <c r="L14" s="71">
        <f t="shared" si="2"/>
        <v>1703790032</v>
      </c>
      <c r="M14" s="96">
        <f t="shared" si="3"/>
        <v>0.18330954328312973</v>
      </c>
      <c r="N14" s="106">
        <v>0</v>
      </c>
      <c r="O14" s="107">
        <v>0</v>
      </c>
      <c r="P14" s="108">
        <f t="shared" si="4"/>
        <v>0</v>
      </c>
      <c r="Q14" s="96">
        <f t="shared" si="5"/>
        <v>0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v>1563746150</v>
      </c>
      <c r="AA14" s="71">
        <v>140043882</v>
      </c>
      <c r="AB14" s="71">
        <f t="shared" si="10"/>
        <v>1703790032</v>
      </c>
      <c r="AC14" s="96">
        <f t="shared" si="11"/>
        <v>0.18330954328312973</v>
      </c>
      <c r="AD14" s="70">
        <v>2070734217</v>
      </c>
      <c r="AE14" s="71">
        <v>75564018</v>
      </c>
      <c r="AF14" s="71">
        <f t="shared" si="12"/>
        <v>2146298235</v>
      </c>
      <c r="AG14" s="71">
        <v>8548989585</v>
      </c>
      <c r="AH14" s="71">
        <v>8548989585</v>
      </c>
      <c r="AI14" s="71">
        <v>2146298235</v>
      </c>
      <c r="AJ14" s="96">
        <f t="shared" si="13"/>
        <v>0.2510587027460977</v>
      </c>
      <c r="AK14" s="96">
        <f t="shared" si="14"/>
        <v>-0.20617274700409938</v>
      </c>
    </row>
    <row r="15" spans="1:37" s="12" customFormat="1" ht="12.75">
      <c r="A15" s="28" t="s">
        <v>23</v>
      </c>
      <c r="B15" s="37" t="s">
        <v>56</v>
      </c>
      <c r="C15" s="38" t="s">
        <v>57</v>
      </c>
      <c r="D15" s="70">
        <v>12835947880</v>
      </c>
      <c r="E15" s="71">
        <v>1511906530</v>
      </c>
      <c r="F15" s="73">
        <f t="shared" si="0"/>
        <v>14347854410</v>
      </c>
      <c r="G15" s="70">
        <v>12835947880</v>
      </c>
      <c r="H15" s="71">
        <v>1511906530</v>
      </c>
      <c r="I15" s="73">
        <f t="shared" si="1"/>
        <v>14347854410</v>
      </c>
      <c r="J15" s="70">
        <v>1474942774</v>
      </c>
      <c r="K15" s="71">
        <v>344127941</v>
      </c>
      <c r="L15" s="71">
        <f t="shared" si="2"/>
        <v>1819070715</v>
      </c>
      <c r="M15" s="96">
        <f t="shared" si="3"/>
        <v>0.12678346622559575</v>
      </c>
      <c r="N15" s="106">
        <v>0</v>
      </c>
      <c r="O15" s="107">
        <v>0</v>
      </c>
      <c r="P15" s="108">
        <f t="shared" si="4"/>
        <v>0</v>
      </c>
      <c r="Q15" s="96">
        <f t="shared" si="5"/>
        <v>0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v>1474942774</v>
      </c>
      <c r="AA15" s="71">
        <v>344127941</v>
      </c>
      <c r="AB15" s="71">
        <f t="shared" si="10"/>
        <v>1819070715</v>
      </c>
      <c r="AC15" s="96">
        <f t="shared" si="11"/>
        <v>0.12678346622559575</v>
      </c>
      <c r="AD15" s="70">
        <v>0</v>
      </c>
      <c r="AE15" s="71">
        <v>0</v>
      </c>
      <c r="AF15" s="71">
        <f t="shared" si="12"/>
        <v>0</v>
      </c>
      <c r="AG15" s="71">
        <v>0</v>
      </c>
      <c r="AH15" s="71">
        <v>0</v>
      </c>
      <c r="AI15" s="71">
        <v>0</v>
      </c>
      <c r="AJ15" s="96">
        <f t="shared" si="13"/>
        <v>0</v>
      </c>
      <c r="AK15" s="96">
        <f t="shared" si="14"/>
        <v>0</v>
      </c>
    </row>
    <row r="16" spans="1:37" s="12" customFormat="1" ht="12.75">
      <c r="A16" s="28" t="s">
        <v>23</v>
      </c>
      <c r="B16" s="37" t="s">
        <v>58</v>
      </c>
      <c r="C16" s="38" t="s">
        <v>59</v>
      </c>
      <c r="D16" s="70">
        <v>38994328591</v>
      </c>
      <c r="E16" s="71">
        <v>3956871493</v>
      </c>
      <c r="F16" s="73">
        <f t="shared" si="0"/>
        <v>42951200084</v>
      </c>
      <c r="G16" s="70">
        <v>38994328591</v>
      </c>
      <c r="H16" s="71">
        <v>3956871493</v>
      </c>
      <c r="I16" s="73">
        <f t="shared" si="1"/>
        <v>42951200084</v>
      </c>
      <c r="J16" s="70">
        <v>10739457579</v>
      </c>
      <c r="K16" s="71">
        <v>231855272</v>
      </c>
      <c r="L16" s="71">
        <f t="shared" si="2"/>
        <v>10971312851</v>
      </c>
      <c r="M16" s="96">
        <f t="shared" si="3"/>
        <v>0.2554367009430078</v>
      </c>
      <c r="N16" s="106">
        <v>0</v>
      </c>
      <c r="O16" s="107">
        <v>0</v>
      </c>
      <c r="P16" s="108">
        <f t="shared" si="4"/>
        <v>0</v>
      </c>
      <c r="Q16" s="96">
        <f t="shared" si="5"/>
        <v>0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v>10739457579</v>
      </c>
      <c r="AA16" s="71">
        <v>231855272</v>
      </c>
      <c r="AB16" s="71">
        <f t="shared" si="10"/>
        <v>10971312851</v>
      </c>
      <c r="AC16" s="96">
        <f t="shared" si="11"/>
        <v>0.2554367009430078</v>
      </c>
      <c r="AD16" s="70">
        <v>9106386036</v>
      </c>
      <c r="AE16" s="71">
        <v>296637830</v>
      </c>
      <c r="AF16" s="71">
        <f t="shared" si="12"/>
        <v>9403023866</v>
      </c>
      <c r="AG16" s="71">
        <v>41598259741</v>
      </c>
      <c r="AH16" s="71">
        <v>41598259741</v>
      </c>
      <c r="AI16" s="71">
        <v>9403023866</v>
      </c>
      <c r="AJ16" s="96">
        <f t="shared" si="13"/>
        <v>0.22604368366718497</v>
      </c>
      <c r="AK16" s="96">
        <f t="shared" si="14"/>
        <v>0.16678560081833993</v>
      </c>
    </row>
    <row r="17" spans="1:37" s="12" customFormat="1" ht="12.75">
      <c r="A17" s="28" t="s">
        <v>0</v>
      </c>
      <c r="B17" s="46" t="s">
        <v>100</v>
      </c>
      <c r="C17" s="38" t="s">
        <v>0</v>
      </c>
      <c r="D17" s="74">
        <f>SUM(D9:D16)</f>
        <v>268089429589</v>
      </c>
      <c r="E17" s="75">
        <f>SUM(E9:E16)</f>
        <v>34380001596</v>
      </c>
      <c r="F17" s="76">
        <f t="shared" si="0"/>
        <v>302469431185</v>
      </c>
      <c r="G17" s="74">
        <f>SUM(G9:G16)</f>
        <v>268215749722</v>
      </c>
      <c r="H17" s="75">
        <f>SUM(H9:H16)</f>
        <v>35100585815</v>
      </c>
      <c r="I17" s="76">
        <f t="shared" si="1"/>
        <v>303316335537</v>
      </c>
      <c r="J17" s="74">
        <f>SUM(J9:J16)</f>
        <v>71177081544</v>
      </c>
      <c r="K17" s="75">
        <f>SUM(K9:K16)</f>
        <v>2471881061</v>
      </c>
      <c r="L17" s="75">
        <f t="shared" si="2"/>
        <v>73648962605</v>
      </c>
      <c r="M17" s="97">
        <f t="shared" si="3"/>
        <v>0.24349225082502282</v>
      </c>
      <c r="N17" s="112">
        <f>SUM(N9:N16)</f>
        <v>0</v>
      </c>
      <c r="O17" s="113">
        <f>SUM(O9:O16)</f>
        <v>0</v>
      </c>
      <c r="P17" s="114">
        <f t="shared" si="4"/>
        <v>0</v>
      </c>
      <c r="Q17" s="97">
        <f t="shared" si="5"/>
        <v>0</v>
      </c>
      <c r="R17" s="112">
        <f>SUM(R9:R16)</f>
        <v>0</v>
      </c>
      <c r="S17" s="114">
        <f>SUM(S9:S16)</f>
        <v>0</v>
      </c>
      <c r="T17" s="114">
        <f t="shared" si="6"/>
        <v>0</v>
      </c>
      <c r="U17" s="97">
        <f t="shared" si="7"/>
        <v>0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97">
        <f t="shared" si="9"/>
        <v>0</v>
      </c>
      <c r="Z17" s="74">
        <v>71177081544</v>
      </c>
      <c r="AA17" s="75">
        <v>2471881061</v>
      </c>
      <c r="AB17" s="75">
        <f t="shared" si="10"/>
        <v>73648962605</v>
      </c>
      <c r="AC17" s="97">
        <f t="shared" si="11"/>
        <v>0.24349225082502282</v>
      </c>
      <c r="AD17" s="74">
        <f>SUM(AD9:AD16)</f>
        <v>63871220359</v>
      </c>
      <c r="AE17" s="75">
        <f>SUM(AE9:AE16)</f>
        <v>3165684953</v>
      </c>
      <c r="AF17" s="75">
        <f t="shared" si="12"/>
        <v>67036905312</v>
      </c>
      <c r="AG17" s="75">
        <f>SUM(AG9:AG16)</f>
        <v>277782585857</v>
      </c>
      <c r="AH17" s="75">
        <f>SUM(AH9:AH16)</f>
        <v>277782585857</v>
      </c>
      <c r="AI17" s="75">
        <f>SUM(AI9:AI16)</f>
        <v>67036905312</v>
      </c>
      <c r="AJ17" s="97">
        <f t="shared" si="13"/>
        <v>0.241328681944483</v>
      </c>
      <c r="AK17" s="97">
        <f t="shared" si="14"/>
        <v>0.09863309265585096</v>
      </c>
    </row>
    <row r="18" spans="1:37" s="12" customFormat="1" ht="12.75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ht="12.75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ht="12.75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ht="12.75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ht="12.75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ht="12.75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ht="12.7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ht="12.7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ht="12.7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ht="12.7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ht="12.7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ht="12.7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ht="12.7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ht="12.7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ht="12.7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ht="12.7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ht="12.7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ht="12.7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ht="12.7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ht="12.7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6" width="10.7109375" style="0" customWidth="1"/>
    <col min="7" max="9" width="10.7109375" style="0" hidden="1" customWidth="1"/>
    <col min="10" max="12" width="10.7109375" style="0" customWidth="1"/>
    <col min="13" max="13" width="11.7109375" style="0" customWidth="1"/>
    <col min="14" max="16" width="10.7109375" style="0" hidden="1" customWidth="1"/>
    <col min="17" max="17" width="11.7109375" style="0" hidden="1" customWidth="1"/>
    <col min="18" max="25" width="10.7109375" style="0" hidden="1" customWidth="1"/>
    <col min="26" max="28" width="10.7109375" style="0" customWidth="1"/>
    <col min="29" max="29" width="11.7109375" style="0" customWidth="1"/>
    <col min="30" max="32" width="10.7109375" style="0" customWidth="1"/>
    <col min="33" max="35" width="10.7109375" style="0" hidden="1" customWidth="1"/>
    <col min="36" max="36" width="11.7109375" style="0" customWidth="1"/>
    <col min="37" max="37" width="10.7109375" style="0" customWidth="1"/>
  </cols>
  <sheetData>
    <row r="1" spans="1:41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2"/>
      <c r="AM2" s="2"/>
      <c r="AN2" s="2"/>
      <c r="AO2" s="2"/>
    </row>
    <row r="3" spans="1:41" s="6" customFormat="1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5"/>
      <c r="AM3" s="5"/>
      <c r="AN3" s="5"/>
      <c r="AO3" s="5"/>
    </row>
    <row r="4" spans="1:41" s="12" customFormat="1" ht="16.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  <c r="AL4" s="11"/>
      <c r="AM4" s="11"/>
      <c r="AN4" s="11"/>
      <c r="AO4" s="11"/>
    </row>
    <row r="5" spans="1:41" s="12" customFormat="1" ht="81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ht="12.75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ht="12.75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ht="12.75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ht="12.75">
      <c r="A9" s="28" t="s">
        <v>23</v>
      </c>
      <c r="B9" s="37" t="s">
        <v>61</v>
      </c>
      <c r="C9" s="38" t="s">
        <v>62</v>
      </c>
      <c r="D9" s="70">
        <v>3527316852</v>
      </c>
      <c r="E9" s="71">
        <v>157832518</v>
      </c>
      <c r="F9" s="72">
        <f>$D9+$E9</f>
        <v>3685149370</v>
      </c>
      <c r="G9" s="70">
        <v>3527316852</v>
      </c>
      <c r="H9" s="71">
        <v>157832518</v>
      </c>
      <c r="I9" s="73">
        <f>$G9+$H9</f>
        <v>3685149370</v>
      </c>
      <c r="J9" s="70">
        <v>822442051</v>
      </c>
      <c r="K9" s="71">
        <v>7459636</v>
      </c>
      <c r="L9" s="71">
        <f>$J9+$K9</f>
        <v>829901687</v>
      </c>
      <c r="M9" s="96">
        <f>IF(($F9=0),0,($L9/$F9))</f>
        <v>0.22520164141949015</v>
      </c>
      <c r="N9" s="106">
        <v>0</v>
      </c>
      <c r="O9" s="107">
        <v>0</v>
      </c>
      <c r="P9" s="108">
        <f>$N9+$O9</f>
        <v>0</v>
      </c>
      <c r="Q9" s="96">
        <f>IF(($F9=0),0,($P9/$F9))</f>
        <v>0</v>
      </c>
      <c r="R9" s="106">
        <v>0</v>
      </c>
      <c r="S9" s="108">
        <v>0</v>
      </c>
      <c r="T9" s="108">
        <f>$R9+$S9</f>
        <v>0</v>
      </c>
      <c r="U9" s="96">
        <f>IF(($I9=0),0,($T9/$I9))</f>
        <v>0</v>
      </c>
      <c r="V9" s="106">
        <v>0</v>
      </c>
      <c r="W9" s="108">
        <v>0</v>
      </c>
      <c r="X9" s="108">
        <f>$V9+$W9</f>
        <v>0</v>
      </c>
      <c r="Y9" s="96">
        <f>IF(($I9=0),0,($X9/$I9))</f>
        <v>0</v>
      </c>
      <c r="Z9" s="70">
        <v>822442051</v>
      </c>
      <c r="AA9" s="71">
        <v>7459636</v>
      </c>
      <c r="AB9" s="71">
        <f>$Z9+$AA9</f>
        <v>829901687</v>
      </c>
      <c r="AC9" s="96">
        <f>IF(($F9=0),0,($AB9/$F9))</f>
        <v>0.22520164141949015</v>
      </c>
      <c r="AD9" s="70">
        <v>799779262</v>
      </c>
      <c r="AE9" s="71">
        <v>26100238</v>
      </c>
      <c r="AF9" s="71">
        <f>$AD9+$AE9</f>
        <v>825879500</v>
      </c>
      <c r="AG9" s="71">
        <v>3111709093</v>
      </c>
      <c r="AH9" s="71">
        <v>3111709093</v>
      </c>
      <c r="AI9" s="71">
        <v>825879500</v>
      </c>
      <c r="AJ9" s="96">
        <f>IF(($AG9=0),0,($AI9/$AG9))</f>
        <v>0.265410253759862</v>
      </c>
      <c r="AK9" s="96">
        <f>IF(($AF9=0),0,(($L9/$AF9)-1))</f>
        <v>0.004870186268093546</v>
      </c>
      <c r="AL9" s="11"/>
      <c r="AM9" s="11"/>
      <c r="AN9" s="11"/>
      <c r="AO9" s="11"/>
    </row>
    <row r="10" spans="1:41" s="12" customFormat="1" ht="12.75">
      <c r="A10" s="28" t="s">
        <v>23</v>
      </c>
      <c r="B10" s="37" t="s">
        <v>63</v>
      </c>
      <c r="C10" s="38" t="s">
        <v>64</v>
      </c>
      <c r="D10" s="70">
        <v>6754320807</v>
      </c>
      <c r="E10" s="71">
        <v>428431550</v>
      </c>
      <c r="F10" s="73">
        <f aca="true" t="shared" si="0" ref="F10:F28">$D10+$E10</f>
        <v>7182752357</v>
      </c>
      <c r="G10" s="70">
        <v>6754320807</v>
      </c>
      <c r="H10" s="71">
        <v>428431550</v>
      </c>
      <c r="I10" s="73">
        <f aca="true" t="shared" si="1" ref="I10:I28">$G10+$H10</f>
        <v>7182752357</v>
      </c>
      <c r="J10" s="70">
        <v>1946627293</v>
      </c>
      <c r="K10" s="71">
        <v>3042391</v>
      </c>
      <c r="L10" s="71">
        <f aca="true" t="shared" si="2" ref="L10:L28">$J10+$K10</f>
        <v>1949669684</v>
      </c>
      <c r="M10" s="96">
        <f aca="true" t="shared" si="3" ref="M10:M28">IF(($F10=0),0,($L10/$F10))</f>
        <v>0.27143768671071283</v>
      </c>
      <c r="N10" s="106">
        <v>0</v>
      </c>
      <c r="O10" s="107">
        <v>0</v>
      </c>
      <c r="P10" s="108">
        <f aca="true" t="shared" si="4" ref="P10:P28">$N10+$O10</f>
        <v>0</v>
      </c>
      <c r="Q10" s="96">
        <f aca="true" t="shared" si="5" ref="Q10:Q28">IF(($F10=0),0,($P10/$F10))</f>
        <v>0</v>
      </c>
      <c r="R10" s="106">
        <v>0</v>
      </c>
      <c r="S10" s="108">
        <v>0</v>
      </c>
      <c r="T10" s="108">
        <f aca="true" t="shared" si="6" ref="T10:T28">$R10+$S10</f>
        <v>0</v>
      </c>
      <c r="U10" s="96">
        <f aca="true" t="shared" si="7" ref="U10:U28">IF(($I10=0),0,($T10/$I10))</f>
        <v>0</v>
      </c>
      <c r="V10" s="106">
        <v>0</v>
      </c>
      <c r="W10" s="108">
        <v>0</v>
      </c>
      <c r="X10" s="108">
        <f aca="true" t="shared" si="8" ref="X10:X28">$V10+$W10</f>
        <v>0</v>
      </c>
      <c r="Y10" s="96">
        <f aca="true" t="shared" si="9" ref="Y10:Y28">IF(($I10=0),0,($X10/$I10))</f>
        <v>0</v>
      </c>
      <c r="Z10" s="70">
        <v>1946627293</v>
      </c>
      <c r="AA10" s="71">
        <v>3042391</v>
      </c>
      <c r="AB10" s="71">
        <f aca="true" t="shared" si="10" ref="AB10:AB28">$Z10+$AA10</f>
        <v>1949669684</v>
      </c>
      <c r="AC10" s="96">
        <f aca="true" t="shared" si="11" ref="AC10:AC28">IF(($F10=0),0,($AB10/$F10))</f>
        <v>0.27143768671071283</v>
      </c>
      <c r="AD10" s="70">
        <v>1826566339</v>
      </c>
      <c r="AE10" s="71">
        <v>5577448</v>
      </c>
      <c r="AF10" s="71">
        <f aca="true" t="shared" si="12" ref="AF10:AF28">$AD10+$AE10</f>
        <v>1832143787</v>
      </c>
      <c r="AG10" s="71">
        <v>6530102836</v>
      </c>
      <c r="AH10" s="71">
        <v>6530102836</v>
      </c>
      <c r="AI10" s="71">
        <v>1832143787</v>
      </c>
      <c r="AJ10" s="96">
        <f aca="true" t="shared" si="13" ref="AJ10:AJ28">IF(($AG10=0),0,($AI10/$AG10))</f>
        <v>0.28056890266712486</v>
      </c>
      <c r="AK10" s="96">
        <f aca="true" t="shared" si="14" ref="AK10:AK28">IF(($AF10=0),0,(($L10/$AF10)-1))</f>
        <v>0.06414665586506185</v>
      </c>
      <c r="AL10" s="11"/>
      <c r="AM10" s="11"/>
      <c r="AN10" s="11"/>
      <c r="AO10" s="11"/>
    </row>
    <row r="11" spans="1:41" s="12" customFormat="1" ht="12.75">
      <c r="A11" s="28" t="s">
        <v>23</v>
      </c>
      <c r="B11" s="37" t="s">
        <v>65</v>
      </c>
      <c r="C11" s="38" t="s">
        <v>66</v>
      </c>
      <c r="D11" s="70">
        <v>3156893888</v>
      </c>
      <c r="E11" s="71">
        <v>259784080</v>
      </c>
      <c r="F11" s="73">
        <f t="shared" si="0"/>
        <v>3416677968</v>
      </c>
      <c r="G11" s="70">
        <v>3156893888</v>
      </c>
      <c r="H11" s="71">
        <v>259784080</v>
      </c>
      <c r="I11" s="73">
        <f t="shared" si="1"/>
        <v>3416677968</v>
      </c>
      <c r="J11" s="70">
        <v>848928971</v>
      </c>
      <c r="K11" s="71">
        <v>18954877</v>
      </c>
      <c r="L11" s="71">
        <f t="shared" si="2"/>
        <v>867883848</v>
      </c>
      <c r="M11" s="96">
        <f t="shared" si="3"/>
        <v>0.2540139445767047</v>
      </c>
      <c r="N11" s="106">
        <v>0</v>
      </c>
      <c r="O11" s="107">
        <v>0</v>
      </c>
      <c r="P11" s="108">
        <f t="shared" si="4"/>
        <v>0</v>
      </c>
      <c r="Q11" s="96">
        <f t="shared" si="5"/>
        <v>0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v>848928971</v>
      </c>
      <c r="AA11" s="71">
        <v>18954877</v>
      </c>
      <c r="AB11" s="71">
        <f t="shared" si="10"/>
        <v>867883848</v>
      </c>
      <c r="AC11" s="96">
        <f t="shared" si="11"/>
        <v>0.2540139445767047</v>
      </c>
      <c r="AD11" s="70">
        <v>782768587</v>
      </c>
      <c r="AE11" s="71">
        <v>27479218</v>
      </c>
      <c r="AF11" s="71">
        <f t="shared" si="12"/>
        <v>810247805</v>
      </c>
      <c r="AG11" s="71">
        <v>3532397243</v>
      </c>
      <c r="AH11" s="71">
        <v>3532397243</v>
      </c>
      <c r="AI11" s="71">
        <v>810247805</v>
      </c>
      <c r="AJ11" s="96">
        <f t="shared" si="13"/>
        <v>0.22937618542354865</v>
      </c>
      <c r="AK11" s="96">
        <f t="shared" si="14"/>
        <v>0.07113384651501775</v>
      </c>
      <c r="AL11" s="11"/>
      <c r="AM11" s="11"/>
      <c r="AN11" s="11"/>
      <c r="AO11" s="11"/>
    </row>
    <row r="12" spans="1:41" s="12" customFormat="1" ht="12.75">
      <c r="A12" s="28" t="s">
        <v>23</v>
      </c>
      <c r="B12" s="37" t="s">
        <v>67</v>
      </c>
      <c r="C12" s="38" t="s">
        <v>68</v>
      </c>
      <c r="D12" s="70">
        <v>6418414194</v>
      </c>
      <c r="E12" s="71">
        <v>576301627</v>
      </c>
      <c r="F12" s="73">
        <f t="shared" si="0"/>
        <v>6994715821</v>
      </c>
      <c r="G12" s="70">
        <v>6418414194</v>
      </c>
      <c r="H12" s="71">
        <v>576301627</v>
      </c>
      <c r="I12" s="73">
        <f t="shared" si="1"/>
        <v>6994715821</v>
      </c>
      <c r="J12" s="70">
        <v>1662124959</v>
      </c>
      <c r="K12" s="71">
        <v>31163215</v>
      </c>
      <c r="L12" s="71">
        <f t="shared" si="2"/>
        <v>1693288174</v>
      </c>
      <c r="M12" s="96">
        <f t="shared" si="3"/>
        <v>0.24208105337407673</v>
      </c>
      <c r="N12" s="106">
        <v>0</v>
      </c>
      <c r="O12" s="107">
        <v>0</v>
      </c>
      <c r="P12" s="108">
        <f t="shared" si="4"/>
        <v>0</v>
      </c>
      <c r="Q12" s="96">
        <f t="shared" si="5"/>
        <v>0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v>1662124959</v>
      </c>
      <c r="AA12" s="71">
        <v>31163215</v>
      </c>
      <c r="AB12" s="71">
        <f t="shared" si="10"/>
        <v>1693288174</v>
      </c>
      <c r="AC12" s="96">
        <f t="shared" si="11"/>
        <v>0.24208105337407673</v>
      </c>
      <c r="AD12" s="70">
        <v>6556710212</v>
      </c>
      <c r="AE12" s="71">
        <v>1160570490</v>
      </c>
      <c r="AF12" s="71">
        <f t="shared" si="12"/>
        <v>7717280702</v>
      </c>
      <c r="AG12" s="71">
        <v>6498701830</v>
      </c>
      <c r="AH12" s="71">
        <v>6498701830</v>
      </c>
      <c r="AI12" s="71">
        <v>7717280702</v>
      </c>
      <c r="AJ12" s="96">
        <f t="shared" si="13"/>
        <v>1.1875111220482015</v>
      </c>
      <c r="AK12" s="96">
        <f t="shared" si="14"/>
        <v>-0.7805848666925942</v>
      </c>
      <c r="AL12" s="11"/>
      <c r="AM12" s="11"/>
      <c r="AN12" s="11"/>
      <c r="AO12" s="11"/>
    </row>
    <row r="13" spans="1:41" s="12" customFormat="1" ht="12.75">
      <c r="A13" s="28" t="s">
        <v>23</v>
      </c>
      <c r="B13" s="37" t="s">
        <v>69</v>
      </c>
      <c r="C13" s="38" t="s">
        <v>70</v>
      </c>
      <c r="D13" s="70">
        <v>2214241724</v>
      </c>
      <c r="E13" s="71">
        <v>68740696</v>
      </c>
      <c r="F13" s="73">
        <f t="shared" si="0"/>
        <v>2282982420</v>
      </c>
      <c r="G13" s="70">
        <v>2214241724</v>
      </c>
      <c r="H13" s="71">
        <v>68740696</v>
      </c>
      <c r="I13" s="73">
        <f t="shared" si="1"/>
        <v>2282982420</v>
      </c>
      <c r="J13" s="70">
        <v>630990847</v>
      </c>
      <c r="K13" s="71">
        <v>12862352</v>
      </c>
      <c r="L13" s="71">
        <f t="shared" si="2"/>
        <v>643853199</v>
      </c>
      <c r="M13" s="96">
        <f t="shared" si="3"/>
        <v>0.2820228458001004</v>
      </c>
      <c r="N13" s="106">
        <v>0</v>
      </c>
      <c r="O13" s="107">
        <v>0</v>
      </c>
      <c r="P13" s="108">
        <f t="shared" si="4"/>
        <v>0</v>
      </c>
      <c r="Q13" s="96">
        <f t="shared" si="5"/>
        <v>0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v>630990847</v>
      </c>
      <c r="AA13" s="71">
        <v>12862352</v>
      </c>
      <c r="AB13" s="71">
        <f t="shared" si="10"/>
        <v>643853199</v>
      </c>
      <c r="AC13" s="96">
        <f t="shared" si="11"/>
        <v>0.2820228458001004</v>
      </c>
      <c r="AD13" s="70">
        <v>567410194</v>
      </c>
      <c r="AE13" s="71">
        <v>11722719</v>
      </c>
      <c r="AF13" s="71">
        <f t="shared" si="12"/>
        <v>579132913</v>
      </c>
      <c r="AG13" s="71">
        <v>2093776532</v>
      </c>
      <c r="AH13" s="71">
        <v>2093776532</v>
      </c>
      <c r="AI13" s="71">
        <v>579132913</v>
      </c>
      <c r="AJ13" s="96">
        <f t="shared" si="13"/>
        <v>0.27659728922780763</v>
      </c>
      <c r="AK13" s="96">
        <f t="shared" si="14"/>
        <v>0.11175376938039783</v>
      </c>
      <c r="AL13" s="11"/>
      <c r="AM13" s="11"/>
      <c r="AN13" s="11"/>
      <c r="AO13" s="11"/>
    </row>
    <row r="14" spans="1:41" s="12" customFormat="1" ht="12.75">
      <c r="A14" s="28" t="s">
        <v>23</v>
      </c>
      <c r="B14" s="37" t="s">
        <v>71</v>
      </c>
      <c r="C14" s="38" t="s">
        <v>72</v>
      </c>
      <c r="D14" s="70">
        <v>3762787100</v>
      </c>
      <c r="E14" s="71">
        <v>830967400</v>
      </c>
      <c r="F14" s="73">
        <f t="shared" si="0"/>
        <v>4593754500</v>
      </c>
      <c r="G14" s="70">
        <v>3762787100</v>
      </c>
      <c r="H14" s="71">
        <v>830967400</v>
      </c>
      <c r="I14" s="73">
        <f t="shared" si="1"/>
        <v>4593754500</v>
      </c>
      <c r="J14" s="70">
        <v>1165734455</v>
      </c>
      <c r="K14" s="71">
        <v>62410744</v>
      </c>
      <c r="L14" s="71">
        <f t="shared" si="2"/>
        <v>1228145199</v>
      </c>
      <c r="M14" s="96">
        <f t="shared" si="3"/>
        <v>0.26735107394180513</v>
      </c>
      <c r="N14" s="106">
        <v>0</v>
      </c>
      <c r="O14" s="107">
        <v>0</v>
      </c>
      <c r="P14" s="108">
        <f t="shared" si="4"/>
        <v>0</v>
      </c>
      <c r="Q14" s="96">
        <f t="shared" si="5"/>
        <v>0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v>1165734455</v>
      </c>
      <c r="AA14" s="71">
        <v>62410744</v>
      </c>
      <c r="AB14" s="71">
        <f t="shared" si="10"/>
        <v>1228145199</v>
      </c>
      <c r="AC14" s="96">
        <f t="shared" si="11"/>
        <v>0.26735107394180513</v>
      </c>
      <c r="AD14" s="70">
        <v>1056857306</v>
      </c>
      <c r="AE14" s="71">
        <v>21084802</v>
      </c>
      <c r="AF14" s="71">
        <f t="shared" si="12"/>
        <v>1077942108</v>
      </c>
      <c r="AG14" s="71">
        <v>4088807600</v>
      </c>
      <c r="AH14" s="71">
        <v>4088807600</v>
      </c>
      <c r="AI14" s="71">
        <v>1077942108</v>
      </c>
      <c r="AJ14" s="96">
        <f t="shared" si="13"/>
        <v>0.2636323871047393</v>
      </c>
      <c r="AK14" s="96">
        <f t="shared" si="14"/>
        <v>0.13934244695077824</v>
      </c>
      <c r="AL14" s="11"/>
      <c r="AM14" s="11"/>
      <c r="AN14" s="11"/>
      <c r="AO14" s="11"/>
    </row>
    <row r="15" spans="1:41" s="12" customFormat="1" ht="12.75">
      <c r="A15" s="28" t="s">
        <v>23</v>
      </c>
      <c r="B15" s="37" t="s">
        <v>73</v>
      </c>
      <c r="C15" s="38" t="s">
        <v>74</v>
      </c>
      <c r="D15" s="70">
        <v>4028834550</v>
      </c>
      <c r="E15" s="71">
        <v>1128559590</v>
      </c>
      <c r="F15" s="73">
        <f t="shared" si="0"/>
        <v>5157394140</v>
      </c>
      <c r="G15" s="70">
        <v>4028834550</v>
      </c>
      <c r="H15" s="71">
        <v>1128559590</v>
      </c>
      <c r="I15" s="73">
        <f t="shared" si="1"/>
        <v>5157394140</v>
      </c>
      <c r="J15" s="70">
        <v>1091456031</v>
      </c>
      <c r="K15" s="71">
        <v>135635555</v>
      </c>
      <c r="L15" s="71">
        <f t="shared" si="2"/>
        <v>1227091586</v>
      </c>
      <c r="M15" s="96">
        <f t="shared" si="3"/>
        <v>0.23792860361065987</v>
      </c>
      <c r="N15" s="106">
        <v>0</v>
      </c>
      <c r="O15" s="107">
        <v>0</v>
      </c>
      <c r="P15" s="108">
        <f t="shared" si="4"/>
        <v>0</v>
      </c>
      <c r="Q15" s="96">
        <f t="shared" si="5"/>
        <v>0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v>1091456031</v>
      </c>
      <c r="AA15" s="71">
        <v>135635555</v>
      </c>
      <c r="AB15" s="71">
        <f t="shared" si="10"/>
        <v>1227091586</v>
      </c>
      <c r="AC15" s="96">
        <f t="shared" si="11"/>
        <v>0.23792860361065987</v>
      </c>
      <c r="AD15" s="70">
        <v>987239899</v>
      </c>
      <c r="AE15" s="71">
        <v>132203126</v>
      </c>
      <c r="AF15" s="71">
        <f t="shared" si="12"/>
        <v>1119443025</v>
      </c>
      <c r="AG15" s="71">
        <v>5008521759</v>
      </c>
      <c r="AH15" s="71">
        <v>5008521759</v>
      </c>
      <c r="AI15" s="71">
        <v>1119443025</v>
      </c>
      <c r="AJ15" s="96">
        <f t="shared" si="13"/>
        <v>0.22350766930151217</v>
      </c>
      <c r="AK15" s="96">
        <f t="shared" si="14"/>
        <v>0.09616260818633449</v>
      </c>
      <c r="AL15" s="11"/>
      <c r="AM15" s="11"/>
      <c r="AN15" s="11"/>
      <c r="AO15" s="11"/>
    </row>
    <row r="16" spans="1:41" s="12" customFormat="1" ht="12.75">
      <c r="A16" s="28" t="s">
        <v>23</v>
      </c>
      <c r="B16" s="37" t="s">
        <v>75</v>
      </c>
      <c r="C16" s="38" t="s">
        <v>76</v>
      </c>
      <c r="D16" s="70">
        <v>2589361545</v>
      </c>
      <c r="E16" s="71">
        <v>264380325</v>
      </c>
      <c r="F16" s="73">
        <f t="shared" si="0"/>
        <v>2853741870</v>
      </c>
      <c r="G16" s="70">
        <v>2589361545</v>
      </c>
      <c r="H16" s="71">
        <v>264380325</v>
      </c>
      <c r="I16" s="73">
        <f t="shared" si="1"/>
        <v>2853741870</v>
      </c>
      <c r="J16" s="70">
        <v>562782365</v>
      </c>
      <c r="K16" s="71">
        <v>7542509</v>
      </c>
      <c r="L16" s="71">
        <f t="shared" si="2"/>
        <v>570324874</v>
      </c>
      <c r="M16" s="96">
        <f t="shared" si="3"/>
        <v>0.19985159835076463</v>
      </c>
      <c r="N16" s="106">
        <v>0</v>
      </c>
      <c r="O16" s="107">
        <v>0</v>
      </c>
      <c r="P16" s="108">
        <f t="shared" si="4"/>
        <v>0</v>
      </c>
      <c r="Q16" s="96">
        <f t="shared" si="5"/>
        <v>0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v>562782365</v>
      </c>
      <c r="AA16" s="71">
        <v>7542509</v>
      </c>
      <c r="AB16" s="71">
        <f t="shared" si="10"/>
        <v>570324874</v>
      </c>
      <c r="AC16" s="96">
        <f t="shared" si="11"/>
        <v>0.19985159835076463</v>
      </c>
      <c r="AD16" s="70">
        <v>548290491</v>
      </c>
      <c r="AE16" s="71">
        <v>16274473</v>
      </c>
      <c r="AF16" s="71">
        <f t="shared" si="12"/>
        <v>564564964</v>
      </c>
      <c r="AG16" s="71">
        <v>2602497984</v>
      </c>
      <c r="AH16" s="71">
        <v>2602497984</v>
      </c>
      <c r="AI16" s="71">
        <v>564564964</v>
      </c>
      <c r="AJ16" s="96">
        <f t="shared" si="13"/>
        <v>0.21693195056092693</v>
      </c>
      <c r="AK16" s="96">
        <f t="shared" si="14"/>
        <v>0.010202386558298748</v>
      </c>
      <c r="AL16" s="11"/>
      <c r="AM16" s="11"/>
      <c r="AN16" s="11"/>
      <c r="AO16" s="11"/>
    </row>
    <row r="17" spans="1:41" s="12" customFormat="1" ht="12.75">
      <c r="A17" s="28" t="s">
        <v>23</v>
      </c>
      <c r="B17" s="37" t="s">
        <v>77</v>
      </c>
      <c r="C17" s="38" t="s">
        <v>78</v>
      </c>
      <c r="D17" s="70">
        <v>3802906843</v>
      </c>
      <c r="E17" s="71">
        <v>183780057</v>
      </c>
      <c r="F17" s="73">
        <f t="shared" si="0"/>
        <v>3986686900</v>
      </c>
      <c r="G17" s="70">
        <v>3802906843</v>
      </c>
      <c r="H17" s="71">
        <v>183780057</v>
      </c>
      <c r="I17" s="73">
        <f t="shared" si="1"/>
        <v>3986686900</v>
      </c>
      <c r="J17" s="70">
        <v>873858990</v>
      </c>
      <c r="K17" s="71">
        <v>29411192</v>
      </c>
      <c r="L17" s="71">
        <f t="shared" si="2"/>
        <v>903270182</v>
      </c>
      <c r="M17" s="96">
        <f t="shared" si="3"/>
        <v>0.226571638219194</v>
      </c>
      <c r="N17" s="106">
        <v>0</v>
      </c>
      <c r="O17" s="107">
        <v>0</v>
      </c>
      <c r="P17" s="108">
        <f t="shared" si="4"/>
        <v>0</v>
      </c>
      <c r="Q17" s="96">
        <f t="shared" si="5"/>
        <v>0</v>
      </c>
      <c r="R17" s="106">
        <v>0</v>
      </c>
      <c r="S17" s="108">
        <v>0</v>
      </c>
      <c r="T17" s="108">
        <f t="shared" si="6"/>
        <v>0</v>
      </c>
      <c r="U17" s="96">
        <f t="shared" si="7"/>
        <v>0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v>873858990</v>
      </c>
      <c r="AA17" s="71">
        <v>29411192</v>
      </c>
      <c r="AB17" s="71">
        <f t="shared" si="10"/>
        <v>903270182</v>
      </c>
      <c r="AC17" s="96">
        <f t="shared" si="11"/>
        <v>0.226571638219194</v>
      </c>
      <c r="AD17" s="70">
        <v>890941203</v>
      </c>
      <c r="AE17" s="71">
        <v>40915604</v>
      </c>
      <c r="AF17" s="71">
        <f t="shared" si="12"/>
        <v>931856807</v>
      </c>
      <c r="AG17" s="71">
        <v>3674608696</v>
      </c>
      <c r="AH17" s="71">
        <v>3674608696</v>
      </c>
      <c r="AI17" s="71">
        <v>931856807</v>
      </c>
      <c r="AJ17" s="96">
        <f t="shared" si="13"/>
        <v>0.25359348003894233</v>
      </c>
      <c r="AK17" s="96">
        <f t="shared" si="14"/>
        <v>-0.030677057660855822</v>
      </c>
      <c r="AL17" s="11"/>
      <c r="AM17" s="11"/>
      <c r="AN17" s="11"/>
      <c r="AO17" s="11"/>
    </row>
    <row r="18" spans="1:41" s="12" customFormat="1" ht="12.75">
      <c r="A18" s="28" t="s">
        <v>23</v>
      </c>
      <c r="B18" s="37" t="s">
        <v>79</v>
      </c>
      <c r="C18" s="38" t="s">
        <v>80</v>
      </c>
      <c r="D18" s="70">
        <v>1993804929</v>
      </c>
      <c r="E18" s="71">
        <v>611390608</v>
      </c>
      <c r="F18" s="73">
        <f t="shared" si="0"/>
        <v>2605195537</v>
      </c>
      <c r="G18" s="70">
        <v>1993804929</v>
      </c>
      <c r="H18" s="71">
        <v>611390608</v>
      </c>
      <c r="I18" s="73">
        <f t="shared" si="1"/>
        <v>2605195537</v>
      </c>
      <c r="J18" s="70">
        <v>526605862</v>
      </c>
      <c r="K18" s="71">
        <v>96064626</v>
      </c>
      <c r="L18" s="71">
        <f t="shared" si="2"/>
        <v>622670488</v>
      </c>
      <c r="M18" s="96">
        <f t="shared" si="3"/>
        <v>0.23901103742755261</v>
      </c>
      <c r="N18" s="106">
        <v>0</v>
      </c>
      <c r="O18" s="107">
        <v>0</v>
      </c>
      <c r="P18" s="108">
        <f t="shared" si="4"/>
        <v>0</v>
      </c>
      <c r="Q18" s="96">
        <f t="shared" si="5"/>
        <v>0</v>
      </c>
      <c r="R18" s="106">
        <v>0</v>
      </c>
      <c r="S18" s="108">
        <v>0</v>
      </c>
      <c r="T18" s="108">
        <f t="shared" si="6"/>
        <v>0</v>
      </c>
      <c r="U18" s="96">
        <f t="shared" si="7"/>
        <v>0</v>
      </c>
      <c r="V18" s="106">
        <v>0</v>
      </c>
      <c r="W18" s="108">
        <v>0</v>
      </c>
      <c r="X18" s="108">
        <f t="shared" si="8"/>
        <v>0</v>
      </c>
      <c r="Y18" s="96">
        <f t="shared" si="9"/>
        <v>0</v>
      </c>
      <c r="Z18" s="70">
        <v>526605862</v>
      </c>
      <c r="AA18" s="71">
        <v>96064626</v>
      </c>
      <c r="AB18" s="71">
        <f t="shared" si="10"/>
        <v>622670488</v>
      </c>
      <c r="AC18" s="96">
        <f t="shared" si="11"/>
        <v>0.23901103742755261</v>
      </c>
      <c r="AD18" s="70">
        <v>489275240</v>
      </c>
      <c r="AE18" s="71">
        <v>110975428</v>
      </c>
      <c r="AF18" s="71">
        <f t="shared" si="12"/>
        <v>600250668</v>
      </c>
      <c r="AG18" s="71">
        <v>2459112595</v>
      </c>
      <c r="AH18" s="71">
        <v>2459112595</v>
      </c>
      <c r="AI18" s="71">
        <v>600250668</v>
      </c>
      <c r="AJ18" s="96">
        <f t="shared" si="13"/>
        <v>0.24409238894569607</v>
      </c>
      <c r="AK18" s="96">
        <f t="shared" si="14"/>
        <v>0.037350762265207615</v>
      </c>
      <c r="AL18" s="11"/>
      <c r="AM18" s="11"/>
      <c r="AN18" s="11"/>
      <c r="AO18" s="11"/>
    </row>
    <row r="19" spans="1:41" s="12" customFormat="1" ht="12.75">
      <c r="A19" s="28" t="s">
        <v>23</v>
      </c>
      <c r="B19" s="37" t="s">
        <v>81</v>
      </c>
      <c r="C19" s="38" t="s">
        <v>82</v>
      </c>
      <c r="D19" s="70">
        <v>3474233663</v>
      </c>
      <c r="E19" s="71">
        <v>617205000</v>
      </c>
      <c r="F19" s="73">
        <f t="shared" si="0"/>
        <v>4091438663</v>
      </c>
      <c r="G19" s="70">
        <v>3474233663</v>
      </c>
      <c r="H19" s="71">
        <v>617205000</v>
      </c>
      <c r="I19" s="73">
        <f t="shared" si="1"/>
        <v>4091438663</v>
      </c>
      <c r="J19" s="70">
        <v>977271923</v>
      </c>
      <c r="K19" s="71">
        <v>55154002</v>
      </c>
      <c r="L19" s="71">
        <f t="shared" si="2"/>
        <v>1032425925</v>
      </c>
      <c r="M19" s="96">
        <f t="shared" si="3"/>
        <v>0.2523381162563942</v>
      </c>
      <c r="N19" s="106">
        <v>0</v>
      </c>
      <c r="O19" s="107">
        <v>0</v>
      </c>
      <c r="P19" s="108">
        <f t="shared" si="4"/>
        <v>0</v>
      </c>
      <c r="Q19" s="96">
        <f t="shared" si="5"/>
        <v>0</v>
      </c>
      <c r="R19" s="106">
        <v>0</v>
      </c>
      <c r="S19" s="108">
        <v>0</v>
      </c>
      <c r="T19" s="108">
        <f t="shared" si="6"/>
        <v>0</v>
      </c>
      <c r="U19" s="96">
        <f t="shared" si="7"/>
        <v>0</v>
      </c>
      <c r="V19" s="106">
        <v>0</v>
      </c>
      <c r="W19" s="108">
        <v>0</v>
      </c>
      <c r="X19" s="108">
        <f t="shared" si="8"/>
        <v>0</v>
      </c>
      <c r="Y19" s="96">
        <f t="shared" si="9"/>
        <v>0</v>
      </c>
      <c r="Z19" s="70">
        <v>977271923</v>
      </c>
      <c r="AA19" s="71">
        <v>55154002</v>
      </c>
      <c r="AB19" s="71">
        <f t="shared" si="10"/>
        <v>1032425925</v>
      </c>
      <c r="AC19" s="96">
        <f t="shared" si="11"/>
        <v>0.2523381162563942</v>
      </c>
      <c r="AD19" s="70">
        <v>931811409</v>
      </c>
      <c r="AE19" s="71">
        <v>45242946</v>
      </c>
      <c r="AF19" s="71">
        <f t="shared" si="12"/>
        <v>977054355</v>
      </c>
      <c r="AG19" s="71">
        <v>3623679371</v>
      </c>
      <c r="AH19" s="71">
        <v>3623679371</v>
      </c>
      <c r="AI19" s="71">
        <v>977054355</v>
      </c>
      <c r="AJ19" s="96">
        <f t="shared" si="13"/>
        <v>0.26963046532739166</v>
      </c>
      <c r="AK19" s="96">
        <f t="shared" si="14"/>
        <v>0.05667194431572842</v>
      </c>
      <c r="AL19" s="11"/>
      <c r="AM19" s="11"/>
      <c r="AN19" s="11"/>
      <c r="AO19" s="11"/>
    </row>
    <row r="20" spans="1:41" s="12" customFormat="1" ht="12.75">
      <c r="A20" s="28" t="s">
        <v>23</v>
      </c>
      <c r="B20" s="37" t="s">
        <v>83</v>
      </c>
      <c r="C20" s="38" t="s">
        <v>84</v>
      </c>
      <c r="D20" s="70">
        <v>2365711380</v>
      </c>
      <c r="E20" s="71">
        <v>179266000</v>
      </c>
      <c r="F20" s="73">
        <f t="shared" si="0"/>
        <v>2544977380</v>
      </c>
      <c r="G20" s="70">
        <v>2365711380</v>
      </c>
      <c r="H20" s="71">
        <v>179266000</v>
      </c>
      <c r="I20" s="73">
        <f t="shared" si="1"/>
        <v>2544977380</v>
      </c>
      <c r="J20" s="70">
        <v>670087433</v>
      </c>
      <c r="K20" s="71">
        <v>8715137</v>
      </c>
      <c r="L20" s="71">
        <f t="shared" si="2"/>
        <v>678802570</v>
      </c>
      <c r="M20" s="96">
        <f t="shared" si="3"/>
        <v>0.26672243743085844</v>
      </c>
      <c r="N20" s="106">
        <v>0</v>
      </c>
      <c r="O20" s="107">
        <v>0</v>
      </c>
      <c r="P20" s="108">
        <f t="shared" si="4"/>
        <v>0</v>
      </c>
      <c r="Q20" s="96">
        <f t="shared" si="5"/>
        <v>0</v>
      </c>
      <c r="R20" s="106">
        <v>0</v>
      </c>
      <c r="S20" s="108">
        <v>0</v>
      </c>
      <c r="T20" s="108">
        <f t="shared" si="6"/>
        <v>0</v>
      </c>
      <c r="U20" s="96">
        <f t="shared" si="7"/>
        <v>0</v>
      </c>
      <c r="V20" s="106">
        <v>0</v>
      </c>
      <c r="W20" s="108">
        <v>0</v>
      </c>
      <c r="X20" s="108">
        <f t="shared" si="8"/>
        <v>0</v>
      </c>
      <c r="Y20" s="96">
        <f t="shared" si="9"/>
        <v>0</v>
      </c>
      <c r="Z20" s="70">
        <v>670087433</v>
      </c>
      <c r="AA20" s="71">
        <v>8715137</v>
      </c>
      <c r="AB20" s="71">
        <f t="shared" si="10"/>
        <v>678802570</v>
      </c>
      <c r="AC20" s="96">
        <f t="shared" si="11"/>
        <v>0.26672243743085844</v>
      </c>
      <c r="AD20" s="70">
        <v>1505815086</v>
      </c>
      <c r="AE20" s="71">
        <v>15222926</v>
      </c>
      <c r="AF20" s="71">
        <f t="shared" si="12"/>
        <v>1521038012</v>
      </c>
      <c r="AG20" s="71">
        <v>2367017218</v>
      </c>
      <c r="AH20" s="71">
        <v>2367017218</v>
      </c>
      <c r="AI20" s="71">
        <v>1521038012</v>
      </c>
      <c r="AJ20" s="96">
        <f t="shared" si="13"/>
        <v>0.6425969361072894</v>
      </c>
      <c r="AK20" s="96">
        <f t="shared" si="14"/>
        <v>-0.5537241248116815</v>
      </c>
      <c r="AL20" s="11"/>
      <c r="AM20" s="11"/>
      <c r="AN20" s="11"/>
      <c r="AO20" s="11"/>
    </row>
    <row r="21" spans="1:41" s="12" customFormat="1" ht="12.75">
      <c r="A21" s="28" t="s">
        <v>23</v>
      </c>
      <c r="B21" s="37" t="s">
        <v>85</v>
      </c>
      <c r="C21" s="38" t="s">
        <v>86</v>
      </c>
      <c r="D21" s="70">
        <v>2155760063</v>
      </c>
      <c r="E21" s="71">
        <v>310285000</v>
      </c>
      <c r="F21" s="73">
        <f t="shared" si="0"/>
        <v>2466045063</v>
      </c>
      <c r="G21" s="70">
        <v>2155760063</v>
      </c>
      <c r="H21" s="71">
        <v>310285000</v>
      </c>
      <c r="I21" s="73">
        <f t="shared" si="1"/>
        <v>2466045063</v>
      </c>
      <c r="J21" s="70">
        <v>672313686</v>
      </c>
      <c r="K21" s="71">
        <v>41615300</v>
      </c>
      <c r="L21" s="71">
        <f t="shared" si="2"/>
        <v>713928986</v>
      </c>
      <c r="M21" s="96">
        <f t="shared" si="3"/>
        <v>0.28950362534392987</v>
      </c>
      <c r="N21" s="106">
        <v>0</v>
      </c>
      <c r="O21" s="107">
        <v>0</v>
      </c>
      <c r="P21" s="108">
        <f t="shared" si="4"/>
        <v>0</v>
      </c>
      <c r="Q21" s="96">
        <f t="shared" si="5"/>
        <v>0</v>
      </c>
      <c r="R21" s="106">
        <v>0</v>
      </c>
      <c r="S21" s="108">
        <v>0</v>
      </c>
      <c r="T21" s="108">
        <f t="shared" si="6"/>
        <v>0</v>
      </c>
      <c r="U21" s="96">
        <f t="shared" si="7"/>
        <v>0</v>
      </c>
      <c r="V21" s="106">
        <v>0</v>
      </c>
      <c r="W21" s="108">
        <v>0</v>
      </c>
      <c r="X21" s="108">
        <f t="shared" si="8"/>
        <v>0</v>
      </c>
      <c r="Y21" s="96">
        <f t="shared" si="9"/>
        <v>0</v>
      </c>
      <c r="Z21" s="70">
        <v>672313686</v>
      </c>
      <c r="AA21" s="71">
        <v>41615300</v>
      </c>
      <c r="AB21" s="71">
        <f t="shared" si="10"/>
        <v>713928986</v>
      </c>
      <c r="AC21" s="96">
        <f t="shared" si="11"/>
        <v>0.28950362534392987</v>
      </c>
      <c r="AD21" s="70">
        <v>657772394</v>
      </c>
      <c r="AE21" s="71">
        <v>35361075</v>
      </c>
      <c r="AF21" s="71">
        <f t="shared" si="12"/>
        <v>693133469</v>
      </c>
      <c r="AG21" s="71">
        <v>2342694102</v>
      </c>
      <c r="AH21" s="71">
        <v>2342694102</v>
      </c>
      <c r="AI21" s="71">
        <v>693133469</v>
      </c>
      <c r="AJ21" s="96">
        <f t="shared" si="13"/>
        <v>0.2958702411929323</v>
      </c>
      <c r="AK21" s="96">
        <f t="shared" si="14"/>
        <v>0.030002182739786276</v>
      </c>
      <c r="AL21" s="11"/>
      <c r="AM21" s="11"/>
      <c r="AN21" s="11"/>
      <c r="AO21" s="11"/>
    </row>
    <row r="22" spans="1:41" s="12" customFormat="1" ht="12.75">
      <c r="A22" s="28" t="s">
        <v>23</v>
      </c>
      <c r="B22" s="37" t="s">
        <v>87</v>
      </c>
      <c r="C22" s="38" t="s">
        <v>88</v>
      </c>
      <c r="D22" s="70">
        <v>5669738454</v>
      </c>
      <c r="E22" s="71">
        <v>626869787</v>
      </c>
      <c r="F22" s="73">
        <f t="shared" si="0"/>
        <v>6296608241</v>
      </c>
      <c r="G22" s="70">
        <v>5669738454</v>
      </c>
      <c r="H22" s="71">
        <v>626869787</v>
      </c>
      <c r="I22" s="73">
        <f t="shared" si="1"/>
        <v>6296608241</v>
      </c>
      <c r="J22" s="70">
        <v>1643367895</v>
      </c>
      <c r="K22" s="71">
        <v>32738473</v>
      </c>
      <c r="L22" s="71">
        <f t="shared" si="2"/>
        <v>1676106368</v>
      </c>
      <c r="M22" s="96">
        <f t="shared" si="3"/>
        <v>0.2661919407795026</v>
      </c>
      <c r="N22" s="106">
        <v>0</v>
      </c>
      <c r="O22" s="107">
        <v>0</v>
      </c>
      <c r="P22" s="108">
        <f t="shared" si="4"/>
        <v>0</v>
      </c>
      <c r="Q22" s="96">
        <f t="shared" si="5"/>
        <v>0</v>
      </c>
      <c r="R22" s="106">
        <v>0</v>
      </c>
      <c r="S22" s="108">
        <v>0</v>
      </c>
      <c r="T22" s="108">
        <f t="shared" si="6"/>
        <v>0</v>
      </c>
      <c r="U22" s="96">
        <f t="shared" si="7"/>
        <v>0</v>
      </c>
      <c r="V22" s="106">
        <v>0</v>
      </c>
      <c r="W22" s="108">
        <v>0</v>
      </c>
      <c r="X22" s="108">
        <f t="shared" si="8"/>
        <v>0</v>
      </c>
      <c r="Y22" s="96">
        <f t="shared" si="9"/>
        <v>0</v>
      </c>
      <c r="Z22" s="70">
        <v>1643367895</v>
      </c>
      <c r="AA22" s="71">
        <v>32738473</v>
      </c>
      <c r="AB22" s="71">
        <f t="shared" si="10"/>
        <v>1676106368</v>
      </c>
      <c r="AC22" s="96">
        <f t="shared" si="11"/>
        <v>0.2661919407795026</v>
      </c>
      <c r="AD22" s="70">
        <v>857205451</v>
      </c>
      <c r="AE22" s="71">
        <v>50883793</v>
      </c>
      <c r="AF22" s="71">
        <f t="shared" si="12"/>
        <v>908089244</v>
      </c>
      <c r="AG22" s="71">
        <v>5802153411</v>
      </c>
      <c r="AH22" s="71">
        <v>5802153411</v>
      </c>
      <c r="AI22" s="71">
        <v>908089244</v>
      </c>
      <c r="AJ22" s="96">
        <f t="shared" si="13"/>
        <v>0.1565090027227479</v>
      </c>
      <c r="AK22" s="96">
        <f t="shared" si="14"/>
        <v>0.845750711259388</v>
      </c>
      <c r="AL22" s="11"/>
      <c r="AM22" s="11"/>
      <c r="AN22" s="11"/>
      <c r="AO22" s="11"/>
    </row>
    <row r="23" spans="1:41" s="12" customFormat="1" ht="12.75">
      <c r="A23" s="28" t="s">
        <v>23</v>
      </c>
      <c r="B23" s="37" t="s">
        <v>89</v>
      </c>
      <c r="C23" s="38" t="s">
        <v>90</v>
      </c>
      <c r="D23" s="70">
        <v>3531357969</v>
      </c>
      <c r="E23" s="71">
        <v>167630448</v>
      </c>
      <c r="F23" s="73">
        <f t="shared" si="0"/>
        <v>3698988417</v>
      </c>
      <c r="G23" s="70">
        <v>3531357969</v>
      </c>
      <c r="H23" s="71">
        <v>167630448</v>
      </c>
      <c r="I23" s="73">
        <f t="shared" si="1"/>
        <v>3698988417</v>
      </c>
      <c r="J23" s="70">
        <v>973290497</v>
      </c>
      <c r="K23" s="71">
        <v>41572404</v>
      </c>
      <c r="L23" s="71">
        <f t="shared" si="2"/>
        <v>1014862901</v>
      </c>
      <c r="M23" s="96">
        <f t="shared" si="3"/>
        <v>0.27436228141073415</v>
      </c>
      <c r="N23" s="106">
        <v>0</v>
      </c>
      <c r="O23" s="107">
        <v>0</v>
      </c>
      <c r="P23" s="108">
        <f t="shared" si="4"/>
        <v>0</v>
      </c>
      <c r="Q23" s="96">
        <f t="shared" si="5"/>
        <v>0</v>
      </c>
      <c r="R23" s="106">
        <v>0</v>
      </c>
      <c r="S23" s="108">
        <v>0</v>
      </c>
      <c r="T23" s="108">
        <f t="shared" si="6"/>
        <v>0</v>
      </c>
      <c r="U23" s="96">
        <f t="shared" si="7"/>
        <v>0</v>
      </c>
      <c r="V23" s="106">
        <v>0</v>
      </c>
      <c r="W23" s="108">
        <v>0</v>
      </c>
      <c r="X23" s="108">
        <f t="shared" si="8"/>
        <v>0</v>
      </c>
      <c r="Y23" s="96">
        <f t="shared" si="9"/>
        <v>0</v>
      </c>
      <c r="Z23" s="70">
        <v>973290497</v>
      </c>
      <c r="AA23" s="71">
        <v>41572404</v>
      </c>
      <c r="AB23" s="71">
        <f t="shared" si="10"/>
        <v>1014862901</v>
      </c>
      <c r="AC23" s="96">
        <f t="shared" si="11"/>
        <v>0.27436228141073415</v>
      </c>
      <c r="AD23" s="70">
        <v>871995106</v>
      </c>
      <c r="AE23" s="71">
        <v>18259415</v>
      </c>
      <c r="AF23" s="71">
        <f t="shared" si="12"/>
        <v>890254521</v>
      </c>
      <c r="AG23" s="71">
        <v>3561941978</v>
      </c>
      <c r="AH23" s="71">
        <v>3561941978</v>
      </c>
      <c r="AI23" s="71">
        <v>890254521</v>
      </c>
      <c r="AJ23" s="96">
        <f t="shared" si="13"/>
        <v>0.24993515517618575</v>
      </c>
      <c r="AK23" s="96">
        <f t="shared" si="14"/>
        <v>0.13996938747363008</v>
      </c>
      <c r="AL23" s="11"/>
      <c r="AM23" s="11"/>
      <c r="AN23" s="11"/>
      <c r="AO23" s="11"/>
    </row>
    <row r="24" spans="1:41" s="12" customFormat="1" ht="12.75">
      <c r="A24" s="28" t="s">
        <v>23</v>
      </c>
      <c r="B24" s="37" t="s">
        <v>91</v>
      </c>
      <c r="C24" s="38" t="s">
        <v>92</v>
      </c>
      <c r="D24" s="70">
        <v>1887847030</v>
      </c>
      <c r="E24" s="71">
        <v>213117118</v>
      </c>
      <c r="F24" s="73">
        <f t="shared" si="0"/>
        <v>2100964148</v>
      </c>
      <c r="G24" s="70">
        <v>1887847030</v>
      </c>
      <c r="H24" s="71">
        <v>213117118</v>
      </c>
      <c r="I24" s="73">
        <f t="shared" si="1"/>
        <v>2100964148</v>
      </c>
      <c r="J24" s="70">
        <v>621013898</v>
      </c>
      <c r="K24" s="71">
        <v>24312563</v>
      </c>
      <c r="L24" s="71">
        <f t="shared" si="2"/>
        <v>645326461</v>
      </c>
      <c r="M24" s="96">
        <f t="shared" si="3"/>
        <v>0.30715729329047076</v>
      </c>
      <c r="N24" s="106">
        <v>0</v>
      </c>
      <c r="O24" s="107">
        <v>0</v>
      </c>
      <c r="P24" s="108">
        <f t="shared" si="4"/>
        <v>0</v>
      </c>
      <c r="Q24" s="96">
        <f t="shared" si="5"/>
        <v>0</v>
      </c>
      <c r="R24" s="106">
        <v>0</v>
      </c>
      <c r="S24" s="108">
        <v>0</v>
      </c>
      <c r="T24" s="108">
        <f t="shared" si="6"/>
        <v>0</v>
      </c>
      <c r="U24" s="96">
        <f t="shared" si="7"/>
        <v>0</v>
      </c>
      <c r="V24" s="106">
        <v>0</v>
      </c>
      <c r="W24" s="108">
        <v>0</v>
      </c>
      <c r="X24" s="108">
        <f t="shared" si="8"/>
        <v>0</v>
      </c>
      <c r="Y24" s="96">
        <f t="shared" si="9"/>
        <v>0</v>
      </c>
      <c r="Z24" s="70">
        <v>621013898</v>
      </c>
      <c r="AA24" s="71">
        <v>24312563</v>
      </c>
      <c r="AB24" s="71">
        <f t="shared" si="10"/>
        <v>645326461</v>
      </c>
      <c r="AC24" s="96">
        <f t="shared" si="11"/>
        <v>0.30715729329047076</v>
      </c>
      <c r="AD24" s="70">
        <v>480938977</v>
      </c>
      <c r="AE24" s="71">
        <v>37768556</v>
      </c>
      <c r="AF24" s="71">
        <f t="shared" si="12"/>
        <v>518707533</v>
      </c>
      <c r="AG24" s="71">
        <v>1864394940</v>
      </c>
      <c r="AH24" s="71">
        <v>1864394940</v>
      </c>
      <c r="AI24" s="71">
        <v>518707533</v>
      </c>
      <c r="AJ24" s="96">
        <f t="shared" si="13"/>
        <v>0.2782176253921822</v>
      </c>
      <c r="AK24" s="96">
        <f t="shared" si="14"/>
        <v>0.24410466388966046</v>
      </c>
      <c r="AL24" s="11"/>
      <c r="AM24" s="11"/>
      <c r="AN24" s="11"/>
      <c r="AO24" s="11"/>
    </row>
    <row r="25" spans="1:41" s="12" customFormat="1" ht="12.75">
      <c r="A25" s="28" t="s">
        <v>23</v>
      </c>
      <c r="B25" s="37" t="s">
        <v>93</v>
      </c>
      <c r="C25" s="38" t="s">
        <v>94</v>
      </c>
      <c r="D25" s="70">
        <v>2608797875</v>
      </c>
      <c r="E25" s="71">
        <v>128102569</v>
      </c>
      <c r="F25" s="73">
        <f t="shared" si="0"/>
        <v>2736900444</v>
      </c>
      <c r="G25" s="70">
        <v>2608797875</v>
      </c>
      <c r="H25" s="71">
        <v>154366637</v>
      </c>
      <c r="I25" s="73">
        <f t="shared" si="1"/>
        <v>2763164512</v>
      </c>
      <c r="J25" s="70">
        <v>635139768</v>
      </c>
      <c r="K25" s="71">
        <v>14080744</v>
      </c>
      <c r="L25" s="71">
        <f t="shared" si="2"/>
        <v>649220512</v>
      </c>
      <c r="M25" s="96">
        <f t="shared" si="3"/>
        <v>0.2372101306875304</v>
      </c>
      <c r="N25" s="106">
        <v>0</v>
      </c>
      <c r="O25" s="107">
        <v>0</v>
      </c>
      <c r="P25" s="108">
        <f t="shared" si="4"/>
        <v>0</v>
      </c>
      <c r="Q25" s="96">
        <f t="shared" si="5"/>
        <v>0</v>
      </c>
      <c r="R25" s="106">
        <v>0</v>
      </c>
      <c r="S25" s="108">
        <v>0</v>
      </c>
      <c r="T25" s="108">
        <f t="shared" si="6"/>
        <v>0</v>
      </c>
      <c r="U25" s="96">
        <f t="shared" si="7"/>
        <v>0</v>
      </c>
      <c r="V25" s="106">
        <v>0</v>
      </c>
      <c r="W25" s="108">
        <v>0</v>
      </c>
      <c r="X25" s="108">
        <f t="shared" si="8"/>
        <v>0</v>
      </c>
      <c r="Y25" s="96">
        <f t="shared" si="9"/>
        <v>0</v>
      </c>
      <c r="Z25" s="70">
        <v>635139768</v>
      </c>
      <c r="AA25" s="71">
        <v>14080744</v>
      </c>
      <c r="AB25" s="71">
        <f t="shared" si="10"/>
        <v>649220512</v>
      </c>
      <c r="AC25" s="96">
        <f t="shared" si="11"/>
        <v>0.2372101306875304</v>
      </c>
      <c r="AD25" s="70">
        <v>581863005</v>
      </c>
      <c r="AE25" s="71">
        <v>34359098</v>
      </c>
      <c r="AF25" s="71">
        <f t="shared" si="12"/>
        <v>616222103</v>
      </c>
      <c r="AG25" s="71">
        <v>2648192631</v>
      </c>
      <c r="AH25" s="71">
        <v>2648192631</v>
      </c>
      <c r="AI25" s="71">
        <v>616222103</v>
      </c>
      <c r="AJ25" s="96">
        <f t="shared" si="13"/>
        <v>0.2326953469269736</v>
      </c>
      <c r="AK25" s="96">
        <f t="shared" si="14"/>
        <v>0.05354953812813812</v>
      </c>
      <c r="AL25" s="11"/>
      <c r="AM25" s="11"/>
      <c r="AN25" s="11"/>
      <c r="AO25" s="11"/>
    </row>
    <row r="26" spans="1:41" s="12" customFormat="1" ht="12.75">
      <c r="A26" s="28" t="s">
        <v>23</v>
      </c>
      <c r="B26" s="37" t="s">
        <v>95</v>
      </c>
      <c r="C26" s="38" t="s">
        <v>96</v>
      </c>
      <c r="D26" s="70">
        <v>2020050868</v>
      </c>
      <c r="E26" s="71">
        <v>406053915</v>
      </c>
      <c r="F26" s="73">
        <f t="shared" si="0"/>
        <v>2426104783</v>
      </c>
      <c r="G26" s="70">
        <v>2020050868</v>
      </c>
      <c r="H26" s="71">
        <v>471680164</v>
      </c>
      <c r="I26" s="73">
        <f t="shared" si="1"/>
        <v>2491731032</v>
      </c>
      <c r="J26" s="70">
        <v>539225709</v>
      </c>
      <c r="K26" s="71">
        <v>23614592</v>
      </c>
      <c r="L26" s="71">
        <f t="shared" si="2"/>
        <v>562840301</v>
      </c>
      <c r="M26" s="96">
        <f t="shared" si="3"/>
        <v>0.23199340149852052</v>
      </c>
      <c r="N26" s="106">
        <v>0</v>
      </c>
      <c r="O26" s="107">
        <v>0</v>
      </c>
      <c r="P26" s="108">
        <f t="shared" si="4"/>
        <v>0</v>
      </c>
      <c r="Q26" s="96">
        <f t="shared" si="5"/>
        <v>0</v>
      </c>
      <c r="R26" s="106">
        <v>0</v>
      </c>
      <c r="S26" s="108">
        <v>0</v>
      </c>
      <c r="T26" s="108">
        <f t="shared" si="6"/>
        <v>0</v>
      </c>
      <c r="U26" s="96">
        <f t="shared" si="7"/>
        <v>0</v>
      </c>
      <c r="V26" s="106">
        <v>0</v>
      </c>
      <c r="W26" s="108">
        <v>0</v>
      </c>
      <c r="X26" s="108">
        <f t="shared" si="8"/>
        <v>0</v>
      </c>
      <c r="Y26" s="96">
        <f t="shared" si="9"/>
        <v>0</v>
      </c>
      <c r="Z26" s="70">
        <v>539225709</v>
      </c>
      <c r="AA26" s="71">
        <v>23614592</v>
      </c>
      <c r="AB26" s="71">
        <f t="shared" si="10"/>
        <v>562840301</v>
      </c>
      <c r="AC26" s="96">
        <f t="shared" si="11"/>
        <v>0.23199340149852052</v>
      </c>
      <c r="AD26" s="70">
        <v>493321712</v>
      </c>
      <c r="AE26" s="71">
        <v>63649061</v>
      </c>
      <c r="AF26" s="71">
        <f t="shared" si="12"/>
        <v>556970773</v>
      </c>
      <c r="AG26" s="71">
        <v>2275481186</v>
      </c>
      <c r="AH26" s="71">
        <v>2275481186</v>
      </c>
      <c r="AI26" s="71">
        <v>556970773</v>
      </c>
      <c r="AJ26" s="96">
        <f t="shared" si="13"/>
        <v>0.24477054630325562</v>
      </c>
      <c r="AK26" s="96">
        <f t="shared" si="14"/>
        <v>0.010538305211932553</v>
      </c>
      <c r="AL26" s="11"/>
      <c r="AM26" s="11"/>
      <c r="AN26" s="11"/>
      <c r="AO26" s="11"/>
    </row>
    <row r="27" spans="1:41" s="12" customFormat="1" ht="12.75">
      <c r="A27" s="28" t="s">
        <v>23</v>
      </c>
      <c r="B27" s="39" t="s">
        <v>97</v>
      </c>
      <c r="C27" s="38" t="s">
        <v>98</v>
      </c>
      <c r="D27" s="70">
        <v>2512873649</v>
      </c>
      <c r="E27" s="71">
        <v>370443246</v>
      </c>
      <c r="F27" s="73">
        <f t="shared" si="0"/>
        <v>2883316895</v>
      </c>
      <c r="G27" s="70">
        <v>2512873649</v>
      </c>
      <c r="H27" s="71">
        <v>424041858</v>
      </c>
      <c r="I27" s="73">
        <f t="shared" si="1"/>
        <v>2936915507</v>
      </c>
      <c r="J27" s="70">
        <v>555456388</v>
      </c>
      <c r="K27" s="71">
        <v>57500576</v>
      </c>
      <c r="L27" s="71">
        <f t="shared" si="2"/>
        <v>612956964</v>
      </c>
      <c r="M27" s="96">
        <f t="shared" si="3"/>
        <v>0.2125874422832042</v>
      </c>
      <c r="N27" s="106">
        <v>0</v>
      </c>
      <c r="O27" s="107">
        <v>0</v>
      </c>
      <c r="P27" s="108">
        <f t="shared" si="4"/>
        <v>0</v>
      </c>
      <c r="Q27" s="96">
        <f t="shared" si="5"/>
        <v>0</v>
      </c>
      <c r="R27" s="106">
        <v>0</v>
      </c>
      <c r="S27" s="108">
        <v>0</v>
      </c>
      <c r="T27" s="108">
        <f t="shared" si="6"/>
        <v>0</v>
      </c>
      <c r="U27" s="96">
        <f t="shared" si="7"/>
        <v>0</v>
      </c>
      <c r="V27" s="106">
        <v>0</v>
      </c>
      <c r="W27" s="108">
        <v>0</v>
      </c>
      <c r="X27" s="108">
        <f t="shared" si="8"/>
        <v>0</v>
      </c>
      <c r="Y27" s="96">
        <f t="shared" si="9"/>
        <v>0</v>
      </c>
      <c r="Z27" s="70">
        <v>555456388</v>
      </c>
      <c r="AA27" s="71">
        <v>57500576</v>
      </c>
      <c r="AB27" s="71">
        <f t="shared" si="10"/>
        <v>612956964</v>
      </c>
      <c r="AC27" s="96">
        <f t="shared" si="11"/>
        <v>0.2125874422832042</v>
      </c>
      <c r="AD27" s="70">
        <v>438246288</v>
      </c>
      <c r="AE27" s="71">
        <v>19126858</v>
      </c>
      <c r="AF27" s="71">
        <f t="shared" si="12"/>
        <v>457373146</v>
      </c>
      <c r="AG27" s="71">
        <v>2722564024</v>
      </c>
      <c r="AH27" s="71">
        <v>2722564024</v>
      </c>
      <c r="AI27" s="71">
        <v>457373146</v>
      </c>
      <c r="AJ27" s="96">
        <f t="shared" si="13"/>
        <v>0.1679935318207966</v>
      </c>
      <c r="AK27" s="96">
        <f t="shared" si="14"/>
        <v>0.34016823978555144</v>
      </c>
      <c r="AL27" s="11"/>
      <c r="AM27" s="11"/>
      <c r="AN27" s="11"/>
      <c r="AO27" s="11"/>
    </row>
    <row r="28" spans="1:41" s="12" customFormat="1" ht="12.75">
      <c r="A28" s="40" t="s">
        <v>0</v>
      </c>
      <c r="B28" s="41" t="s">
        <v>617</v>
      </c>
      <c r="C28" s="40" t="s">
        <v>0</v>
      </c>
      <c r="D28" s="74">
        <f>SUM(D9:D27)</f>
        <v>64475253383</v>
      </c>
      <c r="E28" s="75">
        <f>SUM(E9:E27)</f>
        <v>7529141534</v>
      </c>
      <c r="F28" s="76">
        <f t="shared" si="0"/>
        <v>72004394917</v>
      </c>
      <c r="G28" s="74">
        <f>SUM(G9:G27)</f>
        <v>64475253383</v>
      </c>
      <c r="H28" s="75">
        <f>SUM(H9:H27)</f>
        <v>7674630463</v>
      </c>
      <c r="I28" s="76">
        <f t="shared" si="1"/>
        <v>72149883846</v>
      </c>
      <c r="J28" s="74">
        <f>SUM(J9:J27)</f>
        <v>17418719021</v>
      </c>
      <c r="K28" s="75">
        <f>SUM(K9:K27)</f>
        <v>703850888</v>
      </c>
      <c r="L28" s="75">
        <f t="shared" si="2"/>
        <v>18122569909</v>
      </c>
      <c r="M28" s="97">
        <f t="shared" si="3"/>
        <v>0.25168699674360184</v>
      </c>
      <c r="N28" s="109">
        <f>SUM(N9:N27)</f>
        <v>0</v>
      </c>
      <c r="O28" s="110">
        <f>SUM(O9:O27)</f>
        <v>0</v>
      </c>
      <c r="P28" s="111">
        <f t="shared" si="4"/>
        <v>0</v>
      </c>
      <c r="Q28" s="97">
        <f t="shared" si="5"/>
        <v>0</v>
      </c>
      <c r="R28" s="109">
        <f>SUM(R9:R27)</f>
        <v>0</v>
      </c>
      <c r="S28" s="111">
        <f>SUM(S9:S27)</f>
        <v>0</v>
      </c>
      <c r="T28" s="111">
        <f t="shared" si="6"/>
        <v>0</v>
      </c>
      <c r="U28" s="97">
        <f t="shared" si="7"/>
        <v>0</v>
      </c>
      <c r="V28" s="109">
        <f>SUM(V9:V27)</f>
        <v>0</v>
      </c>
      <c r="W28" s="111">
        <f>SUM(W9:W27)</f>
        <v>0</v>
      </c>
      <c r="X28" s="111">
        <f t="shared" si="8"/>
        <v>0</v>
      </c>
      <c r="Y28" s="97">
        <f t="shared" si="9"/>
        <v>0</v>
      </c>
      <c r="Z28" s="74">
        <v>17418719021</v>
      </c>
      <c r="AA28" s="75">
        <v>703850888</v>
      </c>
      <c r="AB28" s="75">
        <f t="shared" si="10"/>
        <v>18122569909</v>
      </c>
      <c r="AC28" s="97">
        <f t="shared" si="11"/>
        <v>0.25168699674360184</v>
      </c>
      <c r="AD28" s="74">
        <f>SUM(AD9:AD27)</f>
        <v>21324808161</v>
      </c>
      <c r="AE28" s="75">
        <f>SUM(AE9:AE27)</f>
        <v>1872777274</v>
      </c>
      <c r="AF28" s="75">
        <f t="shared" si="12"/>
        <v>23197585435</v>
      </c>
      <c r="AG28" s="75">
        <f>SUM(AG9:AG27)</f>
        <v>66808355029</v>
      </c>
      <c r="AH28" s="75">
        <f>SUM(AH9:AH27)</f>
        <v>66808355029</v>
      </c>
      <c r="AI28" s="75">
        <f>SUM(AI9:AI27)</f>
        <v>23197585435</v>
      </c>
      <c r="AJ28" s="97">
        <f t="shared" si="13"/>
        <v>0.34722581367151534</v>
      </c>
      <c r="AK28" s="97">
        <f t="shared" si="14"/>
        <v>-0.2187734383054768</v>
      </c>
      <c r="AL28" s="11"/>
      <c r="AM28" s="11"/>
      <c r="AN28" s="11"/>
      <c r="AO28" s="11"/>
    </row>
    <row r="29" spans="1:41" s="12" customFormat="1" ht="12.75" customHeight="1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ht="12.75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ht="12.7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ht="12.7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ht="12.7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ht="12.7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ht="12.7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ht="12.7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ht="12.7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99</v>
      </c>
      <c r="B9" s="62" t="s">
        <v>44</v>
      </c>
      <c r="C9" s="63" t="s">
        <v>45</v>
      </c>
      <c r="D9" s="83">
        <v>8234111627</v>
      </c>
      <c r="E9" s="84">
        <v>1803591613</v>
      </c>
      <c r="F9" s="85">
        <f>$D9+$E9</f>
        <v>10037703240</v>
      </c>
      <c r="G9" s="83">
        <v>8316332952</v>
      </c>
      <c r="H9" s="84">
        <v>2007726247</v>
      </c>
      <c r="I9" s="85">
        <f>$G9+$H9</f>
        <v>10324059199</v>
      </c>
      <c r="J9" s="83">
        <v>2337559600</v>
      </c>
      <c r="K9" s="84">
        <v>106138670</v>
      </c>
      <c r="L9" s="84">
        <f>$J9+$K9</f>
        <v>2443698270</v>
      </c>
      <c r="M9" s="101">
        <f>IF(($F9=0),0,($L9/$F9))</f>
        <v>0.24345193432915238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2337559600</v>
      </c>
      <c r="AA9" s="84">
        <v>106138670</v>
      </c>
      <c r="AB9" s="84">
        <f>$Z9+$AA9</f>
        <v>2443698270</v>
      </c>
      <c r="AC9" s="101">
        <f>IF(($F9=0),0,($AB9/$F9))</f>
        <v>0.24345193432915238</v>
      </c>
      <c r="AD9" s="83">
        <v>2044858147</v>
      </c>
      <c r="AE9" s="84">
        <v>104113758</v>
      </c>
      <c r="AF9" s="84">
        <f>$AD9+$AE9</f>
        <v>2148971905</v>
      </c>
      <c r="AG9" s="84">
        <v>9167640237</v>
      </c>
      <c r="AH9" s="84">
        <v>9167640237</v>
      </c>
      <c r="AI9" s="85">
        <v>2148971905</v>
      </c>
      <c r="AJ9" s="120">
        <f>IF(($AG9=0),0,($AI9/$AG9))</f>
        <v>0.23440840275634825</v>
      </c>
      <c r="AK9" s="121">
        <f>IF(($AF9=0),0,(($L9/$AF9)-1))</f>
        <v>0.13714761198797532</v>
      </c>
    </row>
    <row r="10" spans="1:37" ht="12.75">
      <c r="A10" s="61" t="s">
        <v>99</v>
      </c>
      <c r="B10" s="62" t="s">
        <v>56</v>
      </c>
      <c r="C10" s="63" t="s">
        <v>57</v>
      </c>
      <c r="D10" s="83">
        <v>12835947880</v>
      </c>
      <c r="E10" s="84">
        <v>1511906530</v>
      </c>
      <c r="F10" s="85">
        <f aca="true" t="shared" si="0" ref="F10:F55">$D10+$E10</f>
        <v>14347854410</v>
      </c>
      <c r="G10" s="83">
        <v>12835947880</v>
      </c>
      <c r="H10" s="84">
        <v>1511906530</v>
      </c>
      <c r="I10" s="85">
        <f aca="true" t="shared" si="1" ref="I10:I55">$G10+$H10</f>
        <v>14347854410</v>
      </c>
      <c r="J10" s="83">
        <v>1474942774</v>
      </c>
      <c r="K10" s="84">
        <v>344127941</v>
      </c>
      <c r="L10" s="84">
        <f aca="true" t="shared" si="2" ref="L10:L55">$J10+$K10</f>
        <v>1819070715</v>
      </c>
      <c r="M10" s="101">
        <f aca="true" t="shared" si="3" ref="M10:M55">IF(($F10=0),0,($L10/$F10))</f>
        <v>0.12678346622559575</v>
      </c>
      <c r="N10" s="83">
        <v>0</v>
      </c>
      <c r="O10" s="84">
        <v>0</v>
      </c>
      <c r="P10" s="84">
        <f aca="true" t="shared" si="4" ref="P10:P55">$N10+$O10</f>
        <v>0</v>
      </c>
      <c r="Q10" s="101">
        <f aca="true" t="shared" si="5" ref="Q10:Q55">IF(($F10=0),0,($P10/$F10))</f>
        <v>0</v>
      </c>
      <c r="R10" s="83">
        <v>0</v>
      </c>
      <c r="S10" s="84">
        <v>0</v>
      </c>
      <c r="T10" s="84">
        <f aca="true" t="shared" si="6" ref="T10:T55">$R10+$S10</f>
        <v>0</v>
      </c>
      <c r="U10" s="101">
        <f aca="true" t="shared" si="7" ref="U10:U55">IF(($I10=0),0,($T10/$I10))</f>
        <v>0</v>
      </c>
      <c r="V10" s="83">
        <v>0</v>
      </c>
      <c r="W10" s="84">
        <v>0</v>
      </c>
      <c r="X10" s="84">
        <f aca="true" t="shared" si="8" ref="X10:X55">$V10+$W10</f>
        <v>0</v>
      </c>
      <c r="Y10" s="101">
        <f aca="true" t="shared" si="9" ref="Y10:Y55">IF(($I10=0),0,($X10/$I10))</f>
        <v>0</v>
      </c>
      <c r="Z10" s="83">
        <v>1474942774</v>
      </c>
      <c r="AA10" s="84">
        <v>344127941</v>
      </c>
      <c r="AB10" s="84">
        <f aca="true" t="shared" si="10" ref="AB10:AB55">$Z10+$AA10</f>
        <v>1819070715</v>
      </c>
      <c r="AC10" s="101">
        <f aca="true" t="shared" si="11" ref="AC10:AC55">IF(($F10=0),0,($AB10/$F10))</f>
        <v>0.12678346622559575</v>
      </c>
      <c r="AD10" s="83">
        <v>0</v>
      </c>
      <c r="AE10" s="84">
        <v>0</v>
      </c>
      <c r="AF10" s="84">
        <f aca="true" t="shared" si="12" ref="AF10:AF55">$AD10+$AE10</f>
        <v>0</v>
      </c>
      <c r="AG10" s="84">
        <v>0</v>
      </c>
      <c r="AH10" s="84">
        <v>0</v>
      </c>
      <c r="AI10" s="85">
        <v>0</v>
      </c>
      <c r="AJ10" s="120">
        <f aca="true" t="shared" si="13" ref="AJ10:AJ55">IF(($AG10=0),0,($AI10/$AG10))</f>
        <v>0</v>
      </c>
      <c r="AK10" s="121">
        <f aca="true" t="shared" si="14" ref="AK10:AK55">IF(($AF10=0),0,(($L10/$AF10)-1))</f>
        <v>0</v>
      </c>
    </row>
    <row r="11" spans="1:37" ht="16.5">
      <c r="A11" s="64" t="s">
        <v>0</v>
      </c>
      <c r="B11" s="65" t="s">
        <v>100</v>
      </c>
      <c r="C11" s="66" t="s">
        <v>0</v>
      </c>
      <c r="D11" s="86">
        <f>SUM(D9:D10)</f>
        <v>21070059507</v>
      </c>
      <c r="E11" s="87">
        <f>SUM(E9:E10)</f>
        <v>3315498143</v>
      </c>
      <c r="F11" s="88">
        <f t="shared" si="0"/>
        <v>24385557650</v>
      </c>
      <c r="G11" s="86">
        <f>SUM(G9:G10)</f>
        <v>21152280832</v>
      </c>
      <c r="H11" s="87">
        <f>SUM(H9:H10)</f>
        <v>3519632777</v>
      </c>
      <c r="I11" s="88">
        <f t="shared" si="1"/>
        <v>24671913609</v>
      </c>
      <c r="J11" s="86">
        <f>SUM(J9:J10)</f>
        <v>3812502374</v>
      </c>
      <c r="K11" s="87">
        <f>SUM(K9:K10)</f>
        <v>450266611</v>
      </c>
      <c r="L11" s="87">
        <f t="shared" si="2"/>
        <v>4262768985</v>
      </c>
      <c r="M11" s="102">
        <f t="shared" si="3"/>
        <v>0.17480711518606587</v>
      </c>
      <c r="N11" s="86">
        <f>SUM(N9:N10)</f>
        <v>0</v>
      </c>
      <c r="O11" s="87">
        <f>SUM(O9:O10)</f>
        <v>0</v>
      </c>
      <c r="P11" s="87">
        <f t="shared" si="4"/>
        <v>0</v>
      </c>
      <c r="Q11" s="102">
        <f t="shared" si="5"/>
        <v>0</v>
      </c>
      <c r="R11" s="86">
        <f>SUM(R9:R10)</f>
        <v>0</v>
      </c>
      <c r="S11" s="87">
        <f>SUM(S9:S10)</f>
        <v>0</v>
      </c>
      <c r="T11" s="87">
        <f t="shared" si="6"/>
        <v>0</v>
      </c>
      <c r="U11" s="102">
        <f t="shared" si="7"/>
        <v>0</v>
      </c>
      <c r="V11" s="86">
        <f>SUM(V9:V10)</f>
        <v>0</v>
      </c>
      <c r="W11" s="87">
        <f>SUM(W9:W10)</f>
        <v>0</v>
      </c>
      <c r="X11" s="87">
        <f t="shared" si="8"/>
        <v>0</v>
      </c>
      <c r="Y11" s="102">
        <f t="shared" si="9"/>
        <v>0</v>
      </c>
      <c r="Z11" s="86">
        <v>3812502374</v>
      </c>
      <c r="AA11" s="87">
        <v>450266611</v>
      </c>
      <c r="AB11" s="87">
        <f t="shared" si="10"/>
        <v>4262768985</v>
      </c>
      <c r="AC11" s="102">
        <f t="shared" si="11"/>
        <v>0.17480711518606587</v>
      </c>
      <c r="AD11" s="86">
        <f>SUM(AD9:AD10)</f>
        <v>2044858147</v>
      </c>
      <c r="AE11" s="87">
        <f>SUM(AE9:AE10)</f>
        <v>104113758</v>
      </c>
      <c r="AF11" s="87">
        <f t="shared" si="12"/>
        <v>2148971905</v>
      </c>
      <c r="AG11" s="87">
        <f>SUM(AG9:AG10)</f>
        <v>9167640237</v>
      </c>
      <c r="AH11" s="87">
        <f>SUM(AH9:AH10)</f>
        <v>9167640237</v>
      </c>
      <c r="AI11" s="88">
        <f>SUM(AI9:AI10)</f>
        <v>2148971905</v>
      </c>
      <c r="AJ11" s="122">
        <f t="shared" si="13"/>
        <v>0.23440840275634825</v>
      </c>
      <c r="AK11" s="123">
        <f t="shared" si="14"/>
        <v>0.9836317892671567</v>
      </c>
    </row>
    <row r="12" spans="1:37" ht="12.75">
      <c r="A12" s="61" t="s">
        <v>101</v>
      </c>
      <c r="B12" s="62" t="s">
        <v>102</v>
      </c>
      <c r="C12" s="63" t="s">
        <v>103</v>
      </c>
      <c r="D12" s="83">
        <v>539403470</v>
      </c>
      <c r="E12" s="84">
        <v>86898300</v>
      </c>
      <c r="F12" s="85">
        <f t="shared" si="0"/>
        <v>626301770</v>
      </c>
      <c r="G12" s="83">
        <v>539403470</v>
      </c>
      <c r="H12" s="84">
        <v>86898300</v>
      </c>
      <c r="I12" s="85">
        <f t="shared" si="1"/>
        <v>626301770</v>
      </c>
      <c r="J12" s="83">
        <v>159296407</v>
      </c>
      <c r="K12" s="84">
        <v>48882621</v>
      </c>
      <c r="L12" s="84">
        <f t="shared" si="2"/>
        <v>208179028</v>
      </c>
      <c r="M12" s="101">
        <f t="shared" si="3"/>
        <v>0.332394123682582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159296407</v>
      </c>
      <c r="AA12" s="84">
        <v>48882621</v>
      </c>
      <c r="AB12" s="84">
        <f t="shared" si="10"/>
        <v>208179028</v>
      </c>
      <c r="AC12" s="101">
        <f t="shared" si="11"/>
        <v>0.332394123682582</v>
      </c>
      <c r="AD12" s="83">
        <v>145642914</v>
      </c>
      <c r="AE12" s="84">
        <v>4881670</v>
      </c>
      <c r="AF12" s="84">
        <f t="shared" si="12"/>
        <v>150524584</v>
      </c>
      <c r="AG12" s="84">
        <v>513392745</v>
      </c>
      <c r="AH12" s="84">
        <v>513392745</v>
      </c>
      <c r="AI12" s="85">
        <v>150524584</v>
      </c>
      <c r="AJ12" s="120">
        <f t="shared" si="13"/>
        <v>0.29319577548763376</v>
      </c>
      <c r="AK12" s="121">
        <f t="shared" si="14"/>
        <v>0.3830234402109358</v>
      </c>
    </row>
    <row r="13" spans="1:37" ht="12.75">
      <c r="A13" s="61" t="s">
        <v>101</v>
      </c>
      <c r="B13" s="62" t="s">
        <v>104</v>
      </c>
      <c r="C13" s="63" t="s">
        <v>105</v>
      </c>
      <c r="D13" s="83">
        <v>279938823</v>
      </c>
      <c r="E13" s="84">
        <v>43411400</v>
      </c>
      <c r="F13" s="85">
        <f t="shared" si="0"/>
        <v>323350223</v>
      </c>
      <c r="G13" s="83">
        <v>279938823</v>
      </c>
      <c r="H13" s="84">
        <v>43411400</v>
      </c>
      <c r="I13" s="85">
        <f t="shared" si="1"/>
        <v>323350223</v>
      </c>
      <c r="J13" s="83">
        <v>85839896</v>
      </c>
      <c r="K13" s="84">
        <v>1664609</v>
      </c>
      <c r="L13" s="84">
        <f t="shared" si="2"/>
        <v>87504505</v>
      </c>
      <c r="M13" s="101">
        <f t="shared" si="3"/>
        <v>0.27061835364808146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85839896</v>
      </c>
      <c r="AA13" s="84">
        <v>1664609</v>
      </c>
      <c r="AB13" s="84">
        <f t="shared" si="10"/>
        <v>87504505</v>
      </c>
      <c r="AC13" s="101">
        <f t="shared" si="11"/>
        <v>0.27061835364808146</v>
      </c>
      <c r="AD13" s="83">
        <v>86748596</v>
      </c>
      <c r="AE13" s="84">
        <v>6754889</v>
      </c>
      <c r="AF13" s="84">
        <f t="shared" si="12"/>
        <v>93503485</v>
      </c>
      <c r="AG13" s="84">
        <v>298257590</v>
      </c>
      <c r="AH13" s="84">
        <v>298257590</v>
      </c>
      <c r="AI13" s="85">
        <v>93503485</v>
      </c>
      <c r="AJ13" s="120">
        <f t="shared" si="13"/>
        <v>0.31349909653598423</v>
      </c>
      <c r="AK13" s="121">
        <f t="shared" si="14"/>
        <v>-0.06415782256672042</v>
      </c>
    </row>
    <row r="14" spans="1:37" ht="12.75">
      <c r="A14" s="61" t="s">
        <v>101</v>
      </c>
      <c r="B14" s="62" t="s">
        <v>106</v>
      </c>
      <c r="C14" s="63" t="s">
        <v>107</v>
      </c>
      <c r="D14" s="83">
        <v>607680636</v>
      </c>
      <c r="E14" s="84">
        <v>49226532</v>
      </c>
      <c r="F14" s="85">
        <f t="shared" si="0"/>
        <v>656907168</v>
      </c>
      <c r="G14" s="83">
        <v>607680636</v>
      </c>
      <c r="H14" s="84">
        <v>49226532</v>
      </c>
      <c r="I14" s="85">
        <f t="shared" si="1"/>
        <v>656907168</v>
      </c>
      <c r="J14" s="83">
        <v>198943113</v>
      </c>
      <c r="K14" s="84">
        <v>8460988</v>
      </c>
      <c r="L14" s="84">
        <f t="shared" si="2"/>
        <v>207404101</v>
      </c>
      <c r="M14" s="101">
        <f t="shared" si="3"/>
        <v>0.3157281745477924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198943113</v>
      </c>
      <c r="AA14" s="84">
        <v>8460988</v>
      </c>
      <c r="AB14" s="84">
        <f t="shared" si="10"/>
        <v>207404101</v>
      </c>
      <c r="AC14" s="101">
        <f t="shared" si="11"/>
        <v>0.3157281745477924</v>
      </c>
      <c r="AD14" s="83">
        <v>191001404</v>
      </c>
      <c r="AE14" s="84">
        <v>12102578</v>
      </c>
      <c r="AF14" s="84">
        <f t="shared" si="12"/>
        <v>203103982</v>
      </c>
      <c r="AG14" s="84">
        <v>610414520</v>
      </c>
      <c r="AH14" s="84">
        <v>610414520</v>
      </c>
      <c r="AI14" s="85">
        <v>203103982</v>
      </c>
      <c r="AJ14" s="120">
        <f t="shared" si="13"/>
        <v>0.3327312430248219</v>
      </c>
      <c r="AK14" s="121">
        <f t="shared" si="14"/>
        <v>0.021172007351387023</v>
      </c>
    </row>
    <row r="15" spans="1:37" ht="12.75">
      <c r="A15" s="61" t="s">
        <v>101</v>
      </c>
      <c r="B15" s="62" t="s">
        <v>108</v>
      </c>
      <c r="C15" s="63" t="s">
        <v>109</v>
      </c>
      <c r="D15" s="83">
        <v>469239356</v>
      </c>
      <c r="E15" s="84">
        <v>78367790</v>
      </c>
      <c r="F15" s="85">
        <f t="shared" si="0"/>
        <v>547607146</v>
      </c>
      <c r="G15" s="83">
        <v>469239356</v>
      </c>
      <c r="H15" s="84">
        <v>78367790</v>
      </c>
      <c r="I15" s="85">
        <f t="shared" si="1"/>
        <v>547607146</v>
      </c>
      <c r="J15" s="83">
        <v>137653243</v>
      </c>
      <c r="K15" s="84">
        <v>29055385</v>
      </c>
      <c r="L15" s="84">
        <f t="shared" si="2"/>
        <v>166708628</v>
      </c>
      <c r="M15" s="101">
        <f t="shared" si="3"/>
        <v>0.30443106744994886</v>
      </c>
      <c r="N15" s="83">
        <v>0</v>
      </c>
      <c r="O15" s="84">
        <v>0</v>
      </c>
      <c r="P15" s="84">
        <f t="shared" si="4"/>
        <v>0</v>
      </c>
      <c r="Q15" s="101">
        <f t="shared" si="5"/>
        <v>0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v>137653243</v>
      </c>
      <c r="AA15" s="84">
        <v>29055385</v>
      </c>
      <c r="AB15" s="84">
        <f t="shared" si="10"/>
        <v>166708628</v>
      </c>
      <c r="AC15" s="101">
        <f t="shared" si="11"/>
        <v>0.30443106744994886</v>
      </c>
      <c r="AD15" s="83">
        <v>132448641</v>
      </c>
      <c r="AE15" s="84">
        <v>10939245</v>
      </c>
      <c r="AF15" s="84">
        <f t="shared" si="12"/>
        <v>143387886</v>
      </c>
      <c r="AG15" s="84">
        <v>473464883</v>
      </c>
      <c r="AH15" s="84">
        <v>473464883</v>
      </c>
      <c r="AI15" s="85">
        <v>143387886</v>
      </c>
      <c r="AJ15" s="120">
        <f t="shared" si="13"/>
        <v>0.30284798545449887</v>
      </c>
      <c r="AK15" s="121">
        <f t="shared" si="14"/>
        <v>0.16264095001721413</v>
      </c>
    </row>
    <row r="16" spans="1:37" ht="12.75">
      <c r="A16" s="61" t="s">
        <v>101</v>
      </c>
      <c r="B16" s="62" t="s">
        <v>110</v>
      </c>
      <c r="C16" s="63" t="s">
        <v>111</v>
      </c>
      <c r="D16" s="83">
        <v>218598031</v>
      </c>
      <c r="E16" s="84">
        <v>67876000</v>
      </c>
      <c r="F16" s="85">
        <f t="shared" si="0"/>
        <v>286474031</v>
      </c>
      <c r="G16" s="83">
        <v>218598031</v>
      </c>
      <c r="H16" s="84">
        <v>67876000</v>
      </c>
      <c r="I16" s="85">
        <f t="shared" si="1"/>
        <v>286474031</v>
      </c>
      <c r="J16" s="83">
        <v>118906926</v>
      </c>
      <c r="K16" s="84">
        <v>393595273</v>
      </c>
      <c r="L16" s="84">
        <f t="shared" si="2"/>
        <v>512502199</v>
      </c>
      <c r="M16" s="101">
        <f t="shared" si="3"/>
        <v>1.7890005499311734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118906926</v>
      </c>
      <c r="AA16" s="84">
        <v>393595273</v>
      </c>
      <c r="AB16" s="84">
        <f t="shared" si="10"/>
        <v>512502199</v>
      </c>
      <c r="AC16" s="101">
        <f t="shared" si="11"/>
        <v>1.7890005499311734</v>
      </c>
      <c r="AD16" s="83">
        <v>64132081</v>
      </c>
      <c r="AE16" s="84">
        <v>4443585</v>
      </c>
      <c r="AF16" s="84">
        <f t="shared" si="12"/>
        <v>68575666</v>
      </c>
      <c r="AG16" s="84">
        <v>266163723</v>
      </c>
      <c r="AH16" s="84">
        <v>266163723</v>
      </c>
      <c r="AI16" s="85">
        <v>68575666</v>
      </c>
      <c r="AJ16" s="120">
        <f t="shared" si="13"/>
        <v>0.2576446753414251</v>
      </c>
      <c r="AK16" s="121">
        <f t="shared" si="14"/>
        <v>6.4735285691574616</v>
      </c>
    </row>
    <row r="17" spans="1:37" ht="12.75">
      <c r="A17" s="61" t="s">
        <v>101</v>
      </c>
      <c r="B17" s="62" t="s">
        <v>112</v>
      </c>
      <c r="C17" s="63" t="s">
        <v>113</v>
      </c>
      <c r="D17" s="83">
        <v>965399876</v>
      </c>
      <c r="E17" s="84">
        <v>61012540</v>
      </c>
      <c r="F17" s="85">
        <f t="shared" si="0"/>
        <v>1026412416</v>
      </c>
      <c r="G17" s="83">
        <v>965399876</v>
      </c>
      <c r="H17" s="84">
        <v>61012540</v>
      </c>
      <c r="I17" s="85">
        <f t="shared" si="1"/>
        <v>1026412416</v>
      </c>
      <c r="J17" s="83">
        <v>310470679</v>
      </c>
      <c r="K17" s="84">
        <v>4635037</v>
      </c>
      <c r="L17" s="84">
        <f t="shared" si="2"/>
        <v>315105716</v>
      </c>
      <c r="M17" s="101">
        <f t="shared" si="3"/>
        <v>0.3069971788026383</v>
      </c>
      <c r="N17" s="83">
        <v>0</v>
      </c>
      <c r="O17" s="84">
        <v>0</v>
      </c>
      <c r="P17" s="84">
        <f t="shared" si="4"/>
        <v>0</v>
      </c>
      <c r="Q17" s="101">
        <f t="shared" si="5"/>
        <v>0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v>310470679</v>
      </c>
      <c r="AA17" s="84">
        <v>4635037</v>
      </c>
      <c r="AB17" s="84">
        <f t="shared" si="10"/>
        <v>315105716</v>
      </c>
      <c r="AC17" s="101">
        <f t="shared" si="11"/>
        <v>0.3069971788026383</v>
      </c>
      <c r="AD17" s="83">
        <v>299289820</v>
      </c>
      <c r="AE17" s="84">
        <v>3222774</v>
      </c>
      <c r="AF17" s="84">
        <f t="shared" si="12"/>
        <v>302512594</v>
      </c>
      <c r="AG17" s="84">
        <v>962917827</v>
      </c>
      <c r="AH17" s="84">
        <v>962917827</v>
      </c>
      <c r="AI17" s="85">
        <v>302512594</v>
      </c>
      <c r="AJ17" s="120">
        <f t="shared" si="13"/>
        <v>0.3141624191780593</v>
      </c>
      <c r="AK17" s="121">
        <f t="shared" si="14"/>
        <v>0.04162842225338892</v>
      </c>
    </row>
    <row r="18" spans="1:37" ht="12.75">
      <c r="A18" s="61" t="s">
        <v>101</v>
      </c>
      <c r="B18" s="62" t="s">
        <v>114</v>
      </c>
      <c r="C18" s="63" t="s">
        <v>115</v>
      </c>
      <c r="D18" s="83">
        <v>150786458</v>
      </c>
      <c r="E18" s="84">
        <v>20540300</v>
      </c>
      <c r="F18" s="85">
        <f t="shared" si="0"/>
        <v>171326758</v>
      </c>
      <c r="G18" s="83">
        <v>150786458</v>
      </c>
      <c r="H18" s="84">
        <v>20540300</v>
      </c>
      <c r="I18" s="85">
        <f t="shared" si="1"/>
        <v>171326758</v>
      </c>
      <c r="J18" s="83">
        <v>58210171</v>
      </c>
      <c r="K18" s="84">
        <v>6289620</v>
      </c>
      <c r="L18" s="84">
        <f t="shared" si="2"/>
        <v>64499791</v>
      </c>
      <c r="M18" s="101">
        <f t="shared" si="3"/>
        <v>0.3764723721673412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58210171</v>
      </c>
      <c r="AA18" s="84">
        <v>6289620</v>
      </c>
      <c r="AB18" s="84">
        <f t="shared" si="10"/>
        <v>64499791</v>
      </c>
      <c r="AC18" s="101">
        <f t="shared" si="11"/>
        <v>0.3764723721673412</v>
      </c>
      <c r="AD18" s="83">
        <v>54405126</v>
      </c>
      <c r="AE18" s="84">
        <v>958768</v>
      </c>
      <c r="AF18" s="84">
        <f t="shared" si="12"/>
        <v>55363894</v>
      </c>
      <c r="AG18" s="84">
        <v>192215536</v>
      </c>
      <c r="AH18" s="84">
        <v>192215536</v>
      </c>
      <c r="AI18" s="85">
        <v>55363894</v>
      </c>
      <c r="AJ18" s="120">
        <f t="shared" si="13"/>
        <v>0.28803027659533204</v>
      </c>
      <c r="AK18" s="121">
        <f t="shared" si="14"/>
        <v>0.16501543406610808</v>
      </c>
    </row>
    <row r="19" spans="1:37" ht="12.75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165074052</v>
      </c>
      <c r="H19" s="84">
        <v>22502000</v>
      </c>
      <c r="I19" s="85">
        <f t="shared" si="1"/>
        <v>187576052</v>
      </c>
      <c r="J19" s="83">
        <v>20966027</v>
      </c>
      <c r="K19" s="84">
        <v>9678317</v>
      </c>
      <c r="L19" s="84">
        <f t="shared" si="2"/>
        <v>30644344</v>
      </c>
      <c r="M19" s="101">
        <f t="shared" si="3"/>
        <v>0.18270092321000178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20966027</v>
      </c>
      <c r="AA19" s="84">
        <v>9678317</v>
      </c>
      <c r="AB19" s="84">
        <f t="shared" si="10"/>
        <v>30644344</v>
      </c>
      <c r="AC19" s="101">
        <f t="shared" si="11"/>
        <v>0.18270092321000178</v>
      </c>
      <c r="AD19" s="83">
        <v>48026828</v>
      </c>
      <c r="AE19" s="84">
        <v>318181</v>
      </c>
      <c r="AF19" s="84">
        <f t="shared" si="12"/>
        <v>48345009</v>
      </c>
      <c r="AG19" s="84">
        <v>169305981</v>
      </c>
      <c r="AH19" s="84">
        <v>169305981</v>
      </c>
      <c r="AI19" s="85">
        <v>48345009</v>
      </c>
      <c r="AJ19" s="120">
        <f t="shared" si="13"/>
        <v>0.2855481461106799</v>
      </c>
      <c r="AK19" s="121">
        <f t="shared" si="14"/>
        <v>-0.36613221025566467</v>
      </c>
    </row>
    <row r="20" spans="1:37" ht="16.5">
      <c r="A20" s="64" t="s">
        <v>0</v>
      </c>
      <c r="B20" s="65" t="s">
        <v>119</v>
      </c>
      <c r="C20" s="66" t="s">
        <v>0</v>
      </c>
      <c r="D20" s="86">
        <f>SUM(D12:D19)</f>
        <v>3379052202</v>
      </c>
      <c r="E20" s="87">
        <f>SUM(E12:E19)</f>
        <v>427056862</v>
      </c>
      <c r="F20" s="88">
        <f t="shared" si="0"/>
        <v>3806109064</v>
      </c>
      <c r="G20" s="86">
        <f>SUM(G12:G19)</f>
        <v>3396120702</v>
      </c>
      <c r="H20" s="87">
        <f>SUM(H12:H19)</f>
        <v>429834862</v>
      </c>
      <c r="I20" s="88">
        <f t="shared" si="1"/>
        <v>3825955564</v>
      </c>
      <c r="J20" s="86">
        <f>SUM(J12:J19)</f>
        <v>1090286462</v>
      </c>
      <c r="K20" s="87">
        <f>SUM(K12:K19)</f>
        <v>502261850</v>
      </c>
      <c r="L20" s="87">
        <f t="shared" si="2"/>
        <v>1592548312</v>
      </c>
      <c r="M20" s="102">
        <f t="shared" si="3"/>
        <v>0.4184189904233391</v>
      </c>
      <c r="N20" s="86">
        <f>SUM(N12:N19)</f>
        <v>0</v>
      </c>
      <c r="O20" s="87">
        <f>SUM(O12:O19)</f>
        <v>0</v>
      </c>
      <c r="P20" s="87">
        <f t="shared" si="4"/>
        <v>0</v>
      </c>
      <c r="Q20" s="102">
        <f t="shared" si="5"/>
        <v>0</v>
      </c>
      <c r="R20" s="86">
        <f>SUM(R12:R19)</f>
        <v>0</v>
      </c>
      <c r="S20" s="87">
        <f>SUM(S12:S19)</f>
        <v>0</v>
      </c>
      <c r="T20" s="87">
        <f t="shared" si="6"/>
        <v>0</v>
      </c>
      <c r="U20" s="102">
        <f t="shared" si="7"/>
        <v>0</v>
      </c>
      <c r="V20" s="86">
        <f>SUM(V12:V19)</f>
        <v>0</v>
      </c>
      <c r="W20" s="87">
        <f>SUM(W12:W19)</f>
        <v>0</v>
      </c>
      <c r="X20" s="87">
        <f t="shared" si="8"/>
        <v>0</v>
      </c>
      <c r="Y20" s="102">
        <f t="shared" si="9"/>
        <v>0</v>
      </c>
      <c r="Z20" s="86">
        <v>1090286462</v>
      </c>
      <c r="AA20" s="87">
        <v>502261850</v>
      </c>
      <c r="AB20" s="87">
        <f t="shared" si="10"/>
        <v>1592548312</v>
      </c>
      <c r="AC20" s="102">
        <f t="shared" si="11"/>
        <v>0.4184189904233391</v>
      </c>
      <c r="AD20" s="86">
        <f>SUM(AD12:AD19)</f>
        <v>1021695410</v>
      </c>
      <c r="AE20" s="87">
        <f>SUM(AE12:AE19)</f>
        <v>43621690</v>
      </c>
      <c r="AF20" s="87">
        <f t="shared" si="12"/>
        <v>1065317100</v>
      </c>
      <c r="AG20" s="87">
        <f>SUM(AG12:AG19)</f>
        <v>3486132805</v>
      </c>
      <c r="AH20" s="87">
        <f>SUM(AH12:AH19)</f>
        <v>3486132805</v>
      </c>
      <c r="AI20" s="88">
        <f>SUM(AI12:AI19)</f>
        <v>1065317100</v>
      </c>
      <c r="AJ20" s="122">
        <f t="shared" si="13"/>
        <v>0.3055870672718104</v>
      </c>
      <c r="AK20" s="123">
        <f t="shared" si="14"/>
        <v>0.494905424873026</v>
      </c>
    </row>
    <row r="21" spans="1:37" ht="12.75">
      <c r="A21" s="61" t="s">
        <v>101</v>
      </c>
      <c r="B21" s="62" t="s">
        <v>120</v>
      </c>
      <c r="C21" s="63" t="s">
        <v>121</v>
      </c>
      <c r="D21" s="83">
        <v>307047000</v>
      </c>
      <c r="E21" s="84">
        <v>82471393</v>
      </c>
      <c r="F21" s="85">
        <f t="shared" si="0"/>
        <v>389518393</v>
      </c>
      <c r="G21" s="83">
        <v>307047000</v>
      </c>
      <c r="H21" s="84">
        <v>82471393</v>
      </c>
      <c r="I21" s="85">
        <f t="shared" si="1"/>
        <v>389518393</v>
      </c>
      <c r="J21" s="83">
        <v>128008768</v>
      </c>
      <c r="K21" s="84">
        <v>9593916</v>
      </c>
      <c r="L21" s="84">
        <f t="shared" si="2"/>
        <v>137602684</v>
      </c>
      <c r="M21" s="101">
        <f t="shared" si="3"/>
        <v>0.3532636365133084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128008768</v>
      </c>
      <c r="AA21" s="84">
        <v>9593916</v>
      </c>
      <c r="AB21" s="84">
        <f t="shared" si="10"/>
        <v>137602684</v>
      </c>
      <c r="AC21" s="101">
        <f t="shared" si="11"/>
        <v>0.3532636365133084</v>
      </c>
      <c r="AD21" s="83">
        <v>124180559</v>
      </c>
      <c r="AE21" s="84">
        <v>12208446</v>
      </c>
      <c r="AF21" s="84">
        <f t="shared" si="12"/>
        <v>136389005</v>
      </c>
      <c r="AG21" s="84">
        <v>395507688</v>
      </c>
      <c r="AH21" s="84">
        <v>395507688</v>
      </c>
      <c r="AI21" s="85">
        <v>136389005</v>
      </c>
      <c r="AJ21" s="120">
        <f t="shared" si="13"/>
        <v>0.344845395268271</v>
      </c>
      <c r="AK21" s="121">
        <f t="shared" si="14"/>
        <v>0.008898657190145265</v>
      </c>
    </row>
    <row r="22" spans="1:37" ht="12.75">
      <c r="A22" s="61" t="s">
        <v>101</v>
      </c>
      <c r="B22" s="62" t="s">
        <v>122</v>
      </c>
      <c r="C22" s="63" t="s">
        <v>123</v>
      </c>
      <c r="D22" s="83">
        <v>395302627</v>
      </c>
      <c r="E22" s="84">
        <v>160395469</v>
      </c>
      <c r="F22" s="85">
        <f t="shared" si="0"/>
        <v>555698096</v>
      </c>
      <c r="G22" s="83">
        <v>401741740</v>
      </c>
      <c r="H22" s="84">
        <v>171700032</v>
      </c>
      <c r="I22" s="85">
        <f t="shared" si="1"/>
        <v>573441772</v>
      </c>
      <c r="J22" s="83">
        <v>154293855</v>
      </c>
      <c r="K22" s="84">
        <v>15356589</v>
      </c>
      <c r="L22" s="84">
        <f t="shared" si="2"/>
        <v>169650444</v>
      </c>
      <c r="M22" s="101">
        <f t="shared" si="3"/>
        <v>0.3052924694562927</v>
      </c>
      <c r="N22" s="83">
        <v>0</v>
      </c>
      <c r="O22" s="84">
        <v>0</v>
      </c>
      <c r="P22" s="84">
        <f t="shared" si="4"/>
        <v>0</v>
      </c>
      <c r="Q22" s="101">
        <f t="shared" si="5"/>
        <v>0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v>154293855</v>
      </c>
      <c r="AA22" s="84">
        <v>15356589</v>
      </c>
      <c r="AB22" s="84">
        <f t="shared" si="10"/>
        <v>169650444</v>
      </c>
      <c r="AC22" s="101">
        <f t="shared" si="11"/>
        <v>0.3052924694562927</v>
      </c>
      <c r="AD22" s="83">
        <v>141283019</v>
      </c>
      <c r="AE22" s="84">
        <v>1473210</v>
      </c>
      <c r="AF22" s="84">
        <f t="shared" si="12"/>
        <v>142756229</v>
      </c>
      <c r="AG22" s="84">
        <v>471760927</v>
      </c>
      <c r="AH22" s="84">
        <v>471760927</v>
      </c>
      <c r="AI22" s="85">
        <v>142756229</v>
      </c>
      <c r="AJ22" s="120">
        <f t="shared" si="13"/>
        <v>0.30260290929095957</v>
      </c>
      <c r="AK22" s="121">
        <f t="shared" si="14"/>
        <v>0.18839258495683575</v>
      </c>
    </row>
    <row r="23" spans="1:37" ht="12.75">
      <c r="A23" s="61" t="s">
        <v>101</v>
      </c>
      <c r="B23" s="62" t="s">
        <v>124</v>
      </c>
      <c r="C23" s="63" t="s">
        <v>125</v>
      </c>
      <c r="D23" s="83">
        <v>111365059</v>
      </c>
      <c r="E23" s="84">
        <v>10663909</v>
      </c>
      <c r="F23" s="85">
        <f t="shared" si="0"/>
        <v>122028968</v>
      </c>
      <c r="G23" s="83">
        <v>111365059</v>
      </c>
      <c r="H23" s="84">
        <v>10663909</v>
      </c>
      <c r="I23" s="85">
        <f t="shared" si="1"/>
        <v>122028968</v>
      </c>
      <c r="J23" s="83">
        <v>37014102</v>
      </c>
      <c r="K23" s="84">
        <v>318148</v>
      </c>
      <c r="L23" s="84">
        <f t="shared" si="2"/>
        <v>37332250</v>
      </c>
      <c r="M23" s="101">
        <f t="shared" si="3"/>
        <v>0.305929408499136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37014102</v>
      </c>
      <c r="AA23" s="84">
        <v>318148</v>
      </c>
      <c r="AB23" s="84">
        <f t="shared" si="10"/>
        <v>37332250</v>
      </c>
      <c r="AC23" s="101">
        <f t="shared" si="11"/>
        <v>0.305929408499136</v>
      </c>
      <c r="AD23" s="83">
        <v>48802428</v>
      </c>
      <c r="AE23" s="84">
        <v>278899</v>
      </c>
      <c r="AF23" s="84">
        <f t="shared" si="12"/>
        <v>49081327</v>
      </c>
      <c r="AG23" s="84">
        <v>112689000</v>
      </c>
      <c r="AH23" s="84">
        <v>112689000</v>
      </c>
      <c r="AI23" s="85">
        <v>49081327</v>
      </c>
      <c r="AJ23" s="120">
        <f t="shared" si="13"/>
        <v>0.43554674369281826</v>
      </c>
      <c r="AK23" s="121">
        <f t="shared" si="14"/>
        <v>-0.23937977471554506</v>
      </c>
    </row>
    <row r="24" spans="1:37" ht="12.75">
      <c r="A24" s="61" t="s">
        <v>101</v>
      </c>
      <c r="B24" s="62" t="s">
        <v>126</v>
      </c>
      <c r="C24" s="63" t="s">
        <v>127</v>
      </c>
      <c r="D24" s="83">
        <v>222201586</v>
      </c>
      <c r="E24" s="84">
        <v>31130100</v>
      </c>
      <c r="F24" s="85">
        <f t="shared" si="0"/>
        <v>253331686</v>
      </c>
      <c r="G24" s="83">
        <v>222201586</v>
      </c>
      <c r="H24" s="84">
        <v>31130100</v>
      </c>
      <c r="I24" s="85">
        <f t="shared" si="1"/>
        <v>253331686</v>
      </c>
      <c r="J24" s="83">
        <v>74955594</v>
      </c>
      <c r="K24" s="84">
        <v>5898462</v>
      </c>
      <c r="L24" s="84">
        <f t="shared" si="2"/>
        <v>80854056</v>
      </c>
      <c r="M24" s="101">
        <f t="shared" si="3"/>
        <v>0.3191628227666712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74955594</v>
      </c>
      <c r="AA24" s="84">
        <v>5898462</v>
      </c>
      <c r="AB24" s="84">
        <f t="shared" si="10"/>
        <v>80854056</v>
      </c>
      <c r="AC24" s="101">
        <f t="shared" si="11"/>
        <v>0.3191628227666712</v>
      </c>
      <c r="AD24" s="83">
        <v>74747748</v>
      </c>
      <c r="AE24" s="84">
        <v>2704790</v>
      </c>
      <c r="AF24" s="84">
        <f t="shared" si="12"/>
        <v>77452538</v>
      </c>
      <c r="AG24" s="84">
        <v>233174422</v>
      </c>
      <c r="AH24" s="84">
        <v>233174422</v>
      </c>
      <c r="AI24" s="85">
        <v>77452538</v>
      </c>
      <c r="AJ24" s="120">
        <f t="shared" si="13"/>
        <v>0.33216566952613696</v>
      </c>
      <c r="AK24" s="121">
        <f t="shared" si="14"/>
        <v>0.043917450452043205</v>
      </c>
    </row>
    <row r="25" spans="1:37" ht="12.75">
      <c r="A25" s="61" t="s">
        <v>101</v>
      </c>
      <c r="B25" s="62" t="s">
        <v>128</v>
      </c>
      <c r="C25" s="63" t="s">
        <v>129</v>
      </c>
      <c r="D25" s="83">
        <v>160958299</v>
      </c>
      <c r="E25" s="84">
        <v>26799100</v>
      </c>
      <c r="F25" s="85">
        <f t="shared" si="0"/>
        <v>187757399</v>
      </c>
      <c r="G25" s="83">
        <v>160958299</v>
      </c>
      <c r="H25" s="84">
        <v>26799100</v>
      </c>
      <c r="I25" s="85">
        <f t="shared" si="1"/>
        <v>187757399</v>
      </c>
      <c r="J25" s="83">
        <v>62446484</v>
      </c>
      <c r="K25" s="84">
        <v>5494862</v>
      </c>
      <c r="L25" s="84">
        <f t="shared" si="2"/>
        <v>67941346</v>
      </c>
      <c r="M25" s="101">
        <f t="shared" si="3"/>
        <v>0.36185708985029136</v>
      </c>
      <c r="N25" s="83">
        <v>0</v>
      </c>
      <c r="O25" s="84">
        <v>0</v>
      </c>
      <c r="P25" s="84">
        <f t="shared" si="4"/>
        <v>0</v>
      </c>
      <c r="Q25" s="101">
        <f t="shared" si="5"/>
        <v>0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v>62446484</v>
      </c>
      <c r="AA25" s="84">
        <v>5494862</v>
      </c>
      <c r="AB25" s="84">
        <f t="shared" si="10"/>
        <v>67941346</v>
      </c>
      <c r="AC25" s="101">
        <f t="shared" si="11"/>
        <v>0.36185708985029136</v>
      </c>
      <c r="AD25" s="83">
        <v>79376822</v>
      </c>
      <c r="AE25" s="84">
        <v>3949494</v>
      </c>
      <c r="AF25" s="84">
        <f t="shared" si="12"/>
        <v>83326316</v>
      </c>
      <c r="AG25" s="84">
        <v>193727486</v>
      </c>
      <c r="AH25" s="84">
        <v>193727486</v>
      </c>
      <c r="AI25" s="85">
        <v>83326316</v>
      </c>
      <c r="AJ25" s="120">
        <f t="shared" si="13"/>
        <v>0.43012128903587793</v>
      </c>
      <c r="AK25" s="121">
        <f t="shared" si="14"/>
        <v>-0.18463518775989085</v>
      </c>
    </row>
    <row r="26" spans="1:37" ht="12.75">
      <c r="A26" s="61" t="s">
        <v>101</v>
      </c>
      <c r="B26" s="62" t="s">
        <v>130</v>
      </c>
      <c r="C26" s="63" t="s">
        <v>131</v>
      </c>
      <c r="D26" s="83">
        <v>414344408</v>
      </c>
      <c r="E26" s="84">
        <v>39266350</v>
      </c>
      <c r="F26" s="85">
        <f t="shared" si="0"/>
        <v>453610758</v>
      </c>
      <c r="G26" s="83">
        <v>414344408</v>
      </c>
      <c r="H26" s="84">
        <v>39266350</v>
      </c>
      <c r="I26" s="85">
        <f t="shared" si="1"/>
        <v>453610758</v>
      </c>
      <c r="J26" s="83">
        <v>168602087</v>
      </c>
      <c r="K26" s="84">
        <v>5227098</v>
      </c>
      <c r="L26" s="84">
        <f t="shared" si="2"/>
        <v>173829185</v>
      </c>
      <c r="M26" s="101">
        <f t="shared" si="3"/>
        <v>0.38321221870139155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168602087</v>
      </c>
      <c r="AA26" s="84">
        <v>5227098</v>
      </c>
      <c r="AB26" s="84">
        <f t="shared" si="10"/>
        <v>173829185</v>
      </c>
      <c r="AC26" s="101">
        <f t="shared" si="11"/>
        <v>0.38321221870139155</v>
      </c>
      <c r="AD26" s="83">
        <v>0</v>
      </c>
      <c r="AE26" s="84">
        <v>0</v>
      </c>
      <c r="AF26" s="84">
        <f t="shared" si="12"/>
        <v>0</v>
      </c>
      <c r="AG26" s="84">
        <v>522935435</v>
      </c>
      <c r="AH26" s="84">
        <v>522935435</v>
      </c>
      <c r="AI26" s="85">
        <v>0</v>
      </c>
      <c r="AJ26" s="120">
        <f t="shared" si="13"/>
        <v>0</v>
      </c>
      <c r="AK26" s="121">
        <f t="shared" si="14"/>
        <v>0</v>
      </c>
    </row>
    <row r="27" spans="1:37" ht="12.75">
      <c r="A27" s="61" t="s">
        <v>116</v>
      </c>
      <c r="B27" s="62" t="s">
        <v>132</v>
      </c>
      <c r="C27" s="63" t="s">
        <v>133</v>
      </c>
      <c r="D27" s="83">
        <v>1756428084</v>
      </c>
      <c r="E27" s="84">
        <v>562457256</v>
      </c>
      <c r="F27" s="85">
        <f t="shared" si="0"/>
        <v>2318885340</v>
      </c>
      <c r="G27" s="83">
        <v>1756428084</v>
      </c>
      <c r="H27" s="84">
        <v>562457256</v>
      </c>
      <c r="I27" s="85">
        <f t="shared" si="1"/>
        <v>2318885340</v>
      </c>
      <c r="J27" s="83">
        <v>538122244</v>
      </c>
      <c r="K27" s="84">
        <v>26472738</v>
      </c>
      <c r="L27" s="84">
        <f t="shared" si="2"/>
        <v>564594982</v>
      </c>
      <c r="M27" s="101">
        <f t="shared" si="3"/>
        <v>0.2434768861836006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538122244</v>
      </c>
      <c r="AA27" s="84">
        <v>26472738</v>
      </c>
      <c r="AB27" s="84">
        <f t="shared" si="10"/>
        <v>564594982</v>
      </c>
      <c r="AC27" s="101">
        <f t="shared" si="11"/>
        <v>0.2434768861836006</v>
      </c>
      <c r="AD27" s="83">
        <v>531794815</v>
      </c>
      <c r="AE27" s="84">
        <v>27709196</v>
      </c>
      <c r="AF27" s="84">
        <f t="shared" si="12"/>
        <v>559504011</v>
      </c>
      <c r="AG27" s="84">
        <v>2165877684</v>
      </c>
      <c r="AH27" s="84">
        <v>2165877684</v>
      </c>
      <c r="AI27" s="85">
        <v>559504011</v>
      </c>
      <c r="AJ27" s="120">
        <f t="shared" si="13"/>
        <v>0.25832668905230755</v>
      </c>
      <c r="AK27" s="121">
        <f t="shared" si="14"/>
        <v>0.009099078648070691</v>
      </c>
    </row>
    <row r="28" spans="1:37" ht="16.5">
      <c r="A28" s="64" t="s">
        <v>0</v>
      </c>
      <c r="B28" s="65" t="s">
        <v>134</v>
      </c>
      <c r="C28" s="66" t="s">
        <v>0</v>
      </c>
      <c r="D28" s="86">
        <f>SUM(D21:D27)</f>
        <v>3367647063</v>
      </c>
      <c r="E28" s="87">
        <f>SUM(E21:E27)</f>
        <v>913183577</v>
      </c>
      <c r="F28" s="88">
        <f t="shared" si="0"/>
        <v>4280830640</v>
      </c>
      <c r="G28" s="86">
        <f>SUM(G21:G27)</f>
        <v>3374086176</v>
      </c>
      <c r="H28" s="87">
        <f>SUM(H21:H27)</f>
        <v>924488140</v>
      </c>
      <c r="I28" s="88">
        <f t="shared" si="1"/>
        <v>4298574316</v>
      </c>
      <c r="J28" s="86">
        <f>SUM(J21:J27)</f>
        <v>1163443134</v>
      </c>
      <c r="K28" s="87">
        <f>SUM(K21:K27)</f>
        <v>68361813</v>
      </c>
      <c r="L28" s="87">
        <f t="shared" si="2"/>
        <v>1231804947</v>
      </c>
      <c r="M28" s="102">
        <f t="shared" si="3"/>
        <v>0.287749049329361</v>
      </c>
      <c r="N28" s="86">
        <f>SUM(N21:N27)</f>
        <v>0</v>
      </c>
      <c r="O28" s="87">
        <f>SUM(O21:O27)</f>
        <v>0</v>
      </c>
      <c r="P28" s="87">
        <f t="shared" si="4"/>
        <v>0</v>
      </c>
      <c r="Q28" s="102">
        <f t="shared" si="5"/>
        <v>0</v>
      </c>
      <c r="R28" s="86">
        <f>SUM(R21:R27)</f>
        <v>0</v>
      </c>
      <c r="S28" s="87">
        <f>SUM(S21:S27)</f>
        <v>0</v>
      </c>
      <c r="T28" s="87">
        <f t="shared" si="6"/>
        <v>0</v>
      </c>
      <c r="U28" s="102">
        <f t="shared" si="7"/>
        <v>0</v>
      </c>
      <c r="V28" s="86">
        <f>SUM(V21:V27)</f>
        <v>0</v>
      </c>
      <c r="W28" s="87">
        <f>SUM(W21:W27)</f>
        <v>0</v>
      </c>
      <c r="X28" s="87">
        <f t="shared" si="8"/>
        <v>0</v>
      </c>
      <c r="Y28" s="102">
        <f t="shared" si="9"/>
        <v>0</v>
      </c>
      <c r="Z28" s="86">
        <v>1163443134</v>
      </c>
      <c r="AA28" s="87">
        <v>68361813</v>
      </c>
      <c r="AB28" s="87">
        <f t="shared" si="10"/>
        <v>1231804947</v>
      </c>
      <c r="AC28" s="102">
        <f t="shared" si="11"/>
        <v>0.287749049329361</v>
      </c>
      <c r="AD28" s="86">
        <f>SUM(AD21:AD27)</f>
        <v>1000185391</v>
      </c>
      <c r="AE28" s="87">
        <f>SUM(AE21:AE27)</f>
        <v>48324035</v>
      </c>
      <c r="AF28" s="87">
        <f t="shared" si="12"/>
        <v>1048509426</v>
      </c>
      <c r="AG28" s="87">
        <f>SUM(AG21:AG27)</f>
        <v>4095672642</v>
      </c>
      <c r="AH28" s="87">
        <f>SUM(AH21:AH27)</f>
        <v>4095672642</v>
      </c>
      <c r="AI28" s="88">
        <f>SUM(AI21:AI27)</f>
        <v>1048509426</v>
      </c>
      <c r="AJ28" s="122">
        <f t="shared" si="13"/>
        <v>0.256004206793244</v>
      </c>
      <c r="AK28" s="123">
        <f t="shared" si="14"/>
        <v>0.1748153297002406</v>
      </c>
    </row>
    <row r="29" spans="1:37" ht="12.75">
      <c r="A29" s="61" t="s">
        <v>101</v>
      </c>
      <c r="B29" s="62" t="s">
        <v>135</v>
      </c>
      <c r="C29" s="63" t="s">
        <v>136</v>
      </c>
      <c r="D29" s="83">
        <v>332058751</v>
      </c>
      <c r="E29" s="84">
        <v>15945750</v>
      </c>
      <c r="F29" s="85">
        <f t="shared" si="0"/>
        <v>348004501</v>
      </c>
      <c r="G29" s="83">
        <v>332058751</v>
      </c>
      <c r="H29" s="84">
        <v>15945750</v>
      </c>
      <c r="I29" s="85">
        <f t="shared" si="1"/>
        <v>348004501</v>
      </c>
      <c r="J29" s="83">
        <v>99848683</v>
      </c>
      <c r="K29" s="84">
        <v>0</v>
      </c>
      <c r="L29" s="84">
        <f t="shared" si="2"/>
        <v>99848683</v>
      </c>
      <c r="M29" s="101">
        <f t="shared" si="3"/>
        <v>0.286917791905226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99848683</v>
      </c>
      <c r="AA29" s="84">
        <v>0</v>
      </c>
      <c r="AB29" s="84">
        <f t="shared" si="10"/>
        <v>99848683</v>
      </c>
      <c r="AC29" s="101">
        <f t="shared" si="11"/>
        <v>0.286917791905226</v>
      </c>
      <c r="AD29" s="83">
        <v>109729404</v>
      </c>
      <c r="AE29" s="84">
        <v>46004613</v>
      </c>
      <c r="AF29" s="84">
        <f t="shared" si="12"/>
        <v>155734017</v>
      </c>
      <c r="AG29" s="84">
        <v>354225794</v>
      </c>
      <c r="AH29" s="84">
        <v>354225794</v>
      </c>
      <c r="AI29" s="85">
        <v>155734017</v>
      </c>
      <c r="AJ29" s="120">
        <f t="shared" si="13"/>
        <v>0.4396461794648416</v>
      </c>
      <c r="AK29" s="121">
        <f t="shared" si="14"/>
        <v>-0.3588511686563636</v>
      </c>
    </row>
    <row r="30" spans="1:37" ht="12.75">
      <c r="A30" s="61" t="s">
        <v>101</v>
      </c>
      <c r="B30" s="62" t="s">
        <v>137</v>
      </c>
      <c r="C30" s="63" t="s">
        <v>138</v>
      </c>
      <c r="D30" s="83">
        <v>217254679</v>
      </c>
      <c r="E30" s="84">
        <v>51945350</v>
      </c>
      <c r="F30" s="85">
        <f t="shared" si="0"/>
        <v>269200029</v>
      </c>
      <c r="G30" s="83">
        <v>217254679</v>
      </c>
      <c r="H30" s="84">
        <v>51945350</v>
      </c>
      <c r="I30" s="85">
        <f t="shared" si="1"/>
        <v>269200029</v>
      </c>
      <c r="J30" s="83">
        <v>77419297</v>
      </c>
      <c r="K30" s="84">
        <v>2619448</v>
      </c>
      <c r="L30" s="84">
        <f t="shared" si="2"/>
        <v>80038745</v>
      </c>
      <c r="M30" s="101">
        <f t="shared" si="3"/>
        <v>0.2973207146274119</v>
      </c>
      <c r="N30" s="83">
        <v>0</v>
      </c>
      <c r="O30" s="84">
        <v>0</v>
      </c>
      <c r="P30" s="84">
        <f t="shared" si="4"/>
        <v>0</v>
      </c>
      <c r="Q30" s="101">
        <f t="shared" si="5"/>
        <v>0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v>77419297</v>
      </c>
      <c r="AA30" s="84">
        <v>2619448</v>
      </c>
      <c r="AB30" s="84">
        <f t="shared" si="10"/>
        <v>80038745</v>
      </c>
      <c r="AC30" s="101">
        <f t="shared" si="11"/>
        <v>0.2973207146274119</v>
      </c>
      <c r="AD30" s="83">
        <v>163678245</v>
      </c>
      <c r="AE30" s="84">
        <v>12527098</v>
      </c>
      <c r="AF30" s="84">
        <f t="shared" si="12"/>
        <v>176205343</v>
      </c>
      <c r="AG30" s="84">
        <v>270931996</v>
      </c>
      <c r="AH30" s="84">
        <v>270931996</v>
      </c>
      <c r="AI30" s="85">
        <v>176205343</v>
      </c>
      <c r="AJ30" s="120">
        <f t="shared" si="13"/>
        <v>0.6503674191364242</v>
      </c>
      <c r="AK30" s="121">
        <f t="shared" si="14"/>
        <v>-0.5457643699260584</v>
      </c>
    </row>
    <row r="31" spans="1:37" ht="12.75">
      <c r="A31" s="61" t="s">
        <v>101</v>
      </c>
      <c r="B31" s="62" t="s">
        <v>139</v>
      </c>
      <c r="C31" s="63" t="s">
        <v>140</v>
      </c>
      <c r="D31" s="83">
        <v>190531512</v>
      </c>
      <c r="E31" s="84">
        <v>56776253</v>
      </c>
      <c r="F31" s="85">
        <f t="shared" si="0"/>
        <v>247307765</v>
      </c>
      <c r="G31" s="83">
        <v>190531512</v>
      </c>
      <c r="H31" s="84">
        <v>56776253</v>
      </c>
      <c r="I31" s="85">
        <f t="shared" si="1"/>
        <v>247307765</v>
      </c>
      <c r="J31" s="83">
        <v>63896661</v>
      </c>
      <c r="K31" s="84">
        <v>8251005</v>
      </c>
      <c r="L31" s="84">
        <f t="shared" si="2"/>
        <v>72147666</v>
      </c>
      <c r="M31" s="101">
        <f t="shared" si="3"/>
        <v>0.29173231176142</v>
      </c>
      <c r="N31" s="83">
        <v>0</v>
      </c>
      <c r="O31" s="84">
        <v>0</v>
      </c>
      <c r="P31" s="84">
        <f t="shared" si="4"/>
        <v>0</v>
      </c>
      <c r="Q31" s="101">
        <f t="shared" si="5"/>
        <v>0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v>63896661</v>
      </c>
      <c r="AA31" s="84">
        <v>8251005</v>
      </c>
      <c r="AB31" s="84">
        <f t="shared" si="10"/>
        <v>72147666</v>
      </c>
      <c r="AC31" s="101">
        <f t="shared" si="11"/>
        <v>0.29173231176142</v>
      </c>
      <c r="AD31" s="83">
        <v>76454141</v>
      </c>
      <c r="AE31" s="84">
        <v>10364356</v>
      </c>
      <c r="AF31" s="84">
        <f t="shared" si="12"/>
        <v>86818497</v>
      </c>
      <c r="AG31" s="84">
        <v>234266908</v>
      </c>
      <c r="AH31" s="84">
        <v>234266908</v>
      </c>
      <c r="AI31" s="85">
        <v>86818497</v>
      </c>
      <c r="AJ31" s="120">
        <f t="shared" si="13"/>
        <v>0.3705965035403122</v>
      </c>
      <c r="AK31" s="121">
        <f t="shared" si="14"/>
        <v>-0.1689827802478543</v>
      </c>
    </row>
    <row r="32" spans="1:37" ht="12.75">
      <c r="A32" s="61" t="s">
        <v>101</v>
      </c>
      <c r="B32" s="62" t="s">
        <v>141</v>
      </c>
      <c r="C32" s="63" t="s">
        <v>142</v>
      </c>
      <c r="D32" s="83">
        <v>201932536</v>
      </c>
      <c r="E32" s="84">
        <v>59832899</v>
      </c>
      <c r="F32" s="85">
        <f t="shared" si="0"/>
        <v>261765435</v>
      </c>
      <c r="G32" s="83">
        <v>201932536</v>
      </c>
      <c r="H32" s="84">
        <v>59832899</v>
      </c>
      <c r="I32" s="85">
        <f t="shared" si="1"/>
        <v>261765435</v>
      </c>
      <c r="J32" s="83">
        <v>79819267</v>
      </c>
      <c r="K32" s="84">
        <v>23878962</v>
      </c>
      <c r="L32" s="84">
        <f t="shared" si="2"/>
        <v>103698229</v>
      </c>
      <c r="M32" s="101">
        <f t="shared" si="3"/>
        <v>0.3961494343208453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79819267</v>
      </c>
      <c r="AA32" s="84">
        <v>23878962</v>
      </c>
      <c r="AB32" s="84">
        <f t="shared" si="10"/>
        <v>103698229</v>
      </c>
      <c r="AC32" s="101">
        <f t="shared" si="11"/>
        <v>0.3961494343208453</v>
      </c>
      <c r="AD32" s="83">
        <v>81081524</v>
      </c>
      <c r="AE32" s="84">
        <v>151018723</v>
      </c>
      <c r="AF32" s="84">
        <f t="shared" si="12"/>
        <v>232100247</v>
      </c>
      <c r="AG32" s="84">
        <v>256442050</v>
      </c>
      <c r="AH32" s="84">
        <v>256442050</v>
      </c>
      <c r="AI32" s="85">
        <v>232100247</v>
      </c>
      <c r="AJ32" s="120">
        <f t="shared" si="13"/>
        <v>0.905078738061874</v>
      </c>
      <c r="AK32" s="121">
        <f t="shared" si="14"/>
        <v>-0.5532179291476583</v>
      </c>
    </row>
    <row r="33" spans="1:37" ht="12.75">
      <c r="A33" s="61" t="s">
        <v>101</v>
      </c>
      <c r="B33" s="62" t="s">
        <v>143</v>
      </c>
      <c r="C33" s="63" t="s">
        <v>144</v>
      </c>
      <c r="D33" s="83">
        <v>118215515</v>
      </c>
      <c r="E33" s="84">
        <v>49012334</v>
      </c>
      <c r="F33" s="85">
        <f t="shared" si="0"/>
        <v>167227849</v>
      </c>
      <c r="G33" s="83">
        <v>118215515</v>
      </c>
      <c r="H33" s="84">
        <v>49012334</v>
      </c>
      <c r="I33" s="85">
        <f t="shared" si="1"/>
        <v>167227849</v>
      </c>
      <c r="J33" s="83">
        <v>42629427</v>
      </c>
      <c r="K33" s="84">
        <v>3504957</v>
      </c>
      <c r="L33" s="84">
        <f t="shared" si="2"/>
        <v>46134384</v>
      </c>
      <c r="M33" s="101">
        <f t="shared" si="3"/>
        <v>0.27587739886554424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42629427</v>
      </c>
      <c r="AA33" s="84">
        <v>3504957</v>
      </c>
      <c r="AB33" s="84">
        <f t="shared" si="10"/>
        <v>46134384</v>
      </c>
      <c r="AC33" s="101">
        <f t="shared" si="11"/>
        <v>0.27587739886554424</v>
      </c>
      <c r="AD33" s="83">
        <v>41583645</v>
      </c>
      <c r="AE33" s="84">
        <v>8966978</v>
      </c>
      <c r="AF33" s="84">
        <f t="shared" si="12"/>
        <v>50550623</v>
      </c>
      <c r="AG33" s="84">
        <v>146819230</v>
      </c>
      <c r="AH33" s="84">
        <v>146819230</v>
      </c>
      <c r="AI33" s="85">
        <v>50550623</v>
      </c>
      <c r="AJ33" s="120">
        <f t="shared" si="13"/>
        <v>0.34430519081185756</v>
      </c>
      <c r="AK33" s="121">
        <f t="shared" si="14"/>
        <v>-0.0873627017415789</v>
      </c>
    </row>
    <row r="34" spans="1:37" ht="12.75">
      <c r="A34" s="61" t="s">
        <v>101</v>
      </c>
      <c r="B34" s="62" t="s">
        <v>145</v>
      </c>
      <c r="C34" s="63" t="s">
        <v>146</v>
      </c>
      <c r="D34" s="83">
        <v>878708522</v>
      </c>
      <c r="E34" s="84">
        <v>108419700</v>
      </c>
      <c r="F34" s="85">
        <f t="shared" si="0"/>
        <v>987128222</v>
      </c>
      <c r="G34" s="83">
        <v>878708522</v>
      </c>
      <c r="H34" s="84">
        <v>108419700</v>
      </c>
      <c r="I34" s="85">
        <f t="shared" si="1"/>
        <v>987128222</v>
      </c>
      <c r="J34" s="83">
        <v>236635830</v>
      </c>
      <c r="K34" s="84">
        <v>4276243</v>
      </c>
      <c r="L34" s="84">
        <f t="shared" si="2"/>
        <v>240912073</v>
      </c>
      <c r="M34" s="101">
        <f t="shared" si="3"/>
        <v>0.24405347515228878</v>
      </c>
      <c r="N34" s="83">
        <v>0</v>
      </c>
      <c r="O34" s="84">
        <v>0</v>
      </c>
      <c r="P34" s="84">
        <f t="shared" si="4"/>
        <v>0</v>
      </c>
      <c r="Q34" s="101">
        <f t="shared" si="5"/>
        <v>0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v>236635830</v>
      </c>
      <c r="AA34" s="84">
        <v>4276243</v>
      </c>
      <c r="AB34" s="84">
        <f t="shared" si="10"/>
        <v>240912073</v>
      </c>
      <c r="AC34" s="101">
        <f t="shared" si="11"/>
        <v>0.24405347515228878</v>
      </c>
      <c r="AD34" s="83">
        <v>302007325</v>
      </c>
      <c r="AE34" s="84">
        <v>10975828</v>
      </c>
      <c r="AF34" s="84">
        <f t="shared" si="12"/>
        <v>312983153</v>
      </c>
      <c r="AG34" s="84">
        <v>852973951</v>
      </c>
      <c r="AH34" s="84">
        <v>852973951</v>
      </c>
      <c r="AI34" s="85">
        <v>312983153</v>
      </c>
      <c r="AJ34" s="120">
        <f t="shared" si="13"/>
        <v>0.3669316661230608</v>
      </c>
      <c r="AK34" s="121">
        <f t="shared" si="14"/>
        <v>-0.23027143572804376</v>
      </c>
    </row>
    <row r="35" spans="1:37" ht="12.75">
      <c r="A35" s="61" t="s">
        <v>116</v>
      </c>
      <c r="B35" s="62" t="s">
        <v>147</v>
      </c>
      <c r="C35" s="63" t="s">
        <v>148</v>
      </c>
      <c r="D35" s="83">
        <v>1200195775</v>
      </c>
      <c r="E35" s="84">
        <v>578891331</v>
      </c>
      <c r="F35" s="85">
        <f t="shared" si="0"/>
        <v>1779087106</v>
      </c>
      <c r="G35" s="83">
        <v>1200195775</v>
      </c>
      <c r="H35" s="84">
        <v>578891331</v>
      </c>
      <c r="I35" s="85">
        <f t="shared" si="1"/>
        <v>1779087106</v>
      </c>
      <c r="J35" s="83">
        <v>380255340</v>
      </c>
      <c r="K35" s="84">
        <v>126584448</v>
      </c>
      <c r="L35" s="84">
        <f t="shared" si="2"/>
        <v>506839788</v>
      </c>
      <c r="M35" s="101">
        <f t="shared" si="3"/>
        <v>0.2848875618797273</v>
      </c>
      <c r="N35" s="83">
        <v>0</v>
      </c>
      <c r="O35" s="84">
        <v>0</v>
      </c>
      <c r="P35" s="84">
        <f t="shared" si="4"/>
        <v>0</v>
      </c>
      <c r="Q35" s="101">
        <f t="shared" si="5"/>
        <v>0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v>380255340</v>
      </c>
      <c r="AA35" s="84">
        <v>126584448</v>
      </c>
      <c r="AB35" s="84">
        <f t="shared" si="10"/>
        <v>506839788</v>
      </c>
      <c r="AC35" s="101">
        <f t="shared" si="11"/>
        <v>0.2848875618797273</v>
      </c>
      <c r="AD35" s="83">
        <v>375801224</v>
      </c>
      <c r="AE35" s="84">
        <v>30205766</v>
      </c>
      <c r="AF35" s="84">
        <f t="shared" si="12"/>
        <v>406006990</v>
      </c>
      <c r="AG35" s="84">
        <v>1763574643</v>
      </c>
      <c r="AH35" s="84">
        <v>1763574643</v>
      </c>
      <c r="AI35" s="85">
        <v>406006990</v>
      </c>
      <c r="AJ35" s="120">
        <f t="shared" si="13"/>
        <v>0.23021820573998805</v>
      </c>
      <c r="AK35" s="121">
        <f t="shared" si="14"/>
        <v>0.2483523694998453</v>
      </c>
    </row>
    <row r="36" spans="1:37" ht="16.5">
      <c r="A36" s="64" t="s">
        <v>0</v>
      </c>
      <c r="B36" s="65" t="s">
        <v>149</v>
      </c>
      <c r="C36" s="66" t="s">
        <v>0</v>
      </c>
      <c r="D36" s="86">
        <f>SUM(D29:D35)</f>
        <v>3138897290</v>
      </c>
      <c r="E36" s="87">
        <f>SUM(E29:E35)</f>
        <v>920823617</v>
      </c>
      <c r="F36" s="88">
        <f t="shared" si="0"/>
        <v>4059720907</v>
      </c>
      <c r="G36" s="86">
        <f>SUM(G29:G35)</f>
        <v>3138897290</v>
      </c>
      <c r="H36" s="87">
        <f>SUM(H29:H35)</f>
        <v>920823617</v>
      </c>
      <c r="I36" s="88">
        <f t="shared" si="1"/>
        <v>4059720907</v>
      </c>
      <c r="J36" s="86">
        <f>SUM(J29:J35)</f>
        <v>980504505</v>
      </c>
      <c r="K36" s="87">
        <f>SUM(K29:K35)</f>
        <v>169115063</v>
      </c>
      <c r="L36" s="87">
        <f t="shared" si="2"/>
        <v>1149619568</v>
      </c>
      <c r="M36" s="102">
        <f t="shared" si="3"/>
        <v>0.283176995250526</v>
      </c>
      <c r="N36" s="86">
        <f>SUM(N29:N35)</f>
        <v>0</v>
      </c>
      <c r="O36" s="87">
        <f>SUM(O29:O35)</f>
        <v>0</v>
      </c>
      <c r="P36" s="87">
        <f t="shared" si="4"/>
        <v>0</v>
      </c>
      <c r="Q36" s="102">
        <f t="shared" si="5"/>
        <v>0</v>
      </c>
      <c r="R36" s="86">
        <f>SUM(R29:R35)</f>
        <v>0</v>
      </c>
      <c r="S36" s="87">
        <f>SUM(S29:S35)</f>
        <v>0</v>
      </c>
      <c r="T36" s="87">
        <f t="shared" si="6"/>
        <v>0</v>
      </c>
      <c r="U36" s="102">
        <f t="shared" si="7"/>
        <v>0</v>
      </c>
      <c r="V36" s="86">
        <f>SUM(V29:V35)</f>
        <v>0</v>
      </c>
      <c r="W36" s="87">
        <f>SUM(W29:W35)</f>
        <v>0</v>
      </c>
      <c r="X36" s="87">
        <f t="shared" si="8"/>
        <v>0</v>
      </c>
      <c r="Y36" s="102">
        <f t="shared" si="9"/>
        <v>0</v>
      </c>
      <c r="Z36" s="86">
        <v>980504505</v>
      </c>
      <c r="AA36" s="87">
        <v>169115063</v>
      </c>
      <c r="AB36" s="87">
        <f t="shared" si="10"/>
        <v>1149619568</v>
      </c>
      <c r="AC36" s="102">
        <f t="shared" si="11"/>
        <v>0.283176995250526</v>
      </c>
      <c r="AD36" s="86">
        <f>SUM(AD29:AD35)</f>
        <v>1150335508</v>
      </c>
      <c r="AE36" s="87">
        <f>SUM(AE29:AE35)</f>
        <v>270063362</v>
      </c>
      <c r="AF36" s="87">
        <f t="shared" si="12"/>
        <v>1420398870</v>
      </c>
      <c r="AG36" s="87">
        <f>SUM(AG29:AG35)</f>
        <v>3879234572</v>
      </c>
      <c r="AH36" s="87">
        <f>SUM(AH29:AH35)</f>
        <v>3879234572</v>
      </c>
      <c r="AI36" s="88">
        <f>SUM(AI29:AI35)</f>
        <v>1420398870</v>
      </c>
      <c r="AJ36" s="122">
        <f t="shared" si="13"/>
        <v>0.36615441619651556</v>
      </c>
      <c r="AK36" s="123">
        <f t="shared" si="14"/>
        <v>-0.1906361006890973</v>
      </c>
    </row>
    <row r="37" spans="1:37" ht="12.75">
      <c r="A37" s="61" t="s">
        <v>101</v>
      </c>
      <c r="B37" s="62" t="s">
        <v>150</v>
      </c>
      <c r="C37" s="63" t="s">
        <v>151</v>
      </c>
      <c r="D37" s="83">
        <v>324150430</v>
      </c>
      <c r="E37" s="84">
        <v>113228180</v>
      </c>
      <c r="F37" s="85">
        <f t="shared" si="0"/>
        <v>437378610</v>
      </c>
      <c r="G37" s="83">
        <v>324150430</v>
      </c>
      <c r="H37" s="84">
        <v>113228180</v>
      </c>
      <c r="I37" s="85">
        <f t="shared" si="1"/>
        <v>437378610</v>
      </c>
      <c r="J37" s="83">
        <v>93407915</v>
      </c>
      <c r="K37" s="84">
        <v>14379841</v>
      </c>
      <c r="L37" s="84">
        <f t="shared" si="2"/>
        <v>107787756</v>
      </c>
      <c r="M37" s="101">
        <f t="shared" si="3"/>
        <v>0.2464403917695015</v>
      </c>
      <c r="N37" s="83">
        <v>0</v>
      </c>
      <c r="O37" s="84">
        <v>0</v>
      </c>
      <c r="P37" s="84">
        <f t="shared" si="4"/>
        <v>0</v>
      </c>
      <c r="Q37" s="101">
        <f t="shared" si="5"/>
        <v>0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v>93407915</v>
      </c>
      <c r="AA37" s="84">
        <v>14379841</v>
      </c>
      <c r="AB37" s="84">
        <f t="shared" si="10"/>
        <v>107787756</v>
      </c>
      <c r="AC37" s="101">
        <f t="shared" si="11"/>
        <v>0.2464403917695015</v>
      </c>
      <c r="AD37" s="83">
        <v>99853026</v>
      </c>
      <c r="AE37" s="84">
        <v>10882690</v>
      </c>
      <c r="AF37" s="84">
        <f t="shared" si="12"/>
        <v>110735716</v>
      </c>
      <c r="AG37" s="84">
        <v>403525039</v>
      </c>
      <c r="AH37" s="84">
        <v>403525039</v>
      </c>
      <c r="AI37" s="85">
        <v>110735716</v>
      </c>
      <c r="AJ37" s="120">
        <f t="shared" si="13"/>
        <v>0.2744209288088316</v>
      </c>
      <c r="AK37" s="121">
        <f t="shared" si="14"/>
        <v>-0.026621582507309616</v>
      </c>
    </row>
    <row r="38" spans="1:37" ht="12.75">
      <c r="A38" s="61" t="s">
        <v>101</v>
      </c>
      <c r="B38" s="62" t="s">
        <v>152</v>
      </c>
      <c r="C38" s="63" t="s">
        <v>153</v>
      </c>
      <c r="D38" s="83">
        <v>272791472</v>
      </c>
      <c r="E38" s="84">
        <v>80270256</v>
      </c>
      <c r="F38" s="85">
        <f t="shared" si="0"/>
        <v>353061728</v>
      </c>
      <c r="G38" s="83">
        <v>272791472</v>
      </c>
      <c r="H38" s="84">
        <v>80270256</v>
      </c>
      <c r="I38" s="85">
        <f t="shared" si="1"/>
        <v>353061728</v>
      </c>
      <c r="J38" s="83">
        <v>103792445</v>
      </c>
      <c r="K38" s="84">
        <v>5169536</v>
      </c>
      <c r="L38" s="84">
        <f t="shared" si="2"/>
        <v>108961981</v>
      </c>
      <c r="M38" s="101">
        <f t="shared" si="3"/>
        <v>0.3086201996949383</v>
      </c>
      <c r="N38" s="83">
        <v>0</v>
      </c>
      <c r="O38" s="84">
        <v>0</v>
      </c>
      <c r="P38" s="84">
        <f t="shared" si="4"/>
        <v>0</v>
      </c>
      <c r="Q38" s="101">
        <f t="shared" si="5"/>
        <v>0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v>103792445</v>
      </c>
      <c r="AA38" s="84">
        <v>5169536</v>
      </c>
      <c r="AB38" s="84">
        <f t="shared" si="10"/>
        <v>108961981</v>
      </c>
      <c r="AC38" s="101">
        <f t="shared" si="11"/>
        <v>0.3086201996949383</v>
      </c>
      <c r="AD38" s="83">
        <v>13383293</v>
      </c>
      <c r="AE38" s="84">
        <v>2544637</v>
      </c>
      <c r="AF38" s="84">
        <f t="shared" si="12"/>
        <v>15927930</v>
      </c>
      <c r="AG38" s="84">
        <v>331610372</v>
      </c>
      <c r="AH38" s="84">
        <v>331610372</v>
      </c>
      <c r="AI38" s="85">
        <v>15927930</v>
      </c>
      <c r="AJ38" s="120">
        <f t="shared" si="13"/>
        <v>0.04803206215757329</v>
      </c>
      <c r="AK38" s="121">
        <f t="shared" si="14"/>
        <v>5.840937962434541</v>
      </c>
    </row>
    <row r="39" spans="1:37" ht="12.75">
      <c r="A39" s="61" t="s">
        <v>101</v>
      </c>
      <c r="B39" s="62" t="s">
        <v>154</v>
      </c>
      <c r="C39" s="63" t="s">
        <v>155</v>
      </c>
      <c r="D39" s="83">
        <v>274037042</v>
      </c>
      <c r="E39" s="84">
        <v>29286519</v>
      </c>
      <c r="F39" s="85">
        <f t="shared" si="0"/>
        <v>303323561</v>
      </c>
      <c r="G39" s="83">
        <v>274037042</v>
      </c>
      <c r="H39" s="84">
        <v>29286519</v>
      </c>
      <c r="I39" s="85">
        <f t="shared" si="1"/>
        <v>303323561</v>
      </c>
      <c r="J39" s="83">
        <v>93854939</v>
      </c>
      <c r="K39" s="84">
        <v>57552</v>
      </c>
      <c r="L39" s="84">
        <f t="shared" si="2"/>
        <v>93912491</v>
      </c>
      <c r="M39" s="101">
        <f t="shared" si="3"/>
        <v>0.30961159327811005</v>
      </c>
      <c r="N39" s="83">
        <v>0</v>
      </c>
      <c r="O39" s="84">
        <v>0</v>
      </c>
      <c r="P39" s="84">
        <f t="shared" si="4"/>
        <v>0</v>
      </c>
      <c r="Q39" s="101">
        <f t="shared" si="5"/>
        <v>0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v>93854939</v>
      </c>
      <c r="AA39" s="84">
        <v>57552</v>
      </c>
      <c r="AB39" s="84">
        <f t="shared" si="10"/>
        <v>93912491</v>
      </c>
      <c r="AC39" s="101">
        <f t="shared" si="11"/>
        <v>0.30961159327811005</v>
      </c>
      <c r="AD39" s="83">
        <v>81662716</v>
      </c>
      <c r="AE39" s="84">
        <v>1380437</v>
      </c>
      <c r="AF39" s="84">
        <f t="shared" si="12"/>
        <v>83043153</v>
      </c>
      <c r="AG39" s="84">
        <v>293773947</v>
      </c>
      <c r="AH39" s="84">
        <v>293773947</v>
      </c>
      <c r="AI39" s="85">
        <v>83043153</v>
      </c>
      <c r="AJ39" s="120">
        <f t="shared" si="13"/>
        <v>0.2826770510047986</v>
      </c>
      <c r="AK39" s="121">
        <f t="shared" si="14"/>
        <v>0.1308878288857842</v>
      </c>
    </row>
    <row r="40" spans="1:37" ht="12.75">
      <c r="A40" s="61" t="s">
        <v>116</v>
      </c>
      <c r="B40" s="62" t="s">
        <v>156</v>
      </c>
      <c r="C40" s="63" t="s">
        <v>157</v>
      </c>
      <c r="D40" s="83">
        <v>652316769</v>
      </c>
      <c r="E40" s="84">
        <v>252801452</v>
      </c>
      <c r="F40" s="85">
        <f t="shared" si="0"/>
        <v>905118221</v>
      </c>
      <c r="G40" s="83">
        <v>652316769</v>
      </c>
      <c r="H40" s="84">
        <v>252801452</v>
      </c>
      <c r="I40" s="85">
        <f t="shared" si="1"/>
        <v>905118221</v>
      </c>
      <c r="J40" s="83">
        <v>132874835</v>
      </c>
      <c r="K40" s="84">
        <v>45901167</v>
      </c>
      <c r="L40" s="84">
        <f t="shared" si="2"/>
        <v>178776002</v>
      </c>
      <c r="M40" s="101">
        <f t="shared" si="3"/>
        <v>0.19751674184890816</v>
      </c>
      <c r="N40" s="83">
        <v>0</v>
      </c>
      <c r="O40" s="84">
        <v>0</v>
      </c>
      <c r="P40" s="84">
        <f t="shared" si="4"/>
        <v>0</v>
      </c>
      <c r="Q40" s="101">
        <f t="shared" si="5"/>
        <v>0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v>132874835</v>
      </c>
      <c r="AA40" s="84">
        <v>45901167</v>
      </c>
      <c r="AB40" s="84">
        <f t="shared" si="10"/>
        <v>178776002</v>
      </c>
      <c r="AC40" s="101">
        <f t="shared" si="11"/>
        <v>0.19751674184890816</v>
      </c>
      <c r="AD40" s="83">
        <v>160324284</v>
      </c>
      <c r="AE40" s="84">
        <v>40857575</v>
      </c>
      <c r="AF40" s="84">
        <f t="shared" si="12"/>
        <v>201181859</v>
      </c>
      <c r="AG40" s="84">
        <v>916832412</v>
      </c>
      <c r="AH40" s="84">
        <v>916832412</v>
      </c>
      <c r="AI40" s="85">
        <v>201181859</v>
      </c>
      <c r="AJ40" s="120">
        <f t="shared" si="13"/>
        <v>0.21943144283166988</v>
      </c>
      <c r="AK40" s="121">
        <f t="shared" si="14"/>
        <v>-0.11137115996129654</v>
      </c>
    </row>
    <row r="41" spans="1:37" ht="16.5">
      <c r="A41" s="64" t="s">
        <v>0</v>
      </c>
      <c r="B41" s="65" t="s">
        <v>158</v>
      </c>
      <c r="C41" s="66" t="s">
        <v>0</v>
      </c>
      <c r="D41" s="86">
        <f>SUM(D37:D40)</f>
        <v>1523295713</v>
      </c>
      <c r="E41" s="87">
        <f>SUM(E37:E40)</f>
        <v>475586407</v>
      </c>
      <c r="F41" s="88">
        <f t="shared" si="0"/>
        <v>1998882120</v>
      </c>
      <c r="G41" s="86">
        <f>SUM(G37:G40)</f>
        <v>1523295713</v>
      </c>
      <c r="H41" s="87">
        <f>SUM(H37:H40)</f>
        <v>475586407</v>
      </c>
      <c r="I41" s="88">
        <f t="shared" si="1"/>
        <v>1998882120</v>
      </c>
      <c r="J41" s="86">
        <f>SUM(J37:J40)</f>
        <v>423930134</v>
      </c>
      <c r="K41" s="87">
        <f>SUM(K37:K40)</f>
        <v>65508096</v>
      </c>
      <c r="L41" s="87">
        <f t="shared" si="2"/>
        <v>489438230</v>
      </c>
      <c r="M41" s="102">
        <f t="shared" si="3"/>
        <v>0.2448559747985539</v>
      </c>
      <c r="N41" s="86">
        <f>SUM(N37:N40)</f>
        <v>0</v>
      </c>
      <c r="O41" s="87">
        <f>SUM(O37:O40)</f>
        <v>0</v>
      </c>
      <c r="P41" s="87">
        <f t="shared" si="4"/>
        <v>0</v>
      </c>
      <c r="Q41" s="102">
        <f t="shared" si="5"/>
        <v>0</v>
      </c>
      <c r="R41" s="86">
        <f>SUM(R37:R40)</f>
        <v>0</v>
      </c>
      <c r="S41" s="87">
        <f>SUM(S37:S40)</f>
        <v>0</v>
      </c>
      <c r="T41" s="87">
        <f t="shared" si="6"/>
        <v>0</v>
      </c>
      <c r="U41" s="102">
        <f t="shared" si="7"/>
        <v>0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v>423930134</v>
      </c>
      <c r="AA41" s="87">
        <v>65508096</v>
      </c>
      <c r="AB41" s="87">
        <f t="shared" si="10"/>
        <v>489438230</v>
      </c>
      <c r="AC41" s="102">
        <f t="shared" si="11"/>
        <v>0.2448559747985539</v>
      </c>
      <c r="AD41" s="86">
        <f>SUM(AD37:AD40)</f>
        <v>355223319</v>
      </c>
      <c r="AE41" s="87">
        <f>SUM(AE37:AE40)</f>
        <v>55665339</v>
      </c>
      <c r="AF41" s="87">
        <f t="shared" si="12"/>
        <v>410888658</v>
      </c>
      <c r="AG41" s="87">
        <f>SUM(AG37:AG40)</f>
        <v>1945741770</v>
      </c>
      <c r="AH41" s="87">
        <f>SUM(AH37:AH40)</f>
        <v>1945741770</v>
      </c>
      <c r="AI41" s="88">
        <f>SUM(AI37:AI40)</f>
        <v>410888658</v>
      </c>
      <c r="AJ41" s="122">
        <f t="shared" si="13"/>
        <v>0.21117327300837047</v>
      </c>
      <c r="AK41" s="123">
        <f t="shared" si="14"/>
        <v>0.19116996897003657</v>
      </c>
    </row>
    <row r="42" spans="1:37" ht="12.75">
      <c r="A42" s="61" t="s">
        <v>101</v>
      </c>
      <c r="B42" s="62" t="s">
        <v>159</v>
      </c>
      <c r="C42" s="63" t="s">
        <v>160</v>
      </c>
      <c r="D42" s="83">
        <v>378347160</v>
      </c>
      <c r="E42" s="84">
        <v>153753052</v>
      </c>
      <c r="F42" s="85">
        <f t="shared" si="0"/>
        <v>532100212</v>
      </c>
      <c r="G42" s="83">
        <v>378347160</v>
      </c>
      <c r="H42" s="84">
        <v>153753052</v>
      </c>
      <c r="I42" s="85">
        <f t="shared" si="1"/>
        <v>532100212</v>
      </c>
      <c r="J42" s="83">
        <v>159682490</v>
      </c>
      <c r="K42" s="84">
        <v>34827784</v>
      </c>
      <c r="L42" s="84">
        <f t="shared" si="2"/>
        <v>194510274</v>
      </c>
      <c r="M42" s="101">
        <f t="shared" si="3"/>
        <v>0.365551957344456</v>
      </c>
      <c r="N42" s="83">
        <v>0</v>
      </c>
      <c r="O42" s="84">
        <v>0</v>
      </c>
      <c r="P42" s="84">
        <f t="shared" si="4"/>
        <v>0</v>
      </c>
      <c r="Q42" s="101">
        <f t="shared" si="5"/>
        <v>0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v>159682490</v>
      </c>
      <c r="AA42" s="84">
        <v>34827784</v>
      </c>
      <c r="AB42" s="84">
        <f t="shared" si="10"/>
        <v>194510274</v>
      </c>
      <c r="AC42" s="101">
        <f t="shared" si="11"/>
        <v>0.365551957344456</v>
      </c>
      <c r="AD42" s="83">
        <v>172797353</v>
      </c>
      <c r="AE42" s="84">
        <v>11951371</v>
      </c>
      <c r="AF42" s="84">
        <f t="shared" si="12"/>
        <v>184748724</v>
      </c>
      <c r="AG42" s="84">
        <v>630964670</v>
      </c>
      <c r="AH42" s="84">
        <v>630964670</v>
      </c>
      <c r="AI42" s="85">
        <v>184748724</v>
      </c>
      <c r="AJ42" s="120">
        <f t="shared" si="13"/>
        <v>0.2928035954849897</v>
      </c>
      <c r="AK42" s="121">
        <f t="shared" si="14"/>
        <v>0.052836900784223984</v>
      </c>
    </row>
    <row r="43" spans="1:37" ht="12.75">
      <c r="A43" s="61" t="s">
        <v>101</v>
      </c>
      <c r="B43" s="62" t="s">
        <v>161</v>
      </c>
      <c r="C43" s="63" t="s">
        <v>162</v>
      </c>
      <c r="D43" s="83">
        <v>222290108</v>
      </c>
      <c r="E43" s="84">
        <v>118778588</v>
      </c>
      <c r="F43" s="85">
        <f t="shared" si="0"/>
        <v>341068696</v>
      </c>
      <c r="G43" s="83">
        <v>222290108</v>
      </c>
      <c r="H43" s="84">
        <v>118778588</v>
      </c>
      <c r="I43" s="85">
        <f t="shared" si="1"/>
        <v>341068696</v>
      </c>
      <c r="J43" s="83">
        <v>79422937</v>
      </c>
      <c r="K43" s="84">
        <v>47254202</v>
      </c>
      <c r="L43" s="84">
        <f t="shared" si="2"/>
        <v>126677139</v>
      </c>
      <c r="M43" s="101">
        <f t="shared" si="3"/>
        <v>0.3714123884298077</v>
      </c>
      <c r="N43" s="83">
        <v>0</v>
      </c>
      <c r="O43" s="84">
        <v>0</v>
      </c>
      <c r="P43" s="84">
        <f t="shared" si="4"/>
        <v>0</v>
      </c>
      <c r="Q43" s="101">
        <f t="shared" si="5"/>
        <v>0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v>79422937</v>
      </c>
      <c r="AA43" s="84">
        <v>47254202</v>
      </c>
      <c r="AB43" s="84">
        <f t="shared" si="10"/>
        <v>126677139</v>
      </c>
      <c r="AC43" s="101">
        <f t="shared" si="11"/>
        <v>0.3714123884298077</v>
      </c>
      <c r="AD43" s="83">
        <v>74332032</v>
      </c>
      <c r="AE43" s="84">
        <v>38043125</v>
      </c>
      <c r="AF43" s="84">
        <f t="shared" si="12"/>
        <v>112375157</v>
      </c>
      <c r="AG43" s="84">
        <v>303688200</v>
      </c>
      <c r="AH43" s="84">
        <v>303688200</v>
      </c>
      <c r="AI43" s="85">
        <v>112375157</v>
      </c>
      <c r="AJ43" s="120">
        <f t="shared" si="13"/>
        <v>0.3700346506713135</v>
      </c>
      <c r="AK43" s="121">
        <f t="shared" si="14"/>
        <v>0.12726996234585908</v>
      </c>
    </row>
    <row r="44" spans="1:37" ht="12.75">
      <c r="A44" s="61" t="s">
        <v>101</v>
      </c>
      <c r="B44" s="62" t="s">
        <v>163</v>
      </c>
      <c r="C44" s="63" t="s">
        <v>164</v>
      </c>
      <c r="D44" s="83">
        <v>355832053</v>
      </c>
      <c r="E44" s="84">
        <v>108164003</v>
      </c>
      <c r="F44" s="85">
        <f t="shared" si="0"/>
        <v>463996056</v>
      </c>
      <c r="G44" s="83">
        <v>358912621</v>
      </c>
      <c r="H44" s="84">
        <v>115189372</v>
      </c>
      <c r="I44" s="85">
        <f t="shared" si="1"/>
        <v>474101993</v>
      </c>
      <c r="J44" s="83">
        <v>428421371</v>
      </c>
      <c r="K44" s="84">
        <v>17080254</v>
      </c>
      <c r="L44" s="84">
        <f t="shared" si="2"/>
        <v>445501625</v>
      </c>
      <c r="M44" s="101">
        <f t="shared" si="3"/>
        <v>0.9601409736982764</v>
      </c>
      <c r="N44" s="83">
        <v>0</v>
      </c>
      <c r="O44" s="84">
        <v>0</v>
      </c>
      <c r="P44" s="84">
        <f t="shared" si="4"/>
        <v>0</v>
      </c>
      <c r="Q44" s="101">
        <f t="shared" si="5"/>
        <v>0</v>
      </c>
      <c r="R44" s="83">
        <v>0</v>
      </c>
      <c r="S44" s="84">
        <v>0</v>
      </c>
      <c r="T44" s="84">
        <f t="shared" si="6"/>
        <v>0</v>
      </c>
      <c r="U44" s="101">
        <f t="shared" si="7"/>
        <v>0</v>
      </c>
      <c r="V44" s="83">
        <v>0</v>
      </c>
      <c r="W44" s="84">
        <v>0</v>
      </c>
      <c r="X44" s="84">
        <f t="shared" si="8"/>
        <v>0</v>
      </c>
      <c r="Y44" s="101">
        <f t="shared" si="9"/>
        <v>0</v>
      </c>
      <c r="Z44" s="83">
        <v>428421371</v>
      </c>
      <c r="AA44" s="84">
        <v>17080254</v>
      </c>
      <c r="AB44" s="84">
        <f t="shared" si="10"/>
        <v>445501625</v>
      </c>
      <c r="AC44" s="101">
        <f t="shared" si="11"/>
        <v>0.9601409736982764</v>
      </c>
      <c r="AD44" s="83">
        <v>172093906</v>
      </c>
      <c r="AE44" s="84">
        <v>32550769</v>
      </c>
      <c r="AF44" s="84">
        <f t="shared" si="12"/>
        <v>204644675</v>
      </c>
      <c r="AG44" s="84">
        <v>557418007</v>
      </c>
      <c r="AH44" s="84">
        <v>557418007</v>
      </c>
      <c r="AI44" s="85">
        <v>204644675</v>
      </c>
      <c r="AJ44" s="120">
        <f t="shared" si="13"/>
        <v>0.36712964495242795</v>
      </c>
      <c r="AK44" s="121">
        <f t="shared" si="14"/>
        <v>1.1769519534285462</v>
      </c>
    </row>
    <row r="45" spans="1:37" ht="12.75">
      <c r="A45" s="61" t="s">
        <v>101</v>
      </c>
      <c r="B45" s="62" t="s">
        <v>165</v>
      </c>
      <c r="C45" s="63" t="s">
        <v>166</v>
      </c>
      <c r="D45" s="83">
        <v>241404943</v>
      </c>
      <c r="E45" s="84">
        <v>90499726</v>
      </c>
      <c r="F45" s="85">
        <f t="shared" si="0"/>
        <v>331904669</v>
      </c>
      <c r="G45" s="83">
        <v>241404943</v>
      </c>
      <c r="H45" s="84">
        <v>90499726</v>
      </c>
      <c r="I45" s="85">
        <f t="shared" si="1"/>
        <v>331904669</v>
      </c>
      <c r="J45" s="83">
        <v>122033688</v>
      </c>
      <c r="K45" s="84">
        <v>79707959</v>
      </c>
      <c r="L45" s="84">
        <f t="shared" si="2"/>
        <v>201741647</v>
      </c>
      <c r="M45" s="101">
        <f t="shared" si="3"/>
        <v>0.6078300965389553</v>
      </c>
      <c r="N45" s="83">
        <v>0</v>
      </c>
      <c r="O45" s="84">
        <v>0</v>
      </c>
      <c r="P45" s="84">
        <f t="shared" si="4"/>
        <v>0</v>
      </c>
      <c r="Q45" s="101">
        <f t="shared" si="5"/>
        <v>0</v>
      </c>
      <c r="R45" s="83">
        <v>0</v>
      </c>
      <c r="S45" s="84">
        <v>0</v>
      </c>
      <c r="T45" s="84">
        <f t="shared" si="6"/>
        <v>0</v>
      </c>
      <c r="U45" s="101">
        <f t="shared" si="7"/>
        <v>0</v>
      </c>
      <c r="V45" s="83">
        <v>0</v>
      </c>
      <c r="W45" s="84">
        <v>0</v>
      </c>
      <c r="X45" s="84">
        <f t="shared" si="8"/>
        <v>0</v>
      </c>
      <c r="Y45" s="101">
        <f t="shared" si="9"/>
        <v>0</v>
      </c>
      <c r="Z45" s="83">
        <v>122033688</v>
      </c>
      <c r="AA45" s="84">
        <v>79707959</v>
      </c>
      <c r="AB45" s="84">
        <f t="shared" si="10"/>
        <v>201741647</v>
      </c>
      <c r="AC45" s="101">
        <f t="shared" si="11"/>
        <v>0.6078300965389553</v>
      </c>
      <c r="AD45" s="83">
        <v>115870275</v>
      </c>
      <c r="AE45" s="84">
        <v>14533615</v>
      </c>
      <c r="AF45" s="84">
        <f t="shared" si="12"/>
        <v>130403890</v>
      </c>
      <c r="AG45" s="84">
        <v>322036993</v>
      </c>
      <c r="AH45" s="84">
        <v>322036993</v>
      </c>
      <c r="AI45" s="85">
        <v>130403890</v>
      </c>
      <c r="AJ45" s="120">
        <f t="shared" si="13"/>
        <v>0.40493450390651237</v>
      </c>
      <c r="AK45" s="121">
        <f t="shared" si="14"/>
        <v>0.5470523693733369</v>
      </c>
    </row>
    <row r="46" spans="1:37" ht="12.75">
      <c r="A46" s="61" t="s">
        <v>101</v>
      </c>
      <c r="B46" s="62" t="s">
        <v>167</v>
      </c>
      <c r="C46" s="63" t="s">
        <v>168</v>
      </c>
      <c r="D46" s="83">
        <v>1480172550</v>
      </c>
      <c r="E46" s="84">
        <v>143283529</v>
      </c>
      <c r="F46" s="85">
        <f t="shared" si="0"/>
        <v>1623456079</v>
      </c>
      <c r="G46" s="83">
        <v>1480172550</v>
      </c>
      <c r="H46" s="84">
        <v>143283529</v>
      </c>
      <c r="I46" s="85">
        <f t="shared" si="1"/>
        <v>1623456079</v>
      </c>
      <c r="J46" s="83">
        <v>636309277</v>
      </c>
      <c r="K46" s="84">
        <v>41681302</v>
      </c>
      <c r="L46" s="84">
        <f t="shared" si="2"/>
        <v>677990579</v>
      </c>
      <c r="M46" s="101">
        <f t="shared" si="3"/>
        <v>0.41762175630745846</v>
      </c>
      <c r="N46" s="83">
        <v>0</v>
      </c>
      <c r="O46" s="84">
        <v>0</v>
      </c>
      <c r="P46" s="84">
        <f t="shared" si="4"/>
        <v>0</v>
      </c>
      <c r="Q46" s="101">
        <f t="shared" si="5"/>
        <v>0</v>
      </c>
      <c r="R46" s="83">
        <v>0</v>
      </c>
      <c r="S46" s="84">
        <v>0</v>
      </c>
      <c r="T46" s="84">
        <f t="shared" si="6"/>
        <v>0</v>
      </c>
      <c r="U46" s="101">
        <f t="shared" si="7"/>
        <v>0</v>
      </c>
      <c r="V46" s="83">
        <v>0</v>
      </c>
      <c r="W46" s="84">
        <v>0</v>
      </c>
      <c r="X46" s="84">
        <f t="shared" si="8"/>
        <v>0</v>
      </c>
      <c r="Y46" s="101">
        <f t="shared" si="9"/>
        <v>0</v>
      </c>
      <c r="Z46" s="83">
        <v>636309277</v>
      </c>
      <c r="AA46" s="84">
        <v>41681302</v>
      </c>
      <c r="AB46" s="84">
        <f t="shared" si="10"/>
        <v>677990579</v>
      </c>
      <c r="AC46" s="101">
        <f t="shared" si="11"/>
        <v>0.41762175630745846</v>
      </c>
      <c r="AD46" s="83">
        <v>593122240</v>
      </c>
      <c r="AE46" s="84">
        <v>216080166</v>
      </c>
      <c r="AF46" s="84">
        <f t="shared" si="12"/>
        <v>809202406</v>
      </c>
      <c r="AG46" s="84">
        <v>1494688454</v>
      </c>
      <c r="AH46" s="84">
        <v>1494688454</v>
      </c>
      <c r="AI46" s="85">
        <v>809202406</v>
      </c>
      <c r="AJ46" s="120">
        <f t="shared" si="13"/>
        <v>0.5413853327323555</v>
      </c>
      <c r="AK46" s="121">
        <f t="shared" si="14"/>
        <v>-0.16214957596159196</v>
      </c>
    </row>
    <row r="47" spans="1:37" ht="12.75">
      <c r="A47" s="61" t="s">
        <v>116</v>
      </c>
      <c r="B47" s="62" t="s">
        <v>169</v>
      </c>
      <c r="C47" s="63" t="s">
        <v>170</v>
      </c>
      <c r="D47" s="83">
        <v>1759672944</v>
      </c>
      <c r="E47" s="84">
        <v>1144000633</v>
      </c>
      <c r="F47" s="85">
        <f t="shared" si="0"/>
        <v>2903673577</v>
      </c>
      <c r="G47" s="83">
        <v>1759672944</v>
      </c>
      <c r="H47" s="84">
        <v>1144000633</v>
      </c>
      <c r="I47" s="85">
        <f t="shared" si="1"/>
        <v>2903673577</v>
      </c>
      <c r="J47" s="83">
        <v>99108504</v>
      </c>
      <c r="K47" s="84">
        <v>13254590</v>
      </c>
      <c r="L47" s="84">
        <f t="shared" si="2"/>
        <v>112363094</v>
      </c>
      <c r="M47" s="101">
        <f t="shared" si="3"/>
        <v>0.03869687518942492</v>
      </c>
      <c r="N47" s="83">
        <v>0</v>
      </c>
      <c r="O47" s="84">
        <v>0</v>
      </c>
      <c r="P47" s="84">
        <f t="shared" si="4"/>
        <v>0</v>
      </c>
      <c r="Q47" s="101">
        <f t="shared" si="5"/>
        <v>0</v>
      </c>
      <c r="R47" s="83">
        <v>0</v>
      </c>
      <c r="S47" s="84">
        <v>0</v>
      </c>
      <c r="T47" s="84">
        <f t="shared" si="6"/>
        <v>0</v>
      </c>
      <c r="U47" s="101">
        <f t="shared" si="7"/>
        <v>0</v>
      </c>
      <c r="V47" s="83">
        <v>0</v>
      </c>
      <c r="W47" s="84">
        <v>0</v>
      </c>
      <c r="X47" s="84">
        <f t="shared" si="8"/>
        <v>0</v>
      </c>
      <c r="Y47" s="101">
        <f t="shared" si="9"/>
        <v>0</v>
      </c>
      <c r="Z47" s="83">
        <v>99108504</v>
      </c>
      <c r="AA47" s="84">
        <v>13254590</v>
      </c>
      <c r="AB47" s="84">
        <f t="shared" si="10"/>
        <v>112363094</v>
      </c>
      <c r="AC47" s="101">
        <f t="shared" si="11"/>
        <v>0.03869687518942492</v>
      </c>
      <c r="AD47" s="83">
        <v>501980551</v>
      </c>
      <c r="AE47" s="84">
        <v>58111783</v>
      </c>
      <c r="AF47" s="84">
        <f t="shared" si="12"/>
        <v>560092334</v>
      </c>
      <c r="AG47" s="84">
        <v>2793614560</v>
      </c>
      <c r="AH47" s="84">
        <v>2793614560</v>
      </c>
      <c r="AI47" s="85">
        <v>560092334</v>
      </c>
      <c r="AJ47" s="120">
        <f t="shared" si="13"/>
        <v>0.20049019718740296</v>
      </c>
      <c r="AK47" s="121">
        <f t="shared" si="14"/>
        <v>-0.7993846957383994</v>
      </c>
    </row>
    <row r="48" spans="1:37" ht="16.5">
      <c r="A48" s="64" t="s">
        <v>0</v>
      </c>
      <c r="B48" s="65" t="s">
        <v>171</v>
      </c>
      <c r="C48" s="66" t="s">
        <v>0</v>
      </c>
      <c r="D48" s="86">
        <f>SUM(D42:D47)</f>
        <v>4437719758</v>
      </c>
      <c r="E48" s="87">
        <f>SUM(E42:E47)</f>
        <v>1758479531</v>
      </c>
      <c r="F48" s="88">
        <f t="shared" si="0"/>
        <v>6196199289</v>
      </c>
      <c r="G48" s="86">
        <f>SUM(G42:G47)</f>
        <v>4440800326</v>
      </c>
      <c r="H48" s="87">
        <f>SUM(H42:H47)</f>
        <v>1765504900</v>
      </c>
      <c r="I48" s="88">
        <f t="shared" si="1"/>
        <v>6206305226</v>
      </c>
      <c r="J48" s="86">
        <f>SUM(J42:J47)</f>
        <v>1524978267</v>
      </c>
      <c r="K48" s="87">
        <f>SUM(K42:K47)</f>
        <v>233806091</v>
      </c>
      <c r="L48" s="87">
        <f t="shared" si="2"/>
        <v>1758784358</v>
      </c>
      <c r="M48" s="102">
        <f t="shared" si="3"/>
        <v>0.2838489009096815</v>
      </c>
      <c r="N48" s="86">
        <f>SUM(N42:N47)</f>
        <v>0</v>
      </c>
      <c r="O48" s="87">
        <f>SUM(O42:O47)</f>
        <v>0</v>
      </c>
      <c r="P48" s="87">
        <f t="shared" si="4"/>
        <v>0</v>
      </c>
      <c r="Q48" s="102">
        <f t="shared" si="5"/>
        <v>0</v>
      </c>
      <c r="R48" s="86">
        <f>SUM(R42:R47)</f>
        <v>0</v>
      </c>
      <c r="S48" s="87">
        <f>SUM(S42:S47)</f>
        <v>0</v>
      </c>
      <c r="T48" s="87">
        <f t="shared" si="6"/>
        <v>0</v>
      </c>
      <c r="U48" s="102">
        <f t="shared" si="7"/>
        <v>0</v>
      </c>
      <c r="V48" s="86">
        <f>SUM(V42:V47)</f>
        <v>0</v>
      </c>
      <c r="W48" s="87">
        <f>SUM(W42:W47)</f>
        <v>0</v>
      </c>
      <c r="X48" s="87">
        <f t="shared" si="8"/>
        <v>0</v>
      </c>
      <c r="Y48" s="102">
        <f t="shared" si="9"/>
        <v>0</v>
      </c>
      <c r="Z48" s="86">
        <v>1524978267</v>
      </c>
      <c r="AA48" s="87">
        <v>233806091</v>
      </c>
      <c r="AB48" s="87">
        <f t="shared" si="10"/>
        <v>1758784358</v>
      </c>
      <c r="AC48" s="102">
        <f t="shared" si="11"/>
        <v>0.2838489009096815</v>
      </c>
      <c r="AD48" s="86">
        <f>SUM(AD42:AD47)</f>
        <v>1630196357</v>
      </c>
      <c r="AE48" s="87">
        <f>SUM(AE42:AE47)</f>
        <v>371270829</v>
      </c>
      <c r="AF48" s="87">
        <f t="shared" si="12"/>
        <v>2001467186</v>
      </c>
      <c r="AG48" s="87">
        <f>SUM(AG42:AG47)</f>
        <v>6102410884</v>
      </c>
      <c r="AH48" s="87">
        <f>SUM(AH42:AH47)</f>
        <v>6102410884</v>
      </c>
      <c r="AI48" s="88">
        <f>SUM(AI42:AI47)</f>
        <v>2001467186</v>
      </c>
      <c r="AJ48" s="122">
        <f t="shared" si="13"/>
        <v>0.3279797483397383</v>
      </c>
      <c r="AK48" s="123">
        <f t="shared" si="14"/>
        <v>-0.12125246404114665</v>
      </c>
    </row>
    <row r="49" spans="1:37" ht="12.75">
      <c r="A49" s="61" t="s">
        <v>101</v>
      </c>
      <c r="B49" s="62" t="s">
        <v>172</v>
      </c>
      <c r="C49" s="63" t="s">
        <v>173</v>
      </c>
      <c r="D49" s="83">
        <v>427747152</v>
      </c>
      <c r="E49" s="84">
        <v>192872520</v>
      </c>
      <c r="F49" s="85">
        <f t="shared" si="0"/>
        <v>620619672</v>
      </c>
      <c r="G49" s="83">
        <v>427747152</v>
      </c>
      <c r="H49" s="84">
        <v>192872520</v>
      </c>
      <c r="I49" s="85">
        <f t="shared" si="1"/>
        <v>620619672</v>
      </c>
      <c r="J49" s="83">
        <v>169342579</v>
      </c>
      <c r="K49" s="84">
        <v>50084284</v>
      </c>
      <c r="L49" s="84">
        <f t="shared" si="2"/>
        <v>219426863</v>
      </c>
      <c r="M49" s="101">
        <f t="shared" si="3"/>
        <v>0.3535609212851377</v>
      </c>
      <c r="N49" s="83">
        <v>0</v>
      </c>
      <c r="O49" s="84">
        <v>0</v>
      </c>
      <c r="P49" s="84">
        <f t="shared" si="4"/>
        <v>0</v>
      </c>
      <c r="Q49" s="101">
        <f t="shared" si="5"/>
        <v>0</v>
      </c>
      <c r="R49" s="83">
        <v>0</v>
      </c>
      <c r="S49" s="84">
        <v>0</v>
      </c>
      <c r="T49" s="84">
        <f t="shared" si="6"/>
        <v>0</v>
      </c>
      <c r="U49" s="101">
        <f t="shared" si="7"/>
        <v>0</v>
      </c>
      <c r="V49" s="83">
        <v>0</v>
      </c>
      <c r="W49" s="84">
        <v>0</v>
      </c>
      <c r="X49" s="84">
        <f t="shared" si="8"/>
        <v>0</v>
      </c>
      <c r="Y49" s="101">
        <f t="shared" si="9"/>
        <v>0</v>
      </c>
      <c r="Z49" s="83">
        <v>169342579</v>
      </c>
      <c r="AA49" s="84">
        <v>50084284</v>
      </c>
      <c r="AB49" s="84">
        <f t="shared" si="10"/>
        <v>219426863</v>
      </c>
      <c r="AC49" s="101">
        <f t="shared" si="11"/>
        <v>0.3535609212851377</v>
      </c>
      <c r="AD49" s="83">
        <v>169217665</v>
      </c>
      <c r="AE49" s="84">
        <v>29926311</v>
      </c>
      <c r="AF49" s="84">
        <f t="shared" si="12"/>
        <v>199143976</v>
      </c>
      <c r="AG49" s="84">
        <v>582707448</v>
      </c>
      <c r="AH49" s="84">
        <v>582707448</v>
      </c>
      <c r="AI49" s="85">
        <v>199143976</v>
      </c>
      <c r="AJ49" s="120">
        <f t="shared" si="13"/>
        <v>0.34175635935925086</v>
      </c>
      <c r="AK49" s="121">
        <f t="shared" si="14"/>
        <v>0.1018503667919135</v>
      </c>
    </row>
    <row r="50" spans="1:37" ht="12.75">
      <c r="A50" s="61" t="s">
        <v>101</v>
      </c>
      <c r="B50" s="62" t="s">
        <v>174</v>
      </c>
      <c r="C50" s="63" t="s">
        <v>175</v>
      </c>
      <c r="D50" s="83">
        <v>340021434</v>
      </c>
      <c r="E50" s="84">
        <v>175619628</v>
      </c>
      <c r="F50" s="85">
        <f t="shared" si="0"/>
        <v>515641062</v>
      </c>
      <c r="G50" s="83">
        <v>340021434</v>
      </c>
      <c r="H50" s="84">
        <v>175619628</v>
      </c>
      <c r="I50" s="85">
        <f t="shared" si="1"/>
        <v>515641062</v>
      </c>
      <c r="J50" s="83">
        <v>159142292</v>
      </c>
      <c r="K50" s="84">
        <v>25261845</v>
      </c>
      <c r="L50" s="84">
        <f t="shared" si="2"/>
        <v>184404137</v>
      </c>
      <c r="M50" s="101">
        <f t="shared" si="3"/>
        <v>0.3576211256038411</v>
      </c>
      <c r="N50" s="83">
        <v>0</v>
      </c>
      <c r="O50" s="84">
        <v>0</v>
      </c>
      <c r="P50" s="84">
        <f t="shared" si="4"/>
        <v>0</v>
      </c>
      <c r="Q50" s="101">
        <f t="shared" si="5"/>
        <v>0</v>
      </c>
      <c r="R50" s="83">
        <v>0</v>
      </c>
      <c r="S50" s="84">
        <v>0</v>
      </c>
      <c r="T50" s="84">
        <f t="shared" si="6"/>
        <v>0</v>
      </c>
      <c r="U50" s="101">
        <f t="shared" si="7"/>
        <v>0</v>
      </c>
      <c r="V50" s="83">
        <v>0</v>
      </c>
      <c r="W50" s="84">
        <v>0</v>
      </c>
      <c r="X50" s="84">
        <f t="shared" si="8"/>
        <v>0</v>
      </c>
      <c r="Y50" s="101">
        <f t="shared" si="9"/>
        <v>0</v>
      </c>
      <c r="Z50" s="83">
        <v>159142292</v>
      </c>
      <c r="AA50" s="84">
        <v>25261845</v>
      </c>
      <c r="AB50" s="84">
        <f t="shared" si="10"/>
        <v>184404137</v>
      </c>
      <c r="AC50" s="101">
        <f t="shared" si="11"/>
        <v>0.3576211256038411</v>
      </c>
      <c r="AD50" s="83">
        <v>123624403</v>
      </c>
      <c r="AE50" s="84">
        <v>17330761</v>
      </c>
      <c r="AF50" s="84">
        <f t="shared" si="12"/>
        <v>140955164</v>
      </c>
      <c r="AG50" s="84">
        <v>471916318</v>
      </c>
      <c r="AH50" s="84">
        <v>471916318</v>
      </c>
      <c r="AI50" s="85">
        <v>140955164</v>
      </c>
      <c r="AJ50" s="120">
        <f t="shared" si="13"/>
        <v>0.29868677692132695</v>
      </c>
      <c r="AK50" s="121">
        <f t="shared" si="14"/>
        <v>0.30824676277912033</v>
      </c>
    </row>
    <row r="51" spans="1:37" ht="12.75">
      <c r="A51" s="61" t="s">
        <v>101</v>
      </c>
      <c r="B51" s="62" t="s">
        <v>176</v>
      </c>
      <c r="C51" s="63" t="s">
        <v>177</v>
      </c>
      <c r="D51" s="83">
        <v>390032443</v>
      </c>
      <c r="E51" s="84">
        <v>117726617</v>
      </c>
      <c r="F51" s="85">
        <f t="shared" si="0"/>
        <v>507759060</v>
      </c>
      <c r="G51" s="83">
        <v>390032443</v>
      </c>
      <c r="H51" s="84">
        <v>117726617</v>
      </c>
      <c r="I51" s="85">
        <f t="shared" si="1"/>
        <v>507759060</v>
      </c>
      <c r="J51" s="83">
        <v>153304014</v>
      </c>
      <c r="K51" s="84">
        <v>7958996</v>
      </c>
      <c r="L51" s="84">
        <f t="shared" si="2"/>
        <v>161263010</v>
      </c>
      <c r="M51" s="101">
        <f t="shared" si="3"/>
        <v>0.31759750382395935</v>
      </c>
      <c r="N51" s="83">
        <v>0</v>
      </c>
      <c r="O51" s="84">
        <v>0</v>
      </c>
      <c r="P51" s="84">
        <f t="shared" si="4"/>
        <v>0</v>
      </c>
      <c r="Q51" s="101">
        <f t="shared" si="5"/>
        <v>0</v>
      </c>
      <c r="R51" s="83">
        <v>0</v>
      </c>
      <c r="S51" s="84">
        <v>0</v>
      </c>
      <c r="T51" s="84">
        <f t="shared" si="6"/>
        <v>0</v>
      </c>
      <c r="U51" s="101">
        <f t="shared" si="7"/>
        <v>0</v>
      </c>
      <c r="V51" s="83">
        <v>0</v>
      </c>
      <c r="W51" s="84">
        <v>0</v>
      </c>
      <c r="X51" s="84">
        <f t="shared" si="8"/>
        <v>0</v>
      </c>
      <c r="Y51" s="101">
        <f t="shared" si="9"/>
        <v>0</v>
      </c>
      <c r="Z51" s="83">
        <v>153304014</v>
      </c>
      <c r="AA51" s="84">
        <v>7958996</v>
      </c>
      <c r="AB51" s="84">
        <f t="shared" si="10"/>
        <v>161263010</v>
      </c>
      <c r="AC51" s="101">
        <f t="shared" si="11"/>
        <v>0.31759750382395935</v>
      </c>
      <c r="AD51" s="83">
        <v>158095320</v>
      </c>
      <c r="AE51" s="84">
        <v>12510698</v>
      </c>
      <c r="AF51" s="84">
        <f t="shared" si="12"/>
        <v>170606018</v>
      </c>
      <c r="AG51" s="84">
        <v>444549828</v>
      </c>
      <c r="AH51" s="84">
        <v>444549828</v>
      </c>
      <c r="AI51" s="85">
        <v>170606018</v>
      </c>
      <c r="AJ51" s="120">
        <f t="shared" si="13"/>
        <v>0.38377254304100195</v>
      </c>
      <c r="AK51" s="121">
        <f t="shared" si="14"/>
        <v>-0.054763648489820516</v>
      </c>
    </row>
    <row r="52" spans="1:37" ht="12.75">
      <c r="A52" s="61" t="s">
        <v>101</v>
      </c>
      <c r="B52" s="62" t="s">
        <v>178</v>
      </c>
      <c r="C52" s="63" t="s">
        <v>179</v>
      </c>
      <c r="D52" s="83">
        <v>238351799</v>
      </c>
      <c r="E52" s="84">
        <v>63008190</v>
      </c>
      <c r="F52" s="85">
        <f t="shared" si="0"/>
        <v>301359989</v>
      </c>
      <c r="G52" s="83">
        <v>238351799</v>
      </c>
      <c r="H52" s="84">
        <v>63008190</v>
      </c>
      <c r="I52" s="85">
        <f t="shared" si="1"/>
        <v>301359989</v>
      </c>
      <c r="J52" s="83">
        <v>62103103</v>
      </c>
      <c r="K52" s="84">
        <v>11063917</v>
      </c>
      <c r="L52" s="84">
        <f t="shared" si="2"/>
        <v>73167020</v>
      </c>
      <c r="M52" s="101">
        <f t="shared" si="3"/>
        <v>0.24278943015225554</v>
      </c>
      <c r="N52" s="83">
        <v>0</v>
      </c>
      <c r="O52" s="84">
        <v>0</v>
      </c>
      <c r="P52" s="84">
        <f t="shared" si="4"/>
        <v>0</v>
      </c>
      <c r="Q52" s="101">
        <f t="shared" si="5"/>
        <v>0</v>
      </c>
      <c r="R52" s="83">
        <v>0</v>
      </c>
      <c r="S52" s="84">
        <v>0</v>
      </c>
      <c r="T52" s="84">
        <f t="shared" si="6"/>
        <v>0</v>
      </c>
      <c r="U52" s="101">
        <f t="shared" si="7"/>
        <v>0</v>
      </c>
      <c r="V52" s="83">
        <v>0</v>
      </c>
      <c r="W52" s="84">
        <v>0</v>
      </c>
      <c r="X52" s="84">
        <f t="shared" si="8"/>
        <v>0</v>
      </c>
      <c r="Y52" s="101">
        <f t="shared" si="9"/>
        <v>0</v>
      </c>
      <c r="Z52" s="83">
        <v>62103103</v>
      </c>
      <c r="AA52" s="84">
        <v>11063917</v>
      </c>
      <c r="AB52" s="84">
        <f t="shared" si="10"/>
        <v>73167020</v>
      </c>
      <c r="AC52" s="101">
        <f t="shared" si="11"/>
        <v>0.24278943015225554</v>
      </c>
      <c r="AD52" s="83">
        <v>4485042</v>
      </c>
      <c r="AE52" s="84">
        <v>6546619</v>
      </c>
      <c r="AF52" s="84">
        <f t="shared" si="12"/>
        <v>11031661</v>
      </c>
      <c r="AG52" s="84">
        <v>276966719</v>
      </c>
      <c r="AH52" s="84">
        <v>276966719</v>
      </c>
      <c r="AI52" s="85">
        <v>11031661</v>
      </c>
      <c r="AJ52" s="120">
        <f t="shared" si="13"/>
        <v>0.039830276503365736</v>
      </c>
      <c r="AK52" s="121">
        <f t="shared" si="14"/>
        <v>5.632457251904314</v>
      </c>
    </row>
    <row r="53" spans="1:37" ht="12.75">
      <c r="A53" s="61" t="s">
        <v>116</v>
      </c>
      <c r="B53" s="62" t="s">
        <v>180</v>
      </c>
      <c r="C53" s="63" t="s">
        <v>181</v>
      </c>
      <c r="D53" s="83">
        <v>789096035</v>
      </c>
      <c r="E53" s="84">
        <v>564360200</v>
      </c>
      <c r="F53" s="85">
        <f t="shared" si="0"/>
        <v>1353456235</v>
      </c>
      <c r="G53" s="83">
        <v>789096035</v>
      </c>
      <c r="H53" s="84">
        <v>564360200</v>
      </c>
      <c r="I53" s="85">
        <f t="shared" si="1"/>
        <v>1353456235</v>
      </c>
      <c r="J53" s="83">
        <v>274263817</v>
      </c>
      <c r="K53" s="84">
        <v>81104401</v>
      </c>
      <c r="L53" s="84">
        <f t="shared" si="2"/>
        <v>355368218</v>
      </c>
      <c r="M53" s="101">
        <f t="shared" si="3"/>
        <v>0.2625635087491396</v>
      </c>
      <c r="N53" s="83">
        <v>0</v>
      </c>
      <c r="O53" s="84">
        <v>0</v>
      </c>
      <c r="P53" s="84">
        <f t="shared" si="4"/>
        <v>0</v>
      </c>
      <c r="Q53" s="101">
        <f t="shared" si="5"/>
        <v>0</v>
      </c>
      <c r="R53" s="83">
        <v>0</v>
      </c>
      <c r="S53" s="84">
        <v>0</v>
      </c>
      <c r="T53" s="84">
        <f t="shared" si="6"/>
        <v>0</v>
      </c>
      <c r="U53" s="101">
        <f t="shared" si="7"/>
        <v>0</v>
      </c>
      <c r="V53" s="83">
        <v>0</v>
      </c>
      <c r="W53" s="84">
        <v>0</v>
      </c>
      <c r="X53" s="84">
        <f t="shared" si="8"/>
        <v>0</v>
      </c>
      <c r="Y53" s="101">
        <f t="shared" si="9"/>
        <v>0</v>
      </c>
      <c r="Z53" s="83">
        <v>274263817</v>
      </c>
      <c r="AA53" s="84">
        <v>81104401</v>
      </c>
      <c r="AB53" s="84">
        <f t="shared" si="10"/>
        <v>355368218</v>
      </c>
      <c r="AC53" s="101">
        <f t="shared" si="11"/>
        <v>0.2625635087491396</v>
      </c>
      <c r="AD53" s="83">
        <v>285312370</v>
      </c>
      <c r="AE53" s="84">
        <v>44515592</v>
      </c>
      <c r="AF53" s="84">
        <f t="shared" si="12"/>
        <v>329827962</v>
      </c>
      <c r="AG53" s="84">
        <v>1407727158</v>
      </c>
      <c r="AH53" s="84">
        <v>1407727158</v>
      </c>
      <c r="AI53" s="85">
        <v>329827962</v>
      </c>
      <c r="AJ53" s="120">
        <f t="shared" si="13"/>
        <v>0.2342982161888504</v>
      </c>
      <c r="AK53" s="121">
        <f t="shared" si="14"/>
        <v>0.07743508417276024</v>
      </c>
    </row>
    <row r="54" spans="1:37" ht="16.5">
      <c r="A54" s="64" t="s">
        <v>0</v>
      </c>
      <c r="B54" s="65" t="s">
        <v>182</v>
      </c>
      <c r="C54" s="66" t="s">
        <v>0</v>
      </c>
      <c r="D54" s="86">
        <f>SUM(D49:D53)</f>
        <v>2185248863</v>
      </c>
      <c r="E54" s="87">
        <f>SUM(E49:E53)</f>
        <v>1113587155</v>
      </c>
      <c r="F54" s="88">
        <f t="shared" si="0"/>
        <v>3298836018</v>
      </c>
      <c r="G54" s="86">
        <f>SUM(G49:G53)</f>
        <v>2185248863</v>
      </c>
      <c r="H54" s="87">
        <f>SUM(H49:H53)</f>
        <v>1113587155</v>
      </c>
      <c r="I54" s="88">
        <f t="shared" si="1"/>
        <v>3298836018</v>
      </c>
      <c r="J54" s="86">
        <f>SUM(J49:J53)</f>
        <v>818155805</v>
      </c>
      <c r="K54" s="87">
        <f>SUM(K49:K53)</f>
        <v>175473443</v>
      </c>
      <c r="L54" s="87">
        <f t="shared" si="2"/>
        <v>993629248</v>
      </c>
      <c r="M54" s="102">
        <f t="shared" si="3"/>
        <v>0.3012060140541366</v>
      </c>
      <c r="N54" s="86">
        <f>SUM(N49:N53)</f>
        <v>0</v>
      </c>
      <c r="O54" s="87">
        <f>SUM(O49:O53)</f>
        <v>0</v>
      </c>
      <c r="P54" s="87">
        <f t="shared" si="4"/>
        <v>0</v>
      </c>
      <c r="Q54" s="102">
        <f t="shared" si="5"/>
        <v>0</v>
      </c>
      <c r="R54" s="86">
        <f>SUM(R49:R53)</f>
        <v>0</v>
      </c>
      <c r="S54" s="87">
        <f>SUM(S49:S53)</f>
        <v>0</v>
      </c>
      <c r="T54" s="87">
        <f t="shared" si="6"/>
        <v>0</v>
      </c>
      <c r="U54" s="102">
        <f t="shared" si="7"/>
        <v>0</v>
      </c>
      <c r="V54" s="86">
        <f>SUM(V49:V53)</f>
        <v>0</v>
      </c>
      <c r="W54" s="87">
        <f>SUM(W49:W53)</f>
        <v>0</v>
      </c>
      <c r="X54" s="87">
        <f t="shared" si="8"/>
        <v>0</v>
      </c>
      <c r="Y54" s="102">
        <f t="shared" si="9"/>
        <v>0</v>
      </c>
      <c r="Z54" s="86">
        <v>818155805</v>
      </c>
      <c r="AA54" s="87">
        <v>175473443</v>
      </c>
      <c r="AB54" s="87">
        <f t="shared" si="10"/>
        <v>993629248</v>
      </c>
      <c r="AC54" s="102">
        <f t="shared" si="11"/>
        <v>0.3012060140541366</v>
      </c>
      <c r="AD54" s="86">
        <f>SUM(AD49:AD53)</f>
        <v>740734800</v>
      </c>
      <c r="AE54" s="87">
        <f>SUM(AE49:AE53)</f>
        <v>110829981</v>
      </c>
      <c r="AF54" s="87">
        <f t="shared" si="12"/>
        <v>851564781</v>
      </c>
      <c r="AG54" s="87">
        <f>SUM(AG49:AG53)</f>
        <v>3183867471</v>
      </c>
      <c r="AH54" s="87">
        <f>SUM(AH49:AH53)</f>
        <v>3183867471</v>
      </c>
      <c r="AI54" s="88">
        <f>SUM(AI49:AI53)</f>
        <v>851564781</v>
      </c>
      <c r="AJ54" s="122">
        <f t="shared" si="13"/>
        <v>0.26746238301575337</v>
      </c>
      <c r="AK54" s="123">
        <f t="shared" si="14"/>
        <v>0.16682755107975744</v>
      </c>
    </row>
    <row r="55" spans="1:37" ht="16.5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39101920396</v>
      </c>
      <c r="E55" s="90">
        <f>SUM(E9:E10,E12:E19,E21:E27,E29:E35,E37:E40,E42:E47,E49:E53)</f>
        <v>8924215292</v>
      </c>
      <c r="F55" s="91">
        <f t="shared" si="0"/>
        <v>48026135688</v>
      </c>
      <c r="G55" s="89">
        <f>SUM(G9:G10,G12:G19,G21:G27,G29:G35,G37:G40,G42:G47,G49:G53)</f>
        <v>39210729902</v>
      </c>
      <c r="H55" s="90">
        <f>SUM(H9:H10,H12:H19,H21:H27,H29:H35,H37:H40,H42:H47,H49:H53)</f>
        <v>9149457858</v>
      </c>
      <c r="I55" s="91">
        <f t="shared" si="1"/>
        <v>48360187760</v>
      </c>
      <c r="J55" s="89">
        <f>SUM(J9:J10,J12:J19,J21:J27,J29:J35,J37:J40,J42:J47,J49:J53)</f>
        <v>9813800681</v>
      </c>
      <c r="K55" s="90">
        <f>SUM(K9:K10,K12:K19,K21:K27,K29:K35,K37:K40,K42:K47,K49:K53)</f>
        <v>1664792967</v>
      </c>
      <c r="L55" s="90">
        <f t="shared" si="2"/>
        <v>11478593648</v>
      </c>
      <c r="M55" s="103">
        <f t="shared" si="3"/>
        <v>0.23900722978359648</v>
      </c>
      <c r="N55" s="89">
        <f>SUM(N9:N10,N12:N19,N21:N27,N29:N35,N37:N40,N42:N47,N49:N53)</f>
        <v>0</v>
      </c>
      <c r="O55" s="90">
        <f>SUM(O9:O10,O12:O19,O21:O27,O29:O35,O37:O40,O42:O47,O49:O53)</f>
        <v>0</v>
      </c>
      <c r="P55" s="90">
        <f t="shared" si="4"/>
        <v>0</v>
      </c>
      <c r="Q55" s="103">
        <f t="shared" si="5"/>
        <v>0</v>
      </c>
      <c r="R55" s="89">
        <f>SUM(R9:R10,R12:R19,R21:R27,R29:R35,R37:R40,R42:R47,R49:R53)</f>
        <v>0</v>
      </c>
      <c r="S55" s="90">
        <f>SUM(S9:S10,S12:S19,S21:S27,S29:S35,S37:S40,S42:S47,S49:S53)</f>
        <v>0</v>
      </c>
      <c r="T55" s="90">
        <f t="shared" si="6"/>
        <v>0</v>
      </c>
      <c r="U55" s="103">
        <f t="shared" si="7"/>
        <v>0</v>
      </c>
      <c r="V55" s="89">
        <f>SUM(V9:V10,V12:V19,V21:V27,V29:V35,V37:V40,V42:V47,V49:V53)</f>
        <v>0</v>
      </c>
      <c r="W55" s="90">
        <f>SUM(W9:W10,W12:W19,W21:W27,W29:W35,W37:W40,W42:W47,W49:W53)</f>
        <v>0</v>
      </c>
      <c r="X55" s="90">
        <f t="shared" si="8"/>
        <v>0</v>
      </c>
      <c r="Y55" s="103">
        <f t="shared" si="9"/>
        <v>0</v>
      </c>
      <c r="Z55" s="89">
        <v>9813800681</v>
      </c>
      <c r="AA55" s="90">
        <v>1664792967</v>
      </c>
      <c r="AB55" s="90">
        <f t="shared" si="10"/>
        <v>11478593648</v>
      </c>
      <c r="AC55" s="103">
        <f t="shared" si="11"/>
        <v>0.23900722978359648</v>
      </c>
      <c r="AD55" s="89">
        <f>SUM(AD9:AD10,AD12:AD19,AD21:AD27,AD29:AD35,AD37:AD40,AD42:AD47,AD49:AD53)</f>
        <v>7943228932</v>
      </c>
      <c r="AE55" s="90">
        <f>SUM(AE9:AE10,AE12:AE19,AE21:AE27,AE29:AE35,AE37:AE40,AE42:AE47,AE49:AE53)</f>
        <v>1003888994</v>
      </c>
      <c r="AF55" s="90">
        <f t="shared" si="12"/>
        <v>8947117926</v>
      </c>
      <c r="AG55" s="90">
        <f>SUM(AG9:AG10,AG12:AG19,AG21:AG27,AG29:AG35,AG37:AG40,AG42:AG47,AG49:AG53)</f>
        <v>31860700381</v>
      </c>
      <c r="AH55" s="90">
        <f>SUM(AH9:AH10,AH12:AH19,AH21:AH27,AH29:AH35,AH37:AH40,AH42:AH47,AH49:AH53)</f>
        <v>31860700381</v>
      </c>
      <c r="AI55" s="91">
        <f>SUM(AI9:AI10,AI12:AI19,AI21:AI27,AI29:AI35,AI37:AI40,AI42:AI47,AI49:AI53)</f>
        <v>8947117926</v>
      </c>
      <c r="AJ55" s="124">
        <f t="shared" si="13"/>
        <v>0.28081987586611806</v>
      </c>
      <c r="AK55" s="125">
        <f t="shared" si="14"/>
        <v>0.28293756078073184</v>
      </c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99</v>
      </c>
      <c r="B9" s="62" t="s">
        <v>54</v>
      </c>
      <c r="C9" s="63" t="s">
        <v>55</v>
      </c>
      <c r="D9" s="83">
        <v>8073600625</v>
      </c>
      <c r="E9" s="84">
        <v>1221005654</v>
      </c>
      <c r="F9" s="85">
        <f>$D9+$E9</f>
        <v>9294606279</v>
      </c>
      <c r="G9" s="83">
        <v>8073600625</v>
      </c>
      <c r="H9" s="84">
        <v>1221005654</v>
      </c>
      <c r="I9" s="85">
        <f>$G9+$H9</f>
        <v>9294606279</v>
      </c>
      <c r="J9" s="83">
        <v>1563746150</v>
      </c>
      <c r="K9" s="84">
        <v>140043882</v>
      </c>
      <c r="L9" s="84">
        <f>$J9+$K9</f>
        <v>1703790032</v>
      </c>
      <c r="M9" s="101">
        <f>IF(($F9=0),0,($L9/$F9))</f>
        <v>0.18330954328312973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1563746150</v>
      </c>
      <c r="AA9" s="84">
        <v>140043882</v>
      </c>
      <c r="AB9" s="84">
        <f>$Z9+$AA9</f>
        <v>1703790032</v>
      </c>
      <c r="AC9" s="101">
        <f>IF(($F9=0),0,($AB9/$F9))</f>
        <v>0.18330954328312973</v>
      </c>
      <c r="AD9" s="83">
        <v>2070734217</v>
      </c>
      <c r="AE9" s="84">
        <v>75564018</v>
      </c>
      <c r="AF9" s="84">
        <f>$AD9+$AE9</f>
        <v>2146298235</v>
      </c>
      <c r="AG9" s="84">
        <v>8548989585</v>
      </c>
      <c r="AH9" s="84">
        <v>8548989585</v>
      </c>
      <c r="AI9" s="85">
        <v>2146298235</v>
      </c>
      <c r="AJ9" s="120">
        <f>IF(($AG9=0),0,($AI9/$AG9))</f>
        <v>0.2510587027460977</v>
      </c>
      <c r="AK9" s="121">
        <f>IF(($AF9=0),0,(($L9/$AF9)-1))</f>
        <v>-0.20617274700409938</v>
      </c>
    </row>
    <row r="10" spans="1:37" ht="16.5">
      <c r="A10" s="64" t="s">
        <v>0</v>
      </c>
      <c r="B10" s="65" t="s">
        <v>100</v>
      </c>
      <c r="C10" s="66" t="s">
        <v>0</v>
      </c>
      <c r="D10" s="86">
        <f>D9</f>
        <v>8073600625</v>
      </c>
      <c r="E10" s="87">
        <f>E9</f>
        <v>1221005654</v>
      </c>
      <c r="F10" s="88">
        <f aca="true" t="shared" si="0" ref="F10:F37">$D10+$E10</f>
        <v>9294606279</v>
      </c>
      <c r="G10" s="86">
        <f>G9</f>
        <v>8073600625</v>
      </c>
      <c r="H10" s="87">
        <f>H9</f>
        <v>1221005654</v>
      </c>
      <c r="I10" s="88">
        <f aca="true" t="shared" si="1" ref="I10:I37">$G10+$H10</f>
        <v>9294606279</v>
      </c>
      <c r="J10" s="86">
        <f>J9</f>
        <v>1563746150</v>
      </c>
      <c r="K10" s="87">
        <f>K9</f>
        <v>140043882</v>
      </c>
      <c r="L10" s="87">
        <f aca="true" t="shared" si="2" ref="L10:L37">$J10+$K10</f>
        <v>1703790032</v>
      </c>
      <c r="M10" s="102">
        <f aca="true" t="shared" si="3" ref="M10:M37">IF(($F10=0),0,($L10/$F10))</f>
        <v>0.18330954328312973</v>
      </c>
      <c r="N10" s="86">
        <f>N9</f>
        <v>0</v>
      </c>
      <c r="O10" s="87">
        <f>O9</f>
        <v>0</v>
      </c>
      <c r="P10" s="87">
        <f aca="true" t="shared" si="4" ref="P10:P37">$N10+$O10</f>
        <v>0</v>
      </c>
      <c r="Q10" s="102">
        <f aca="true" t="shared" si="5" ref="Q10:Q37">IF(($F10=0),0,($P10/$F10))</f>
        <v>0</v>
      </c>
      <c r="R10" s="86">
        <f>R9</f>
        <v>0</v>
      </c>
      <c r="S10" s="87">
        <f>S9</f>
        <v>0</v>
      </c>
      <c r="T10" s="87">
        <f aca="true" t="shared" si="6" ref="T10:T37">$R10+$S10</f>
        <v>0</v>
      </c>
      <c r="U10" s="102">
        <f aca="true" t="shared" si="7" ref="U10:U37">IF(($I10=0),0,($T10/$I10))</f>
        <v>0</v>
      </c>
      <c r="V10" s="86">
        <f>V9</f>
        <v>0</v>
      </c>
      <c r="W10" s="87">
        <f>W9</f>
        <v>0</v>
      </c>
      <c r="X10" s="87">
        <f aca="true" t="shared" si="8" ref="X10:X37">$V10+$W10</f>
        <v>0</v>
      </c>
      <c r="Y10" s="102">
        <f aca="true" t="shared" si="9" ref="Y10:Y37">IF(($I10=0),0,($X10/$I10))</f>
        <v>0</v>
      </c>
      <c r="Z10" s="86">
        <v>1563746150</v>
      </c>
      <c r="AA10" s="87">
        <v>140043882</v>
      </c>
      <c r="AB10" s="87">
        <f aca="true" t="shared" si="10" ref="AB10:AB37">$Z10+$AA10</f>
        <v>1703790032</v>
      </c>
      <c r="AC10" s="102">
        <f aca="true" t="shared" si="11" ref="AC10:AC37">IF(($F10=0),0,($AB10/$F10))</f>
        <v>0.18330954328312973</v>
      </c>
      <c r="AD10" s="86">
        <f>AD9</f>
        <v>2070734217</v>
      </c>
      <c r="AE10" s="87">
        <f>AE9</f>
        <v>75564018</v>
      </c>
      <c r="AF10" s="87">
        <f aca="true" t="shared" si="12" ref="AF10:AF37">$AD10+$AE10</f>
        <v>2146298235</v>
      </c>
      <c r="AG10" s="87">
        <f>AG9</f>
        <v>8548989585</v>
      </c>
      <c r="AH10" s="87">
        <f>AH9</f>
        <v>8548989585</v>
      </c>
      <c r="AI10" s="88">
        <f>AI9</f>
        <v>2146298235</v>
      </c>
      <c r="AJ10" s="122">
        <f aca="true" t="shared" si="13" ref="AJ10:AJ37">IF(($AG10=0),0,($AI10/$AG10))</f>
        <v>0.2510587027460977</v>
      </c>
      <c r="AK10" s="123">
        <f aca="true" t="shared" si="14" ref="AK10:AK37">IF(($AF10=0),0,(($L10/$AF10)-1))</f>
        <v>-0.20617274700409938</v>
      </c>
    </row>
    <row r="11" spans="1:37" ht="12.75">
      <c r="A11" s="61" t="s">
        <v>101</v>
      </c>
      <c r="B11" s="62" t="s">
        <v>184</v>
      </c>
      <c r="C11" s="63" t="s">
        <v>185</v>
      </c>
      <c r="D11" s="83">
        <v>170335431</v>
      </c>
      <c r="E11" s="84">
        <v>51283301</v>
      </c>
      <c r="F11" s="85">
        <f t="shared" si="0"/>
        <v>221618732</v>
      </c>
      <c r="G11" s="83">
        <v>170335431</v>
      </c>
      <c r="H11" s="84">
        <v>51283301</v>
      </c>
      <c r="I11" s="85">
        <f t="shared" si="1"/>
        <v>221618732</v>
      </c>
      <c r="J11" s="83">
        <v>25925201</v>
      </c>
      <c r="K11" s="84">
        <v>1835740</v>
      </c>
      <c r="L11" s="84">
        <f t="shared" si="2"/>
        <v>27760941</v>
      </c>
      <c r="M11" s="101">
        <f t="shared" si="3"/>
        <v>0.1252644158256442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25925201</v>
      </c>
      <c r="AA11" s="84">
        <v>1835740</v>
      </c>
      <c r="AB11" s="84">
        <f t="shared" si="10"/>
        <v>27760941</v>
      </c>
      <c r="AC11" s="101">
        <f t="shared" si="11"/>
        <v>0.1252644158256442</v>
      </c>
      <c r="AD11" s="83">
        <v>52967151</v>
      </c>
      <c r="AE11" s="84">
        <v>8184630</v>
      </c>
      <c r="AF11" s="84">
        <f t="shared" si="12"/>
        <v>61151781</v>
      </c>
      <c r="AG11" s="84">
        <v>480618541</v>
      </c>
      <c r="AH11" s="84">
        <v>480618541</v>
      </c>
      <c r="AI11" s="85">
        <v>61151781</v>
      </c>
      <c r="AJ11" s="120">
        <f t="shared" si="13"/>
        <v>0.12723558452981112</v>
      </c>
      <c r="AK11" s="121">
        <f t="shared" si="14"/>
        <v>-0.54603217525259</v>
      </c>
    </row>
    <row r="12" spans="1:37" ht="12.75">
      <c r="A12" s="61" t="s">
        <v>101</v>
      </c>
      <c r="B12" s="62" t="s">
        <v>186</v>
      </c>
      <c r="C12" s="63" t="s">
        <v>187</v>
      </c>
      <c r="D12" s="83">
        <v>333865392</v>
      </c>
      <c r="E12" s="84">
        <v>62567000</v>
      </c>
      <c r="F12" s="85">
        <f t="shared" si="0"/>
        <v>396432392</v>
      </c>
      <c r="G12" s="83">
        <v>333865392</v>
      </c>
      <c r="H12" s="84">
        <v>62567000</v>
      </c>
      <c r="I12" s="85">
        <f t="shared" si="1"/>
        <v>396432392</v>
      </c>
      <c r="J12" s="83">
        <v>76666502</v>
      </c>
      <c r="K12" s="84">
        <v>6179178</v>
      </c>
      <c r="L12" s="84">
        <f t="shared" si="2"/>
        <v>82845680</v>
      </c>
      <c r="M12" s="101">
        <f t="shared" si="3"/>
        <v>0.20897807967215756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76666502</v>
      </c>
      <c r="AA12" s="84">
        <v>6179178</v>
      </c>
      <c r="AB12" s="84">
        <f t="shared" si="10"/>
        <v>82845680</v>
      </c>
      <c r="AC12" s="101">
        <f t="shared" si="11"/>
        <v>0.20897807967215756</v>
      </c>
      <c r="AD12" s="83">
        <v>49738961</v>
      </c>
      <c r="AE12" s="84">
        <v>0</v>
      </c>
      <c r="AF12" s="84">
        <f t="shared" si="12"/>
        <v>49738961</v>
      </c>
      <c r="AG12" s="84">
        <v>367828127</v>
      </c>
      <c r="AH12" s="84">
        <v>367828127</v>
      </c>
      <c r="AI12" s="85">
        <v>49738961</v>
      </c>
      <c r="AJ12" s="120">
        <f t="shared" si="13"/>
        <v>0.13522337567186643</v>
      </c>
      <c r="AK12" s="121">
        <f t="shared" si="14"/>
        <v>0.6656093801396454</v>
      </c>
    </row>
    <row r="13" spans="1:37" ht="12.75">
      <c r="A13" s="61" t="s">
        <v>101</v>
      </c>
      <c r="B13" s="62" t="s">
        <v>188</v>
      </c>
      <c r="C13" s="63" t="s">
        <v>189</v>
      </c>
      <c r="D13" s="83">
        <v>233544473</v>
      </c>
      <c r="E13" s="84">
        <v>81887150</v>
      </c>
      <c r="F13" s="85">
        <f t="shared" si="0"/>
        <v>315431623</v>
      </c>
      <c r="G13" s="83">
        <v>233544473</v>
      </c>
      <c r="H13" s="84">
        <v>81887150</v>
      </c>
      <c r="I13" s="85">
        <f t="shared" si="1"/>
        <v>315431623</v>
      </c>
      <c r="J13" s="83">
        <v>63126282</v>
      </c>
      <c r="K13" s="84">
        <v>8140302</v>
      </c>
      <c r="L13" s="84">
        <f t="shared" si="2"/>
        <v>71266584</v>
      </c>
      <c r="M13" s="101">
        <f t="shared" si="3"/>
        <v>0.22593354249710088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63126282</v>
      </c>
      <c r="AA13" s="84">
        <v>8140302</v>
      </c>
      <c r="AB13" s="84">
        <f t="shared" si="10"/>
        <v>71266584</v>
      </c>
      <c r="AC13" s="101">
        <f t="shared" si="11"/>
        <v>0.22593354249710088</v>
      </c>
      <c r="AD13" s="83">
        <v>43516849</v>
      </c>
      <c r="AE13" s="84">
        <v>25527457</v>
      </c>
      <c r="AF13" s="84">
        <f t="shared" si="12"/>
        <v>69044306</v>
      </c>
      <c r="AG13" s="84">
        <v>309833472</v>
      </c>
      <c r="AH13" s="84">
        <v>309833472</v>
      </c>
      <c r="AI13" s="85">
        <v>69044306</v>
      </c>
      <c r="AJ13" s="120">
        <f t="shared" si="13"/>
        <v>0.22284327627455305</v>
      </c>
      <c r="AK13" s="121">
        <f t="shared" si="14"/>
        <v>0.03218626022542681</v>
      </c>
    </row>
    <row r="14" spans="1:37" ht="12.75">
      <c r="A14" s="61" t="s">
        <v>116</v>
      </c>
      <c r="B14" s="62" t="s">
        <v>190</v>
      </c>
      <c r="C14" s="63" t="s">
        <v>191</v>
      </c>
      <c r="D14" s="83">
        <v>63471183</v>
      </c>
      <c r="E14" s="84">
        <v>486000</v>
      </c>
      <c r="F14" s="85">
        <f t="shared" si="0"/>
        <v>63957183</v>
      </c>
      <c r="G14" s="83">
        <v>63471183</v>
      </c>
      <c r="H14" s="84">
        <v>486000</v>
      </c>
      <c r="I14" s="85">
        <f t="shared" si="1"/>
        <v>63957183</v>
      </c>
      <c r="J14" s="83">
        <v>21175723</v>
      </c>
      <c r="K14" s="84">
        <v>15477</v>
      </c>
      <c r="L14" s="84">
        <f t="shared" si="2"/>
        <v>21191200</v>
      </c>
      <c r="M14" s="101">
        <f t="shared" si="3"/>
        <v>0.33133416773531127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21175723</v>
      </c>
      <c r="AA14" s="84">
        <v>15477</v>
      </c>
      <c r="AB14" s="84">
        <f t="shared" si="10"/>
        <v>21191200</v>
      </c>
      <c r="AC14" s="101">
        <f t="shared" si="11"/>
        <v>0.33133416773531127</v>
      </c>
      <c r="AD14" s="83">
        <v>21461450</v>
      </c>
      <c r="AE14" s="84">
        <v>0</v>
      </c>
      <c r="AF14" s="84">
        <f t="shared" si="12"/>
        <v>21461450</v>
      </c>
      <c r="AG14" s="84">
        <v>68351758</v>
      </c>
      <c r="AH14" s="84">
        <v>68351758</v>
      </c>
      <c r="AI14" s="85">
        <v>21461450</v>
      </c>
      <c r="AJ14" s="120">
        <f t="shared" si="13"/>
        <v>0.3139853403624234</v>
      </c>
      <c r="AK14" s="121">
        <f t="shared" si="14"/>
        <v>-0.01259234581074442</v>
      </c>
    </row>
    <row r="15" spans="1:37" ht="16.5">
      <c r="A15" s="64" t="s">
        <v>0</v>
      </c>
      <c r="B15" s="65" t="s">
        <v>192</v>
      </c>
      <c r="C15" s="66" t="s">
        <v>0</v>
      </c>
      <c r="D15" s="86">
        <f>SUM(D11:D14)</f>
        <v>801216479</v>
      </c>
      <c r="E15" s="87">
        <f>SUM(E11:E14)</f>
        <v>196223451</v>
      </c>
      <c r="F15" s="88">
        <f t="shared" si="0"/>
        <v>997439930</v>
      </c>
      <c r="G15" s="86">
        <f>SUM(G11:G14)</f>
        <v>801216479</v>
      </c>
      <c r="H15" s="87">
        <f>SUM(H11:H14)</f>
        <v>196223451</v>
      </c>
      <c r="I15" s="88">
        <f t="shared" si="1"/>
        <v>997439930</v>
      </c>
      <c r="J15" s="86">
        <f>SUM(J11:J14)</f>
        <v>186893708</v>
      </c>
      <c r="K15" s="87">
        <f>SUM(K11:K14)</f>
        <v>16170697</v>
      </c>
      <c r="L15" s="87">
        <f t="shared" si="2"/>
        <v>203064405</v>
      </c>
      <c r="M15" s="102">
        <f t="shared" si="3"/>
        <v>0.20358559838285198</v>
      </c>
      <c r="N15" s="86">
        <f>SUM(N11:N14)</f>
        <v>0</v>
      </c>
      <c r="O15" s="87">
        <f>SUM(O11:O14)</f>
        <v>0</v>
      </c>
      <c r="P15" s="87">
        <f t="shared" si="4"/>
        <v>0</v>
      </c>
      <c r="Q15" s="102">
        <f t="shared" si="5"/>
        <v>0</v>
      </c>
      <c r="R15" s="86">
        <f>SUM(R11:R14)</f>
        <v>0</v>
      </c>
      <c r="S15" s="87">
        <f>SUM(S11:S14)</f>
        <v>0</v>
      </c>
      <c r="T15" s="87">
        <f t="shared" si="6"/>
        <v>0</v>
      </c>
      <c r="U15" s="102">
        <f t="shared" si="7"/>
        <v>0</v>
      </c>
      <c r="V15" s="86">
        <f>SUM(V11:V14)</f>
        <v>0</v>
      </c>
      <c r="W15" s="87">
        <f>SUM(W11:W14)</f>
        <v>0</v>
      </c>
      <c r="X15" s="87">
        <f t="shared" si="8"/>
        <v>0</v>
      </c>
      <c r="Y15" s="102">
        <f t="shared" si="9"/>
        <v>0</v>
      </c>
      <c r="Z15" s="86">
        <v>186893708</v>
      </c>
      <c r="AA15" s="87">
        <v>16170697</v>
      </c>
      <c r="AB15" s="87">
        <f t="shared" si="10"/>
        <v>203064405</v>
      </c>
      <c r="AC15" s="102">
        <f t="shared" si="11"/>
        <v>0.20358559838285198</v>
      </c>
      <c r="AD15" s="86">
        <f>SUM(AD11:AD14)</f>
        <v>167684411</v>
      </c>
      <c r="AE15" s="87">
        <f>SUM(AE11:AE14)</f>
        <v>33712087</v>
      </c>
      <c r="AF15" s="87">
        <f t="shared" si="12"/>
        <v>201396498</v>
      </c>
      <c r="AG15" s="87">
        <f>SUM(AG11:AG14)</f>
        <v>1226631898</v>
      </c>
      <c r="AH15" s="87">
        <f>SUM(AH11:AH14)</f>
        <v>1226631898</v>
      </c>
      <c r="AI15" s="88">
        <f>SUM(AI11:AI14)</f>
        <v>201396498</v>
      </c>
      <c r="AJ15" s="122">
        <f t="shared" si="13"/>
        <v>0.1641865814254245</v>
      </c>
      <c r="AK15" s="123">
        <f t="shared" si="14"/>
        <v>0.008281708056313786</v>
      </c>
    </row>
    <row r="16" spans="1:37" ht="12.75">
      <c r="A16" s="61" t="s">
        <v>101</v>
      </c>
      <c r="B16" s="62" t="s">
        <v>193</v>
      </c>
      <c r="C16" s="63" t="s">
        <v>194</v>
      </c>
      <c r="D16" s="83">
        <v>326771133</v>
      </c>
      <c r="E16" s="84">
        <v>35148400</v>
      </c>
      <c r="F16" s="85">
        <f t="shared" si="0"/>
        <v>361919533</v>
      </c>
      <c r="G16" s="83">
        <v>326771133</v>
      </c>
      <c r="H16" s="84">
        <v>35148400</v>
      </c>
      <c r="I16" s="85">
        <f t="shared" si="1"/>
        <v>361919533</v>
      </c>
      <c r="J16" s="83">
        <v>49237851</v>
      </c>
      <c r="K16" s="84">
        <v>0</v>
      </c>
      <c r="L16" s="84">
        <f t="shared" si="2"/>
        <v>49237851</v>
      </c>
      <c r="M16" s="101">
        <f t="shared" si="3"/>
        <v>0.13604640399444812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49237851</v>
      </c>
      <c r="AA16" s="84">
        <v>0</v>
      </c>
      <c r="AB16" s="84">
        <f t="shared" si="10"/>
        <v>49237851</v>
      </c>
      <c r="AC16" s="101">
        <f t="shared" si="11"/>
        <v>0.13604640399444812</v>
      </c>
      <c r="AD16" s="83">
        <v>22989593</v>
      </c>
      <c r="AE16" s="84">
        <v>0</v>
      </c>
      <c r="AF16" s="84">
        <f t="shared" si="12"/>
        <v>22989593</v>
      </c>
      <c r="AG16" s="84">
        <v>1197097542</v>
      </c>
      <c r="AH16" s="84">
        <v>1197097542</v>
      </c>
      <c r="AI16" s="85">
        <v>22989593</v>
      </c>
      <c r="AJ16" s="120">
        <f t="shared" si="13"/>
        <v>0.019204444244026356</v>
      </c>
      <c r="AK16" s="121">
        <f t="shared" si="14"/>
        <v>1.141745223588778</v>
      </c>
    </row>
    <row r="17" spans="1:37" ht="12.75">
      <c r="A17" s="61" t="s">
        <v>101</v>
      </c>
      <c r="B17" s="62" t="s">
        <v>195</v>
      </c>
      <c r="C17" s="63" t="s">
        <v>196</v>
      </c>
      <c r="D17" s="83">
        <v>135702571</v>
      </c>
      <c r="E17" s="84">
        <v>137131901</v>
      </c>
      <c r="F17" s="85">
        <f t="shared" si="0"/>
        <v>272834472</v>
      </c>
      <c r="G17" s="83">
        <v>135702571</v>
      </c>
      <c r="H17" s="84">
        <v>137131901</v>
      </c>
      <c r="I17" s="85">
        <f t="shared" si="1"/>
        <v>272834472</v>
      </c>
      <c r="J17" s="83">
        <v>7630363</v>
      </c>
      <c r="K17" s="84">
        <v>22148140</v>
      </c>
      <c r="L17" s="84">
        <f t="shared" si="2"/>
        <v>29778503</v>
      </c>
      <c r="M17" s="101">
        <f t="shared" si="3"/>
        <v>0.10914494338530653</v>
      </c>
      <c r="N17" s="83">
        <v>0</v>
      </c>
      <c r="O17" s="84">
        <v>0</v>
      </c>
      <c r="P17" s="84">
        <f t="shared" si="4"/>
        <v>0</v>
      </c>
      <c r="Q17" s="101">
        <f t="shared" si="5"/>
        <v>0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v>7630363</v>
      </c>
      <c r="AA17" s="84">
        <v>22148140</v>
      </c>
      <c r="AB17" s="84">
        <f t="shared" si="10"/>
        <v>29778503</v>
      </c>
      <c r="AC17" s="101">
        <f t="shared" si="11"/>
        <v>0.10914494338530653</v>
      </c>
      <c r="AD17" s="83">
        <v>15180804</v>
      </c>
      <c r="AE17" s="84">
        <v>2362498</v>
      </c>
      <c r="AF17" s="84">
        <f t="shared" si="12"/>
        <v>17543302</v>
      </c>
      <c r="AG17" s="84">
        <v>248507850</v>
      </c>
      <c r="AH17" s="84">
        <v>248507850</v>
      </c>
      <c r="AI17" s="85">
        <v>17543302</v>
      </c>
      <c r="AJ17" s="120">
        <f t="shared" si="13"/>
        <v>0.07059455868295508</v>
      </c>
      <c r="AK17" s="121">
        <f t="shared" si="14"/>
        <v>0.6974286254662891</v>
      </c>
    </row>
    <row r="18" spans="1:37" ht="12.75">
      <c r="A18" s="61" t="s">
        <v>101</v>
      </c>
      <c r="B18" s="62" t="s">
        <v>197</v>
      </c>
      <c r="C18" s="63" t="s">
        <v>198</v>
      </c>
      <c r="D18" s="83">
        <v>174795910</v>
      </c>
      <c r="E18" s="84">
        <v>30181999</v>
      </c>
      <c r="F18" s="85">
        <f t="shared" si="0"/>
        <v>204977909</v>
      </c>
      <c r="G18" s="83">
        <v>174795910</v>
      </c>
      <c r="H18" s="84">
        <v>30181999</v>
      </c>
      <c r="I18" s="85">
        <f t="shared" si="1"/>
        <v>204977909</v>
      </c>
      <c r="J18" s="83">
        <v>72826944</v>
      </c>
      <c r="K18" s="84">
        <v>1393902</v>
      </c>
      <c r="L18" s="84">
        <f t="shared" si="2"/>
        <v>74220846</v>
      </c>
      <c r="M18" s="101">
        <f t="shared" si="3"/>
        <v>0.36209192669635437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72826944</v>
      </c>
      <c r="AA18" s="84">
        <v>1393902</v>
      </c>
      <c r="AB18" s="84">
        <f t="shared" si="10"/>
        <v>74220846</v>
      </c>
      <c r="AC18" s="101">
        <f t="shared" si="11"/>
        <v>0.36209192669635437</v>
      </c>
      <c r="AD18" s="83">
        <v>70678247</v>
      </c>
      <c r="AE18" s="84">
        <v>3040984</v>
      </c>
      <c r="AF18" s="84">
        <f t="shared" si="12"/>
        <v>73719231</v>
      </c>
      <c r="AG18" s="84">
        <v>167735200</v>
      </c>
      <c r="AH18" s="84">
        <v>167735200</v>
      </c>
      <c r="AI18" s="85">
        <v>73719231</v>
      </c>
      <c r="AJ18" s="120">
        <f t="shared" si="13"/>
        <v>0.43949767848370525</v>
      </c>
      <c r="AK18" s="121">
        <f t="shared" si="14"/>
        <v>0.006804398163078984</v>
      </c>
    </row>
    <row r="19" spans="1:37" ht="12.75">
      <c r="A19" s="61" t="s">
        <v>101</v>
      </c>
      <c r="B19" s="62" t="s">
        <v>61</v>
      </c>
      <c r="C19" s="63" t="s">
        <v>62</v>
      </c>
      <c r="D19" s="83">
        <v>3527316852</v>
      </c>
      <c r="E19" s="84">
        <v>157832518</v>
      </c>
      <c r="F19" s="85">
        <f t="shared" si="0"/>
        <v>3685149370</v>
      </c>
      <c r="G19" s="83">
        <v>3527316852</v>
      </c>
      <c r="H19" s="84">
        <v>157832518</v>
      </c>
      <c r="I19" s="85">
        <f t="shared" si="1"/>
        <v>3685149370</v>
      </c>
      <c r="J19" s="83">
        <v>822442051</v>
      </c>
      <c r="K19" s="84">
        <v>7459636</v>
      </c>
      <c r="L19" s="84">
        <f t="shared" si="2"/>
        <v>829901687</v>
      </c>
      <c r="M19" s="101">
        <f t="shared" si="3"/>
        <v>0.22520164141949015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822442051</v>
      </c>
      <c r="AA19" s="84">
        <v>7459636</v>
      </c>
      <c r="AB19" s="84">
        <f t="shared" si="10"/>
        <v>829901687</v>
      </c>
      <c r="AC19" s="101">
        <f t="shared" si="11"/>
        <v>0.22520164141949015</v>
      </c>
      <c r="AD19" s="83">
        <v>799779262</v>
      </c>
      <c r="AE19" s="84">
        <v>26100238</v>
      </c>
      <c r="AF19" s="84">
        <f t="shared" si="12"/>
        <v>825879500</v>
      </c>
      <c r="AG19" s="84">
        <v>3111709093</v>
      </c>
      <c r="AH19" s="84">
        <v>3111709093</v>
      </c>
      <c r="AI19" s="85">
        <v>825879500</v>
      </c>
      <c r="AJ19" s="120">
        <f t="shared" si="13"/>
        <v>0.265410253759862</v>
      </c>
      <c r="AK19" s="121">
        <f t="shared" si="14"/>
        <v>0.004870186268093546</v>
      </c>
    </row>
    <row r="20" spans="1:37" ht="12.75">
      <c r="A20" s="61" t="s">
        <v>101</v>
      </c>
      <c r="B20" s="62" t="s">
        <v>199</v>
      </c>
      <c r="C20" s="63" t="s">
        <v>200</v>
      </c>
      <c r="D20" s="83">
        <v>540927599</v>
      </c>
      <c r="E20" s="84">
        <v>42672950</v>
      </c>
      <c r="F20" s="85">
        <f t="shared" si="0"/>
        <v>583600549</v>
      </c>
      <c r="G20" s="83">
        <v>540927599</v>
      </c>
      <c r="H20" s="84">
        <v>42672950</v>
      </c>
      <c r="I20" s="85">
        <f t="shared" si="1"/>
        <v>583600549</v>
      </c>
      <c r="J20" s="83">
        <v>102485079</v>
      </c>
      <c r="K20" s="84">
        <v>4213170</v>
      </c>
      <c r="L20" s="84">
        <f t="shared" si="2"/>
        <v>106698249</v>
      </c>
      <c r="M20" s="101">
        <f t="shared" si="3"/>
        <v>0.18282753363208368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102485079</v>
      </c>
      <c r="AA20" s="84">
        <v>4213170</v>
      </c>
      <c r="AB20" s="84">
        <f t="shared" si="10"/>
        <v>106698249</v>
      </c>
      <c r="AC20" s="101">
        <f t="shared" si="11"/>
        <v>0.18282753363208368</v>
      </c>
      <c r="AD20" s="83">
        <v>116215524</v>
      </c>
      <c r="AE20" s="84">
        <v>0</v>
      </c>
      <c r="AF20" s="84">
        <f t="shared" si="12"/>
        <v>116215524</v>
      </c>
      <c r="AG20" s="84">
        <v>551082587</v>
      </c>
      <c r="AH20" s="84">
        <v>551082587</v>
      </c>
      <c r="AI20" s="85">
        <v>116215524</v>
      </c>
      <c r="AJ20" s="120">
        <f t="shared" si="13"/>
        <v>0.21088585765820977</v>
      </c>
      <c r="AK20" s="121">
        <f t="shared" si="14"/>
        <v>-0.0818933191748118</v>
      </c>
    </row>
    <row r="21" spans="1:37" ht="12.75">
      <c r="A21" s="61" t="s">
        <v>116</v>
      </c>
      <c r="B21" s="62" t="s">
        <v>201</v>
      </c>
      <c r="C21" s="63" t="s">
        <v>202</v>
      </c>
      <c r="D21" s="83">
        <v>147955000</v>
      </c>
      <c r="E21" s="84">
        <v>13150000</v>
      </c>
      <c r="F21" s="85">
        <f t="shared" si="0"/>
        <v>161105000</v>
      </c>
      <c r="G21" s="83">
        <v>147955000</v>
      </c>
      <c r="H21" s="84">
        <v>13150000</v>
      </c>
      <c r="I21" s="85">
        <f t="shared" si="1"/>
        <v>161105000</v>
      </c>
      <c r="J21" s="83">
        <v>58108750</v>
      </c>
      <c r="K21" s="84">
        <v>253038</v>
      </c>
      <c r="L21" s="84">
        <f t="shared" si="2"/>
        <v>58361788</v>
      </c>
      <c r="M21" s="101">
        <f t="shared" si="3"/>
        <v>0.36225932156047297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58108750</v>
      </c>
      <c r="AA21" s="84">
        <v>253038</v>
      </c>
      <c r="AB21" s="84">
        <f t="shared" si="10"/>
        <v>58361788</v>
      </c>
      <c r="AC21" s="101">
        <f t="shared" si="11"/>
        <v>0.36225932156047297</v>
      </c>
      <c r="AD21" s="83">
        <v>60621029</v>
      </c>
      <c r="AE21" s="84">
        <v>316970</v>
      </c>
      <c r="AF21" s="84">
        <f t="shared" si="12"/>
        <v>60937999</v>
      </c>
      <c r="AG21" s="84">
        <v>152410000</v>
      </c>
      <c r="AH21" s="84">
        <v>152410000</v>
      </c>
      <c r="AI21" s="85">
        <v>60937999</v>
      </c>
      <c r="AJ21" s="120">
        <f t="shared" si="13"/>
        <v>0.3998294009579424</v>
      </c>
      <c r="AK21" s="121">
        <f t="shared" si="14"/>
        <v>-0.042275936891199906</v>
      </c>
    </row>
    <row r="22" spans="1:37" ht="16.5">
      <c r="A22" s="64" t="s">
        <v>0</v>
      </c>
      <c r="B22" s="65" t="s">
        <v>203</v>
      </c>
      <c r="C22" s="66" t="s">
        <v>0</v>
      </c>
      <c r="D22" s="86">
        <f>SUM(D16:D21)</f>
        <v>4853469065</v>
      </c>
      <c r="E22" s="87">
        <f>SUM(E16:E21)</f>
        <v>416117768</v>
      </c>
      <c r="F22" s="88">
        <f t="shared" si="0"/>
        <v>5269586833</v>
      </c>
      <c r="G22" s="86">
        <f>SUM(G16:G21)</f>
        <v>4853469065</v>
      </c>
      <c r="H22" s="87">
        <f>SUM(H16:H21)</f>
        <v>416117768</v>
      </c>
      <c r="I22" s="88">
        <f t="shared" si="1"/>
        <v>5269586833</v>
      </c>
      <c r="J22" s="86">
        <f>SUM(J16:J21)</f>
        <v>1112731038</v>
      </c>
      <c r="K22" s="87">
        <f>SUM(K16:K21)</f>
        <v>35467886</v>
      </c>
      <c r="L22" s="87">
        <f t="shared" si="2"/>
        <v>1148198924</v>
      </c>
      <c r="M22" s="102">
        <f t="shared" si="3"/>
        <v>0.2178916412971081</v>
      </c>
      <c r="N22" s="86">
        <f>SUM(N16:N21)</f>
        <v>0</v>
      </c>
      <c r="O22" s="87">
        <f>SUM(O16:O21)</f>
        <v>0</v>
      </c>
      <c r="P22" s="87">
        <f t="shared" si="4"/>
        <v>0</v>
      </c>
      <c r="Q22" s="102">
        <f t="shared" si="5"/>
        <v>0</v>
      </c>
      <c r="R22" s="86">
        <f>SUM(R16:R21)</f>
        <v>0</v>
      </c>
      <c r="S22" s="87">
        <f>SUM(S16:S21)</f>
        <v>0</v>
      </c>
      <c r="T22" s="87">
        <f t="shared" si="6"/>
        <v>0</v>
      </c>
      <c r="U22" s="102">
        <f t="shared" si="7"/>
        <v>0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v>1112731038</v>
      </c>
      <c r="AA22" s="87">
        <v>35467886</v>
      </c>
      <c r="AB22" s="87">
        <f t="shared" si="10"/>
        <v>1148198924</v>
      </c>
      <c r="AC22" s="102">
        <f t="shared" si="11"/>
        <v>0.2178916412971081</v>
      </c>
      <c r="AD22" s="86">
        <f>SUM(AD16:AD21)</f>
        <v>1085464459</v>
      </c>
      <c r="AE22" s="87">
        <f>SUM(AE16:AE21)</f>
        <v>31820690</v>
      </c>
      <c r="AF22" s="87">
        <f t="shared" si="12"/>
        <v>1117285149</v>
      </c>
      <c r="AG22" s="87">
        <f>SUM(AG16:AG21)</f>
        <v>5428542272</v>
      </c>
      <c r="AH22" s="87">
        <f>SUM(AH16:AH21)</f>
        <v>5428542272</v>
      </c>
      <c r="AI22" s="88">
        <f>SUM(AI16:AI21)</f>
        <v>1117285149</v>
      </c>
      <c r="AJ22" s="122">
        <f t="shared" si="13"/>
        <v>0.20581679077325604</v>
      </c>
      <c r="AK22" s="123">
        <f t="shared" si="14"/>
        <v>0.027668652919685455</v>
      </c>
    </row>
    <row r="23" spans="1:37" ht="12.75">
      <c r="A23" s="61" t="s">
        <v>101</v>
      </c>
      <c r="B23" s="62" t="s">
        <v>204</v>
      </c>
      <c r="C23" s="63" t="s">
        <v>205</v>
      </c>
      <c r="D23" s="83">
        <v>576399301</v>
      </c>
      <c r="E23" s="84">
        <v>199332000</v>
      </c>
      <c r="F23" s="85">
        <f t="shared" si="0"/>
        <v>775731301</v>
      </c>
      <c r="G23" s="83">
        <v>576399301</v>
      </c>
      <c r="H23" s="84">
        <v>199332000</v>
      </c>
      <c r="I23" s="85">
        <f t="shared" si="1"/>
        <v>775731301</v>
      </c>
      <c r="J23" s="83">
        <v>180968031</v>
      </c>
      <c r="K23" s="84">
        <v>28987118</v>
      </c>
      <c r="L23" s="84">
        <f t="shared" si="2"/>
        <v>209955149</v>
      </c>
      <c r="M23" s="101">
        <f t="shared" si="3"/>
        <v>0.27065447627206163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180968031</v>
      </c>
      <c r="AA23" s="84">
        <v>28987118</v>
      </c>
      <c r="AB23" s="84">
        <f t="shared" si="10"/>
        <v>209955149</v>
      </c>
      <c r="AC23" s="101">
        <f t="shared" si="11"/>
        <v>0.27065447627206163</v>
      </c>
      <c r="AD23" s="83">
        <v>174565885</v>
      </c>
      <c r="AE23" s="84">
        <v>21086085</v>
      </c>
      <c r="AF23" s="84">
        <f t="shared" si="12"/>
        <v>195651970</v>
      </c>
      <c r="AG23" s="84">
        <v>729786888</v>
      </c>
      <c r="AH23" s="84">
        <v>729786888</v>
      </c>
      <c r="AI23" s="85">
        <v>195651970</v>
      </c>
      <c r="AJ23" s="120">
        <f t="shared" si="13"/>
        <v>0.26809466327380765</v>
      </c>
      <c r="AK23" s="121">
        <f t="shared" si="14"/>
        <v>0.07310521330298902</v>
      </c>
    </row>
    <row r="24" spans="1:37" ht="12.75">
      <c r="A24" s="61" t="s">
        <v>101</v>
      </c>
      <c r="B24" s="62" t="s">
        <v>206</v>
      </c>
      <c r="C24" s="63" t="s">
        <v>207</v>
      </c>
      <c r="D24" s="83">
        <v>863520558</v>
      </c>
      <c r="E24" s="84">
        <v>122360779</v>
      </c>
      <c r="F24" s="85">
        <f t="shared" si="0"/>
        <v>985881337</v>
      </c>
      <c r="G24" s="83">
        <v>863520558</v>
      </c>
      <c r="H24" s="84">
        <v>122360779</v>
      </c>
      <c r="I24" s="85">
        <f t="shared" si="1"/>
        <v>985881337</v>
      </c>
      <c r="J24" s="83">
        <v>253632439</v>
      </c>
      <c r="K24" s="84">
        <v>18678717</v>
      </c>
      <c r="L24" s="84">
        <f t="shared" si="2"/>
        <v>272311156</v>
      </c>
      <c r="M24" s="101">
        <f t="shared" si="3"/>
        <v>0.2762108843936864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253632439</v>
      </c>
      <c r="AA24" s="84">
        <v>18678717</v>
      </c>
      <c r="AB24" s="84">
        <f t="shared" si="10"/>
        <v>272311156</v>
      </c>
      <c r="AC24" s="101">
        <f t="shared" si="11"/>
        <v>0.2762108843936864</v>
      </c>
      <c r="AD24" s="83">
        <v>247460632</v>
      </c>
      <c r="AE24" s="84">
        <v>7673892</v>
      </c>
      <c r="AF24" s="84">
        <f t="shared" si="12"/>
        <v>255134524</v>
      </c>
      <c r="AG24" s="84">
        <v>894698783</v>
      </c>
      <c r="AH24" s="84">
        <v>894698783</v>
      </c>
      <c r="AI24" s="85">
        <v>255134524</v>
      </c>
      <c r="AJ24" s="120">
        <f t="shared" si="13"/>
        <v>0.2851624802087162</v>
      </c>
      <c r="AK24" s="121">
        <f t="shared" si="14"/>
        <v>0.06732382482270416</v>
      </c>
    </row>
    <row r="25" spans="1:37" ht="12.75">
      <c r="A25" s="61" t="s">
        <v>101</v>
      </c>
      <c r="B25" s="62" t="s">
        <v>208</v>
      </c>
      <c r="C25" s="63" t="s">
        <v>209</v>
      </c>
      <c r="D25" s="83">
        <v>386788728</v>
      </c>
      <c r="E25" s="84">
        <v>51620976</v>
      </c>
      <c r="F25" s="85">
        <f t="shared" si="0"/>
        <v>438409704</v>
      </c>
      <c r="G25" s="83">
        <v>386788728</v>
      </c>
      <c r="H25" s="84">
        <v>51620976</v>
      </c>
      <c r="I25" s="85">
        <f t="shared" si="1"/>
        <v>438409704</v>
      </c>
      <c r="J25" s="83">
        <v>127697961</v>
      </c>
      <c r="K25" s="84">
        <v>5438008</v>
      </c>
      <c r="L25" s="84">
        <f t="shared" si="2"/>
        <v>133135969</v>
      </c>
      <c r="M25" s="101">
        <f t="shared" si="3"/>
        <v>0.3036793387219367</v>
      </c>
      <c r="N25" s="83">
        <v>0</v>
      </c>
      <c r="O25" s="84">
        <v>0</v>
      </c>
      <c r="P25" s="84">
        <f t="shared" si="4"/>
        <v>0</v>
      </c>
      <c r="Q25" s="101">
        <f t="shared" si="5"/>
        <v>0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v>127697961</v>
      </c>
      <c r="AA25" s="84">
        <v>5438008</v>
      </c>
      <c r="AB25" s="84">
        <f t="shared" si="10"/>
        <v>133135969</v>
      </c>
      <c r="AC25" s="101">
        <f t="shared" si="11"/>
        <v>0.3036793387219367</v>
      </c>
      <c r="AD25" s="83">
        <v>106554154</v>
      </c>
      <c r="AE25" s="84">
        <v>19329333</v>
      </c>
      <c r="AF25" s="84">
        <f t="shared" si="12"/>
        <v>125883487</v>
      </c>
      <c r="AG25" s="84">
        <v>413419852</v>
      </c>
      <c r="AH25" s="84">
        <v>413419852</v>
      </c>
      <c r="AI25" s="85">
        <v>125883487</v>
      </c>
      <c r="AJ25" s="120">
        <f t="shared" si="13"/>
        <v>0.3044930870905541</v>
      </c>
      <c r="AK25" s="121">
        <f t="shared" si="14"/>
        <v>0.05761265574093932</v>
      </c>
    </row>
    <row r="26" spans="1:37" ht="12.75">
      <c r="A26" s="61" t="s">
        <v>101</v>
      </c>
      <c r="B26" s="62" t="s">
        <v>210</v>
      </c>
      <c r="C26" s="63" t="s">
        <v>211</v>
      </c>
      <c r="D26" s="83">
        <v>1800467135</v>
      </c>
      <c r="E26" s="84">
        <v>266961134</v>
      </c>
      <c r="F26" s="85">
        <f t="shared" si="0"/>
        <v>2067428269</v>
      </c>
      <c r="G26" s="83">
        <v>1840467135</v>
      </c>
      <c r="H26" s="84">
        <v>272961139</v>
      </c>
      <c r="I26" s="85">
        <f t="shared" si="1"/>
        <v>2113428274</v>
      </c>
      <c r="J26" s="83">
        <v>423885098</v>
      </c>
      <c r="K26" s="84">
        <v>46228196</v>
      </c>
      <c r="L26" s="84">
        <f t="shared" si="2"/>
        <v>470113294</v>
      </c>
      <c r="M26" s="101">
        <f t="shared" si="3"/>
        <v>0.2273903772377991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423885098</v>
      </c>
      <c r="AA26" s="84">
        <v>46228196</v>
      </c>
      <c r="AB26" s="84">
        <f t="shared" si="10"/>
        <v>470113294</v>
      </c>
      <c r="AC26" s="101">
        <f t="shared" si="11"/>
        <v>0.2273903772377991</v>
      </c>
      <c r="AD26" s="83">
        <v>117469656</v>
      </c>
      <c r="AE26" s="84">
        <v>34078484</v>
      </c>
      <c r="AF26" s="84">
        <f t="shared" si="12"/>
        <v>151548140</v>
      </c>
      <c r="AG26" s="84">
        <v>2190064556</v>
      </c>
      <c r="AH26" s="84">
        <v>2190064556</v>
      </c>
      <c r="AI26" s="85">
        <v>151548140</v>
      </c>
      <c r="AJ26" s="120">
        <f t="shared" si="13"/>
        <v>0.06919802413349499</v>
      </c>
      <c r="AK26" s="121">
        <f t="shared" si="14"/>
        <v>2.1020723448008005</v>
      </c>
    </row>
    <row r="27" spans="1:37" ht="12.75">
      <c r="A27" s="61" t="s">
        <v>101</v>
      </c>
      <c r="B27" s="62" t="s">
        <v>212</v>
      </c>
      <c r="C27" s="63" t="s">
        <v>213</v>
      </c>
      <c r="D27" s="83">
        <v>167557274</v>
      </c>
      <c r="E27" s="84">
        <v>60293000</v>
      </c>
      <c r="F27" s="85">
        <f t="shared" si="0"/>
        <v>227850274</v>
      </c>
      <c r="G27" s="83">
        <v>167557274</v>
      </c>
      <c r="H27" s="84">
        <v>60293000</v>
      </c>
      <c r="I27" s="85">
        <f t="shared" si="1"/>
        <v>227850274</v>
      </c>
      <c r="J27" s="83">
        <v>23615420</v>
      </c>
      <c r="K27" s="84">
        <v>2827219</v>
      </c>
      <c r="L27" s="84">
        <f t="shared" si="2"/>
        <v>26442639</v>
      </c>
      <c r="M27" s="101">
        <f t="shared" si="3"/>
        <v>0.1160526978343682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23615420</v>
      </c>
      <c r="AA27" s="84">
        <v>2827219</v>
      </c>
      <c r="AB27" s="84">
        <f t="shared" si="10"/>
        <v>26442639</v>
      </c>
      <c r="AC27" s="101">
        <f t="shared" si="11"/>
        <v>0.1160526978343682</v>
      </c>
      <c r="AD27" s="83">
        <v>21465713</v>
      </c>
      <c r="AE27" s="84">
        <v>4677593</v>
      </c>
      <c r="AF27" s="84">
        <f t="shared" si="12"/>
        <v>26143306</v>
      </c>
      <c r="AG27" s="84">
        <v>234975623</v>
      </c>
      <c r="AH27" s="84">
        <v>234975623</v>
      </c>
      <c r="AI27" s="85">
        <v>26143306</v>
      </c>
      <c r="AJ27" s="120">
        <f t="shared" si="13"/>
        <v>0.11125965181503104</v>
      </c>
      <c r="AK27" s="121">
        <f t="shared" si="14"/>
        <v>0.01144969959040365</v>
      </c>
    </row>
    <row r="28" spans="1:37" ht="12.75">
      <c r="A28" s="61" t="s">
        <v>101</v>
      </c>
      <c r="B28" s="62" t="s">
        <v>214</v>
      </c>
      <c r="C28" s="63" t="s">
        <v>215</v>
      </c>
      <c r="D28" s="83">
        <v>335413802</v>
      </c>
      <c r="E28" s="84">
        <v>43044569</v>
      </c>
      <c r="F28" s="85">
        <f t="shared" si="0"/>
        <v>378458371</v>
      </c>
      <c r="G28" s="83">
        <v>335413802</v>
      </c>
      <c r="H28" s="84">
        <v>43044569</v>
      </c>
      <c r="I28" s="85">
        <f t="shared" si="1"/>
        <v>378458371</v>
      </c>
      <c r="J28" s="83">
        <v>13395730</v>
      </c>
      <c r="K28" s="84">
        <v>11733609</v>
      </c>
      <c r="L28" s="84">
        <f t="shared" si="2"/>
        <v>25129339</v>
      </c>
      <c r="M28" s="101">
        <f t="shared" si="3"/>
        <v>0.06639921567489916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13395730</v>
      </c>
      <c r="AA28" s="84">
        <v>11733609</v>
      </c>
      <c r="AB28" s="84">
        <f t="shared" si="10"/>
        <v>25129339</v>
      </c>
      <c r="AC28" s="101">
        <f t="shared" si="11"/>
        <v>0.06639921567489916</v>
      </c>
      <c r="AD28" s="83">
        <v>0</v>
      </c>
      <c r="AE28" s="84">
        <v>0</v>
      </c>
      <c r="AF28" s="84">
        <f t="shared" si="12"/>
        <v>0</v>
      </c>
      <c r="AG28" s="84">
        <v>361294973</v>
      </c>
      <c r="AH28" s="84">
        <v>361294973</v>
      </c>
      <c r="AI28" s="85">
        <v>0</v>
      </c>
      <c r="AJ28" s="120">
        <f t="shared" si="13"/>
        <v>0</v>
      </c>
      <c r="AK28" s="121">
        <f t="shared" si="14"/>
        <v>0</v>
      </c>
    </row>
    <row r="29" spans="1:37" ht="12.75">
      <c r="A29" s="61" t="s">
        <v>116</v>
      </c>
      <c r="B29" s="62" t="s">
        <v>216</v>
      </c>
      <c r="C29" s="63" t="s">
        <v>217</v>
      </c>
      <c r="D29" s="83">
        <v>155228223</v>
      </c>
      <c r="E29" s="84">
        <v>0</v>
      </c>
      <c r="F29" s="85">
        <f t="shared" si="0"/>
        <v>155228223</v>
      </c>
      <c r="G29" s="83">
        <v>155228223</v>
      </c>
      <c r="H29" s="84">
        <v>0</v>
      </c>
      <c r="I29" s="85">
        <f t="shared" si="1"/>
        <v>155228223</v>
      </c>
      <c r="J29" s="83">
        <v>71335525</v>
      </c>
      <c r="K29" s="84">
        <v>0</v>
      </c>
      <c r="L29" s="84">
        <f t="shared" si="2"/>
        <v>71335525</v>
      </c>
      <c r="M29" s="101">
        <f t="shared" si="3"/>
        <v>0.45955254541566193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71335525</v>
      </c>
      <c r="AA29" s="84">
        <v>0</v>
      </c>
      <c r="AB29" s="84">
        <f t="shared" si="10"/>
        <v>71335525</v>
      </c>
      <c r="AC29" s="101">
        <f t="shared" si="11"/>
        <v>0.45955254541566193</v>
      </c>
      <c r="AD29" s="83">
        <v>63235500</v>
      </c>
      <c r="AE29" s="84">
        <v>0</v>
      </c>
      <c r="AF29" s="84">
        <f t="shared" si="12"/>
        <v>63235500</v>
      </c>
      <c r="AG29" s="84">
        <v>142633997</v>
      </c>
      <c r="AH29" s="84">
        <v>142633997</v>
      </c>
      <c r="AI29" s="85">
        <v>63235500</v>
      </c>
      <c r="AJ29" s="120">
        <f t="shared" si="13"/>
        <v>0.44334100796460185</v>
      </c>
      <c r="AK29" s="121">
        <f t="shared" si="14"/>
        <v>0.12809300155766934</v>
      </c>
    </row>
    <row r="30" spans="1:37" ht="16.5">
      <c r="A30" s="64" t="s">
        <v>0</v>
      </c>
      <c r="B30" s="65" t="s">
        <v>218</v>
      </c>
      <c r="C30" s="66" t="s">
        <v>0</v>
      </c>
      <c r="D30" s="86">
        <f>SUM(D23:D29)</f>
        <v>4285375021</v>
      </c>
      <c r="E30" s="87">
        <f>SUM(E23:E29)</f>
        <v>743612458</v>
      </c>
      <c r="F30" s="88">
        <f t="shared" si="0"/>
        <v>5028987479</v>
      </c>
      <c r="G30" s="86">
        <f>SUM(G23:G29)</f>
        <v>4325375021</v>
      </c>
      <c r="H30" s="87">
        <f>SUM(H23:H29)</f>
        <v>749612463</v>
      </c>
      <c r="I30" s="88">
        <f t="shared" si="1"/>
        <v>5074987484</v>
      </c>
      <c r="J30" s="86">
        <f>SUM(J23:J29)</f>
        <v>1094530204</v>
      </c>
      <c r="K30" s="87">
        <f>SUM(K23:K29)</f>
        <v>113892867</v>
      </c>
      <c r="L30" s="87">
        <f t="shared" si="2"/>
        <v>1208423071</v>
      </c>
      <c r="M30" s="102">
        <f t="shared" si="3"/>
        <v>0.24029152509250062</v>
      </c>
      <c r="N30" s="86">
        <f>SUM(N23:N29)</f>
        <v>0</v>
      </c>
      <c r="O30" s="87">
        <f>SUM(O23:O29)</f>
        <v>0</v>
      </c>
      <c r="P30" s="87">
        <f t="shared" si="4"/>
        <v>0</v>
      </c>
      <c r="Q30" s="102">
        <f t="shared" si="5"/>
        <v>0</v>
      </c>
      <c r="R30" s="86">
        <f>SUM(R23:R29)</f>
        <v>0</v>
      </c>
      <c r="S30" s="87">
        <f>SUM(S23:S29)</f>
        <v>0</v>
      </c>
      <c r="T30" s="87">
        <f t="shared" si="6"/>
        <v>0</v>
      </c>
      <c r="U30" s="102">
        <f t="shared" si="7"/>
        <v>0</v>
      </c>
      <c r="V30" s="86">
        <f>SUM(V23:V29)</f>
        <v>0</v>
      </c>
      <c r="W30" s="87">
        <f>SUM(W23:W29)</f>
        <v>0</v>
      </c>
      <c r="X30" s="87">
        <f t="shared" si="8"/>
        <v>0</v>
      </c>
      <c r="Y30" s="102">
        <f t="shared" si="9"/>
        <v>0</v>
      </c>
      <c r="Z30" s="86">
        <v>1094530204</v>
      </c>
      <c r="AA30" s="87">
        <v>113892867</v>
      </c>
      <c r="AB30" s="87">
        <f t="shared" si="10"/>
        <v>1208423071</v>
      </c>
      <c r="AC30" s="102">
        <f t="shared" si="11"/>
        <v>0.24029152509250062</v>
      </c>
      <c r="AD30" s="86">
        <f>SUM(AD23:AD29)</f>
        <v>730751540</v>
      </c>
      <c r="AE30" s="87">
        <f>SUM(AE23:AE29)</f>
        <v>86845387</v>
      </c>
      <c r="AF30" s="87">
        <f t="shared" si="12"/>
        <v>817596927</v>
      </c>
      <c r="AG30" s="87">
        <f>SUM(AG23:AG29)</f>
        <v>4966874672</v>
      </c>
      <c r="AH30" s="87">
        <f>SUM(AH23:AH29)</f>
        <v>4966874672</v>
      </c>
      <c r="AI30" s="88">
        <f>SUM(AI23:AI29)</f>
        <v>817596927</v>
      </c>
      <c r="AJ30" s="122">
        <f t="shared" si="13"/>
        <v>0.16460993703124385</v>
      </c>
      <c r="AK30" s="123">
        <f t="shared" si="14"/>
        <v>0.47801811759989654</v>
      </c>
    </row>
    <row r="31" spans="1:37" ht="12.75">
      <c r="A31" s="61" t="s">
        <v>101</v>
      </c>
      <c r="B31" s="62" t="s">
        <v>219</v>
      </c>
      <c r="C31" s="63" t="s">
        <v>220</v>
      </c>
      <c r="D31" s="83">
        <v>1019731831</v>
      </c>
      <c r="E31" s="84">
        <v>79057672</v>
      </c>
      <c r="F31" s="85">
        <f t="shared" si="0"/>
        <v>1098789503</v>
      </c>
      <c r="G31" s="83">
        <v>1019731831</v>
      </c>
      <c r="H31" s="84">
        <v>79057672</v>
      </c>
      <c r="I31" s="85">
        <f t="shared" si="1"/>
        <v>1098789503</v>
      </c>
      <c r="J31" s="83">
        <v>288895871</v>
      </c>
      <c r="K31" s="84">
        <v>2992246</v>
      </c>
      <c r="L31" s="84">
        <f t="shared" si="2"/>
        <v>291888117</v>
      </c>
      <c r="M31" s="101">
        <f t="shared" si="3"/>
        <v>0.2656451633393516</v>
      </c>
      <c r="N31" s="83">
        <v>0</v>
      </c>
      <c r="O31" s="84">
        <v>0</v>
      </c>
      <c r="P31" s="84">
        <f t="shared" si="4"/>
        <v>0</v>
      </c>
      <c r="Q31" s="101">
        <f t="shared" si="5"/>
        <v>0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v>288895871</v>
      </c>
      <c r="AA31" s="84">
        <v>2992246</v>
      </c>
      <c r="AB31" s="84">
        <f t="shared" si="10"/>
        <v>291888117</v>
      </c>
      <c r="AC31" s="101">
        <f t="shared" si="11"/>
        <v>0.2656451633393516</v>
      </c>
      <c r="AD31" s="83">
        <v>266139797</v>
      </c>
      <c r="AE31" s="84">
        <v>3628558</v>
      </c>
      <c r="AF31" s="84">
        <f t="shared" si="12"/>
        <v>269768355</v>
      </c>
      <c r="AG31" s="84">
        <v>1014381589</v>
      </c>
      <c r="AH31" s="84">
        <v>1014381589</v>
      </c>
      <c r="AI31" s="85">
        <v>269768355</v>
      </c>
      <c r="AJ31" s="120">
        <f t="shared" si="13"/>
        <v>0.26594366254807883</v>
      </c>
      <c r="AK31" s="121">
        <f t="shared" si="14"/>
        <v>0.08199539193542549</v>
      </c>
    </row>
    <row r="32" spans="1:37" ht="12.75">
      <c r="A32" s="61" t="s">
        <v>101</v>
      </c>
      <c r="B32" s="62" t="s">
        <v>221</v>
      </c>
      <c r="C32" s="63" t="s">
        <v>222</v>
      </c>
      <c r="D32" s="83">
        <v>882440145</v>
      </c>
      <c r="E32" s="84">
        <v>157403751</v>
      </c>
      <c r="F32" s="85">
        <f t="shared" si="0"/>
        <v>1039843896</v>
      </c>
      <c r="G32" s="83">
        <v>882440145</v>
      </c>
      <c r="H32" s="84">
        <v>157403751</v>
      </c>
      <c r="I32" s="85">
        <f t="shared" si="1"/>
        <v>1039843896</v>
      </c>
      <c r="J32" s="83">
        <v>234214288</v>
      </c>
      <c r="K32" s="84">
        <v>12391684</v>
      </c>
      <c r="L32" s="84">
        <f t="shared" si="2"/>
        <v>246605972</v>
      </c>
      <c r="M32" s="101">
        <f t="shared" si="3"/>
        <v>0.23715672414737143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234214288</v>
      </c>
      <c r="AA32" s="84">
        <v>12391684</v>
      </c>
      <c r="AB32" s="84">
        <f t="shared" si="10"/>
        <v>246605972</v>
      </c>
      <c r="AC32" s="101">
        <f t="shared" si="11"/>
        <v>0.23715672414737143</v>
      </c>
      <c r="AD32" s="83">
        <v>213898873</v>
      </c>
      <c r="AE32" s="84">
        <v>11913904</v>
      </c>
      <c r="AF32" s="84">
        <f t="shared" si="12"/>
        <v>225812777</v>
      </c>
      <c r="AG32" s="84">
        <v>925274469</v>
      </c>
      <c r="AH32" s="84">
        <v>925274469</v>
      </c>
      <c r="AI32" s="85">
        <v>225812777</v>
      </c>
      <c r="AJ32" s="120">
        <f t="shared" si="13"/>
        <v>0.24404950592017255</v>
      </c>
      <c r="AK32" s="121">
        <f t="shared" si="14"/>
        <v>0.09208156985731586</v>
      </c>
    </row>
    <row r="33" spans="1:37" ht="12.75">
      <c r="A33" s="61" t="s">
        <v>101</v>
      </c>
      <c r="B33" s="62" t="s">
        <v>223</v>
      </c>
      <c r="C33" s="63" t="s">
        <v>224</v>
      </c>
      <c r="D33" s="83">
        <v>1500657430</v>
      </c>
      <c r="E33" s="84">
        <v>259033550</v>
      </c>
      <c r="F33" s="85">
        <f t="shared" si="0"/>
        <v>1759690980</v>
      </c>
      <c r="G33" s="83">
        <v>1500657430</v>
      </c>
      <c r="H33" s="84">
        <v>259033550</v>
      </c>
      <c r="I33" s="85">
        <f t="shared" si="1"/>
        <v>1759690980</v>
      </c>
      <c r="J33" s="83">
        <v>418120472</v>
      </c>
      <c r="K33" s="84">
        <v>18639276</v>
      </c>
      <c r="L33" s="84">
        <f t="shared" si="2"/>
        <v>436759748</v>
      </c>
      <c r="M33" s="101">
        <f t="shared" si="3"/>
        <v>0.24820252701414655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418120472</v>
      </c>
      <c r="AA33" s="84">
        <v>18639276</v>
      </c>
      <c r="AB33" s="84">
        <f t="shared" si="10"/>
        <v>436759748</v>
      </c>
      <c r="AC33" s="101">
        <f t="shared" si="11"/>
        <v>0.24820252701414655</v>
      </c>
      <c r="AD33" s="83">
        <v>353662978</v>
      </c>
      <c r="AE33" s="84">
        <v>805707</v>
      </c>
      <c r="AF33" s="84">
        <f t="shared" si="12"/>
        <v>354468685</v>
      </c>
      <c r="AG33" s="84">
        <v>1658819050</v>
      </c>
      <c r="AH33" s="84">
        <v>1658819050</v>
      </c>
      <c r="AI33" s="85">
        <v>354468685</v>
      </c>
      <c r="AJ33" s="120">
        <f t="shared" si="13"/>
        <v>0.21368737295366846</v>
      </c>
      <c r="AK33" s="121">
        <f t="shared" si="14"/>
        <v>0.23215326623281274</v>
      </c>
    </row>
    <row r="34" spans="1:37" ht="12.75">
      <c r="A34" s="61" t="s">
        <v>101</v>
      </c>
      <c r="B34" s="62" t="s">
        <v>225</v>
      </c>
      <c r="C34" s="63" t="s">
        <v>226</v>
      </c>
      <c r="D34" s="83">
        <v>240785669</v>
      </c>
      <c r="E34" s="84">
        <v>109689375</v>
      </c>
      <c r="F34" s="85">
        <f t="shared" si="0"/>
        <v>350475044</v>
      </c>
      <c r="G34" s="83">
        <v>240785669</v>
      </c>
      <c r="H34" s="84">
        <v>109689375</v>
      </c>
      <c r="I34" s="85">
        <f t="shared" si="1"/>
        <v>350475044</v>
      </c>
      <c r="J34" s="83">
        <v>78328814</v>
      </c>
      <c r="K34" s="84">
        <v>8612958</v>
      </c>
      <c r="L34" s="84">
        <f t="shared" si="2"/>
        <v>86941772</v>
      </c>
      <c r="M34" s="101">
        <f t="shared" si="3"/>
        <v>0.24806836745842595</v>
      </c>
      <c r="N34" s="83">
        <v>0</v>
      </c>
      <c r="O34" s="84">
        <v>0</v>
      </c>
      <c r="P34" s="84">
        <f t="shared" si="4"/>
        <v>0</v>
      </c>
      <c r="Q34" s="101">
        <f t="shared" si="5"/>
        <v>0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v>78328814</v>
      </c>
      <c r="AA34" s="84">
        <v>8612958</v>
      </c>
      <c r="AB34" s="84">
        <f t="shared" si="10"/>
        <v>86941772</v>
      </c>
      <c r="AC34" s="101">
        <f t="shared" si="11"/>
        <v>0.24806836745842595</v>
      </c>
      <c r="AD34" s="83">
        <v>94176524</v>
      </c>
      <c r="AE34" s="84">
        <v>1881201</v>
      </c>
      <c r="AF34" s="84">
        <f t="shared" si="12"/>
        <v>96057725</v>
      </c>
      <c r="AG34" s="84">
        <v>310531726</v>
      </c>
      <c r="AH34" s="84">
        <v>310531726</v>
      </c>
      <c r="AI34" s="85">
        <v>96057725</v>
      </c>
      <c r="AJ34" s="120">
        <f t="shared" si="13"/>
        <v>0.3093330470201296</v>
      </c>
      <c r="AK34" s="121">
        <f t="shared" si="14"/>
        <v>-0.09490077971344835</v>
      </c>
    </row>
    <row r="35" spans="1:37" ht="12.75">
      <c r="A35" s="61" t="s">
        <v>116</v>
      </c>
      <c r="B35" s="62" t="s">
        <v>227</v>
      </c>
      <c r="C35" s="63" t="s">
        <v>228</v>
      </c>
      <c r="D35" s="83">
        <v>177765000</v>
      </c>
      <c r="E35" s="84">
        <v>630000</v>
      </c>
      <c r="F35" s="85">
        <f t="shared" si="0"/>
        <v>178395000</v>
      </c>
      <c r="G35" s="83">
        <v>177765000</v>
      </c>
      <c r="H35" s="84">
        <v>630000</v>
      </c>
      <c r="I35" s="85">
        <f t="shared" si="1"/>
        <v>178395000</v>
      </c>
      <c r="J35" s="83">
        <v>71083911</v>
      </c>
      <c r="K35" s="84">
        <v>0</v>
      </c>
      <c r="L35" s="84">
        <f t="shared" si="2"/>
        <v>71083911</v>
      </c>
      <c r="M35" s="101">
        <f t="shared" si="3"/>
        <v>0.3984635836206172</v>
      </c>
      <c r="N35" s="83">
        <v>0</v>
      </c>
      <c r="O35" s="84">
        <v>0</v>
      </c>
      <c r="P35" s="84">
        <f t="shared" si="4"/>
        <v>0</v>
      </c>
      <c r="Q35" s="101">
        <f t="shared" si="5"/>
        <v>0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v>71083911</v>
      </c>
      <c r="AA35" s="84">
        <v>0</v>
      </c>
      <c r="AB35" s="84">
        <f t="shared" si="10"/>
        <v>71083911</v>
      </c>
      <c r="AC35" s="101">
        <f t="shared" si="11"/>
        <v>0.3984635836206172</v>
      </c>
      <c r="AD35" s="83">
        <v>73820262</v>
      </c>
      <c r="AE35" s="84">
        <v>0</v>
      </c>
      <c r="AF35" s="84">
        <f t="shared" si="12"/>
        <v>73820262</v>
      </c>
      <c r="AG35" s="84">
        <v>172833000</v>
      </c>
      <c r="AH35" s="84">
        <v>172833000</v>
      </c>
      <c r="AI35" s="85">
        <v>73820262</v>
      </c>
      <c r="AJ35" s="120">
        <f t="shared" si="13"/>
        <v>0.427119022408915</v>
      </c>
      <c r="AK35" s="121">
        <f t="shared" si="14"/>
        <v>-0.0370677497730908</v>
      </c>
    </row>
    <row r="36" spans="1:37" ht="16.5">
      <c r="A36" s="64" t="s">
        <v>0</v>
      </c>
      <c r="B36" s="65" t="s">
        <v>229</v>
      </c>
      <c r="C36" s="66" t="s">
        <v>0</v>
      </c>
      <c r="D36" s="86">
        <f>SUM(D31:D35)</f>
        <v>3821380075</v>
      </c>
      <c r="E36" s="87">
        <f>SUM(E31:E35)</f>
        <v>605814348</v>
      </c>
      <c r="F36" s="88">
        <f t="shared" si="0"/>
        <v>4427194423</v>
      </c>
      <c r="G36" s="86">
        <f>SUM(G31:G35)</f>
        <v>3821380075</v>
      </c>
      <c r="H36" s="87">
        <f>SUM(H31:H35)</f>
        <v>605814348</v>
      </c>
      <c r="I36" s="88">
        <f t="shared" si="1"/>
        <v>4427194423</v>
      </c>
      <c r="J36" s="86">
        <f>SUM(J31:J35)</f>
        <v>1090643356</v>
      </c>
      <c r="K36" s="87">
        <f>SUM(K31:K35)</f>
        <v>42636164</v>
      </c>
      <c r="L36" s="87">
        <f t="shared" si="2"/>
        <v>1133279520</v>
      </c>
      <c r="M36" s="102">
        <f t="shared" si="3"/>
        <v>0.2559814211258551</v>
      </c>
      <c r="N36" s="86">
        <f>SUM(N31:N35)</f>
        <v>0</v>
      </c>
      <c r="O36" s="87">
        <f>SUM(O31:O35)</f>
        <v>0</v>
      </c>
      <c r="P36" s="87">
        <f t="shared" si="4"/>
        <v>0</v>
      </c>
      <c r="Q36" s="102">
        <f t="shared" si="5"/>
        <v>0</v>
      </c>
      <c r="R36" s="86">
        <f>SUM(R31:R35)</f>
        <v>0</v>
      </c>
      <c r="S36" s="87">
        <f>SUM(S31:S35)</f>
        <v>0</v>
      </c>
      <c r="T36" s="87">
        <f t="shared" si="6"/>
        <v>0</v>
      </c>
      <c r="U36" s="102">
        <f t="shared" si="7"/>
        <v>0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v>1090643356</v>
      </c>
      <c r="AA36" s="87">
        <v>42636164</v>
      </c>
      <c r="AB36" s="87">
        <f t="shared" si="10"/>
        <v>1133279520</v>
      </c>
      <c r="AC36" s="102">
        <f t="shared" si="11"/>
        <v>0.2559814211258551</v>
      </c>
      <c r="AD36" s="86">
        <f>SUM(AD31:AD35)</f>
        <v>1001698434</v>
      </c>
      <c r="AE36" s="87">
        <f>SUM(AE31:AE35)</f>
        <v>18229370</v>
      </c>
      <c r="AF36" s="87">
        <f t="shared" si="12"/>
        <v>1019927804</v>
      </c>
      <c r="AG36" s="87">
        <f>SUM(AG31:AG35)</f>
        <v>4081839834</v>
      </c>
      <c r="AH36" s="87">
        <f>SUM(AH31:AH35)</f>
        <v>4081839834</v>
      </c>
      <c r="AI36" s="88">
        <f>SUM(AI31:AI35)</f>
        <v>1019927804</v>
      </c>
      <c r="AJ36" s="122">
        <f t="shared" si="13"/>
        <v>0.24986962876505653</v>
      </c>
      <c r="AK36" s="123">
        <f t="shared" si="14"/>
        <v>0.1111369996537519</v>
      </c>
    </row>
    <row r="37" spans="1:37" ht="16.5">
      <c r="A37" s="67" t="s">
        <v>0</v>
      </c>
      <c r="B37" s="68" t="s">
        <v>230</v>
      </c>
      <c r="C37" s="69" t="s">
        <v>0</v>
      </c>
      <c r="D37" s="89">
        <f>SUM(D9,D11:D14,D16:D21,D23:D29,D31:D35)</f>
        <v>21835041265</v>
      </c>
      <c r="E37" s="90">
        <f>SUM(E9,E11:E14,E16:E21,E23:E29,E31:E35)</f>
        <v>3182773679</v>
      </c>
      <c r="F37" s="91">
        <f t="shared" si="0"/>
        <v>25017814944</v>
      </c>
      <c r="G37" s="89">
        <f>SUM(G9,G11:G14,G16:G21,G23:G29,G31:G35)</f>
        <v>21875041265</v>
      </c>
      <c r="H37" s="90">
        <f>SUM(H9,H11:H14,H16:H21,H23:H29,H31:H35)</f>
        <v>3188773684</v>
      </c>
      <c r="I37" s="91">
        <f t="shared" si="1"/>
        <v>25063814949</v>
      </c>
      <c r="J37" s="89">
        <f>SUM(J9,J11:J14,J16:J21,J23:J29,J31:J35)</f>
        <v>5048544456</v>
      </c>
      <c r="K37" s="90">
        <f>SUM(K9,K11:K14,K16:K21,K23:K29,K31:K35)</f>
        <v>348211496</v>
      </c>
      <c r="L37" s="90">
        <f t="shared" si="2"/>
        <v>5396755952</v>
      </c>
      <c r="M37" s="103">
        <f t="shared" si="3"/>
        <v>0.2157165189717857</v>
      </c>
      <c r="N37" s="89">
        <f>SUM(N9,N11:N14,N16:N21,N23:N29,N31:N35)</f>
        <v>0</v>
      </c>
      <c r="O37" s="90">
        <f>SUM(O9,O11:O14,O16:O21,O23:O29,O31:O35)</f>
        <v>0</v>
      </c>
      <c r="P37" s="90">
        <f t="shared" si="4"/>
        <v>0</v>
      </c>
      <c r="Q37" s="103">
        <f t="shared" si="5"/>
        <v>0</v>
      </c>
      <c r="R37" s="89">
        <f>SUM(R9,R11:R14,R16:R21,R23:R29,R31:R35)</f>
        <v>0</v>
      </c>
      <c r="S37" s="90">
        <f>SUM(S9,S11:S14,S16:S21,S23:S29,S31:S35)</f>
        <v>0</v>
      </c>
      <c r="T37" s="90">
        <f t="shared" si="6"/>
        <v>0</v>
      </c>
      <c r="U37" s="103">
        <f t="shared" si="7"/>
        <v>0</v>
      </c>
      <c r="V37" s="89">
        <f>SUM(V9,V11:V14,V16:V21,V23:V29,V31:V35)</f>
        <v>0</v>
      </c>
      <c r="W37" s="90">
        <f>SUM(W9,W11:W14,W16:W21,W23:W29,W31:W35)</f>
        <v>0</v>
      </c>
      <c r="X37" s="90">
        <f t="shared" si="8"/>
        <v>0</v>
      </c>
      <c r="Y37" s="103">
        <f t="shared" si="9"/>
        <v>0</v>
      </c>
      <c r="Z37" s="89">
        <v>5048544456</v>
      </c>
      <c r="AA37" s="90">
        <v>348211496</v>
      </c>
      <c r="AB37" s="90">
        <f t="shared" si="10"/>
        <v>5396755952</v>
      </c>
      <c r="AC37" s="103">
        <f t="shared" si="11"/>
        <v>0.2157165189717857</v>
      </c>
      <c r="AD37" s="89">
        <f>SUM(AD9,AD11:AD14,AD16:AD21,AD23:AD29,AD31:AD35)</f>
        <v>5056333061</v>
      </c>
      <c r="AE37" s="90">
        <f>SUM(AE9,AE11:AE14,AE16:AE21,AE23:AE29,AE31:AE35)</f>
        <v>246171552</v>
      </c>
      <c r="AF37" s="90">
        <f t="shared" si="12"/>
        <v>5302504613</v>
      </c>
      <c r="AG37" s="90">
        <f>SUM(AG9,AG11:AG14,AG16:AG21,AG23:AG29,AG31:AG35)</f>
        <v>24252878261</v>
      </c>
      <c r="AH37" s="90">
        <f>SUM(AH9,AH11:AH14,AH16:AH21,AH23:AH29,AH31:AH35)</f>
        <v>24252878261</v>
      </c>
      <c r="AI37" s="91">
        <f>SUM(AI9,AI11:AI14,AI16:AI21,AI23:AI29,AI31:AI35)</f>
        <v>5302504613</v>
      </c>
      <c r="AJ37" s="124">
        <f t="shared" si="13"/>
        <v>0.21863403411077717</v>
      </c>
      <c r="AK37" s="125">
        <f t="shared" si="14"/>
        <v>0.01777487166516112</v>
      </c>
    </row>
    <row r="38" spans="1:37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99</v>
      </c>
      <c r="B9" s="62" t="s">
        <v>48</v>
      </c>
      <c r="C9" s="63" t="s">
        <v>49</v>
      </c>
      <c r="D9" s="83">
        <v>42935624454</v>
      </c>
      <c r="E9" s="84">
        <v>4081635584</v>
      </c>
      <c r="F9" s="85">
        <f>$D9+$E9</f>
        <v>47017260038</v>
      </c>
      <c r="G9" s="83">
        <v>42935624454</v>
      </c>
      <c r="H9" s="84">
        <v>4081635584</v>
      </c>
      <c r="I9" s="85">
        <f>$G9+$H9</f>
        <v>47017260038</v>
      </c>
      <c r="J9" s="83">
        <v>12814696227</v>
      </c>
      <c r="K9" s="84">
        <v>149993053</v>
      </c>
      <c r="L9" s="84">
        <f>$J9+$K9</f>
        <v>12964689280</v>
      </c>
      <c r="M9" s="101">
        <f>IF(($F9=0),0,($L9/$F9))</f>
        <v>0.2757431902565517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12814696227</v>
      </c>
      <c r="AA9" s="84">
        <v>149993053</v>
      </c>
      <c r="AB9" s="84">
        <f>$Z9+$AA9</f>
        <v>12964689280</v>
      </c>
      <c r="AC9" s="101">
        <f>IF(($F9=0),0,($AB9/$F9))</f>
        <v>0.2757431902565517</v>
      </c>
      <c r="AD9" s="83">
        <v>11111194468</v>
      </c>
      <c r="AE9" s="84">
        <v>572454862</v>
      </c>
      <c r="AF9" s="84">
        <f>$AD9+$AE9</f>
        <v>11683649330</v>
      </c>
      <c r="AG9" s="84">
        <v>46559436779</v>
      </c>
      <c r="AH9" s="84">
        <v>46559436779</v>
      </c>
      <c r="AI9" s="85">
        <v>11683649330</v>
      </c>
      <c r="AJ9" s="120">
        <f>IF(($AG9=0),0,($AI9/$AG9))</f>
        <v>0.25094052115488114</v>
      </c>
      <c r="AK9" s="121">
        <f>IF(($AF9=0),0,(($L9/$AF9)-1))</f>
        <v>0.10964382050655064</v>
      </c>
    </row>
    <row r="10" spans="1:37" ht="12.75">
      <c r="A10" s="61" t="s">
        <v>99</v>
      </c>
      <c r="B10" s="62" t="s">
        <v>52</v>
      </c>
      <c r="C10" s="63" t="s">
        <v>53</v>
      </c>
      <c r="D10" s="83">
        <v>65846785955</v>
      </c>
      <c r="E10" s="84">
        <v>8157478000</v>
      </c>
      <c r="F10" s="85">
        <f aca="true" t="shared" si="0" ref="F10:F23">$D10+$E10</f>
        <v>74004263955</v>
      </c>
      <c r="G10" s="83">
        <v>65846785955</v>
      </c>
      <c r="H10" s="84">
        <v>8157478000</v>
      </c>
      <c r="I10" s="85">
        <f aca="true" t="shared" si="1" ref="I10:I23">$G10+$H10</f>
        <v>74004263955</v>
      </c>
      <c r="J10" s="83">
        <v>18542306065</v>
      </c>
      <c r="K10" s="84">
        <v>491703995</v>
      </c>
      <c r="L10" s="84">
        <f aca="true" t="shared" si="2" ref="L10:L23">$J10+$K10</f>
        <v>19034010060</v>
      </c>
      <c r="M10" s="101">
        <f aca="true" t="shared" si="3" ref="M10:M23">IF(($F10=0),0,($L10/$F10))</f>
        <v>0.257201531949214</v>
      </c>
      <c r="N10" s="83">
        <v>0</v>
      </c>
      <c r="O10" s="84">
        <v>0</v>
      </c>
      <c r="P10" s="84">
        <f aca="true" t="shared" si="4" ref="P10:P23">$N10+$O10</f>
        <v>0</v>
      </c>
      <c r="Q10" s="101">
        <f aca="true" t="shared" si="5" ref="Q10:Q23">IF(($F10=0),0,($P10/$F10))</f>
        <v>0</v>
      </c>
      <c r="R10" s="83">
        <v>0</v>
      </c>
      <c r="S10" s="84">
        <v>0</v>
      </c>
      <c r="T10" s="84">
        <f aca="true" t="shared" si="6" ref="T10:T23">$R10+$S10</f>
        <v>0</v>
      </c>
      <c r="U10" s="101">
        <f aca="true" t="shared" si="7" ref="U10:U23">IF(($I10=0),0,($T10/$I10))</f>
        <v>0</v>
      </c>
      <c r="V10" s="83">
        <v>0</v>
      </c>
      <c r="W10" s="84">
        <v>0</v>
      </c>
      <c r="X10" s="84">
        <f aca="true" t="shared" si="8" ref="X10:X23">$V10+$W10</f>
        <v>0</v>
      </c>
      <c r="Y10" s="101">
        <f aca="true" t="shared" si="9" ref="Y10:Y23">IF(($I10=0),0,($X10/$I10))</f>
        <v>0</v>
      </c>
      <c r="Z10" s="83">
        <v>18542306065</v>
      </c>
      <c r="AA10" s="84">
        <v>491703995</v>
      </c>
      <c r="AB10" s="84">
        <f aca="true" t="shared" si="10" ref="AB10:AB23">$Z10+$AA10</f>
        <v>19034010060</v>
      </c>
      <c r="AC10" s="101">
        <f aca="true" t="shared" si="11" ref="AC10:AC23">IF(($F10=0),0,($AB10/$F10))</f>
        <v>0.257201531949214</v>
      </c>
      <c r="AD10" s="83">
        <v>17423417960</v>
      </c>
      <c r="AE10" s="84">
        <v>476375436</v>
      </c>
      <c r="AF10" s="84">
        <f aca="true" t="shared" si="12" ref="AF10:AF23">$AD10+$AE10</f>
        <v>17899793396</v>
      </c>
      <c r="AG10" s="84">
        <v>74471773080</v>
      </c>
      <c r="AH10" s="84">
        <v>74471773080</v>
      </c>
      <c r="AI10" s="85">
        <v>17899793396</v>
      </c>
      <c r="AJ10" s="120">
        <f aca="true" t="shared" si="13" ref="AJ10:AJ23">IF(($AG10=0),0,($AI10/$AG10))</f>
        <v>0.24035675069494397</v>
      </c>
      <c r="AK10" s="121">
        <f aca="true" t="shared" si="14" ref="AK10:AK23">IF(($AF10=0),0,(($L10/$AF10)-1))</f>
        <v>0.06336479080554414</v>
      </c>
    </row>
    <row r="11" spans="1:37" ht="12.75">
      <c r="A11" s="61" t="s">
        <v>99</v>
      </c>
      <c r="B11" s="62" t="s">
        <v>58</v>
      </c>
      <c r="C11" s="63" t="s">
        <v>59</v>
      </c>
      <c r="D11" s="83">
        <v>38994328591</v>
      </c>
      <c r="E11" s="84">
        <v>3956871493</v>
      </c>
      <c r="F11" s="85">
        <f t="shared" si="0"/>
        <v>42951200084</v>
      </c>
      <c r="G11" s="83">
        <v>38994328591</v>
      </c>
      <c r="H11" s="84">
        <v>3956871493</v>
      </c>
      <c r="I11" s="85">
        <f t="shared" si="1"/>
        <v>42951200084</v>
      </c>
      <c r="J11" s="83">
        <v>10739457579</v>
      </c>
      <c r="K11" s="84">
        <v>231855272</v>
      </c>
      <c r="L11" s="84">
        <f t="shared" si="2"/>
        <v>10971312851</v>
      </c>
      <c r="M11" s="101">
        <f t="shared" si="3"/>
        <v>0.2554367009430078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10739457579</v>
      </c>
      <c r="AA11" s="84">
        <v>231855272</v>
      </c>
      <c r="AB11" s="84">
        <f t="shared" si="10"/>
        <v>10971312851</v>
      </c>
      <c r="AC11" s="101">
        <f t="shared" si="11"/>
        <v>0.2554367009430078</v>
      </c>
      <c r="AD11" s="83">
        <v>9106386036</v>
      </c>
      <c r="AE11" s="84">
        <v>296637830</v>
      </c>
      <c r="AF11" s="84">
        <f t="shared" si="12"/>
        <v>9403023866</v>
      </c>
      <c r="AG11" s="84">
        <v>41598259741</v>
      </c>
      <c r="AH11" s="84">
        <v>41598259741</v>
      </c>
      <c r="AI11" s="85">
        <v>9403023866</v>
      </c>
      <c r="AJ11" s="120">
        <f t="shared" si="13"/>
        <v>0.22604368366718497</v>
      </c>
      <c r="AK11" s="121">
        <f t="shared" si="14"/>
        <v>0.16678560081833993</v>
      </c>
    </row>
    <row r="12" spans="1:37" ht="16.5">
      <c r="A12" s="64" t="s">
        <v>0</v>
      </c>
      <c r="B12" s="65" t="s">
        <v>100</v>
      </c>
      <c r="C12" s="66" t="s">
        <v>0</v>
      </c>
      <c r="D12" s="86">
        <f>SUM(D9:D11)</f>
        <v>147776739000</v>
      </c>
      <c r="E12" s="87">
        <f>SUM(E9:E11)</f>
        <v>16195985077</v>
      </c>
      <c r="F12" s="88">
        <f t="shared" si="0"/>
        <v>163972724077</v>
      </c>
      <c r="G12" s="86">
        <f>SUM(G9:G11)</f>
        <v>147776739000</v>
      </c>
      <c r="H12" s="87">
        <f>SUM(H9:H11)</f>
        <v>16195985077</v>
      </c>
      <c r="I12" s="88">
        <f t="shared" si="1"/>
        <v>163972724077</v>
      </c>
      <c r="J12" s="86">
        <f>SUM(J9:J11)</f>
        <v>42096459871</v>
      </c>
      <c r="K12" s="87">
        <f>SUM(K9:K11)</f>
        <v>873552320</v>
      </c>
      <c r="L12" s="87">
        <f t="shared" si="2"/>
        <v>42970012191</v>
      </c>
      <c r="M12" s="102">
        <f t="shared" si="3"/>
        <v>0.2620558536968728</v>
      </c>
      <c r="N12" s="86">
        <f>SUM(N9:N11)</f>
        <v>0</v>
      </c>
      <c r="O12" s="87">
        <f>SUM(O9:O11)</f>
        <v>0</v>
      </c>
      <c r="P12" s="87">
        <f t="shared" si="4"/>
        <v>0</v>
      </c>
      <c r="Q12" s="102">
        <f t="shared" si="5"/>
        <v>0</v>
      </c>
      <c r="R12" s="86">
        <f>SUM(R9:R11)</f>
        <v>0</v>
      </c>
      <c r="S12" s="87">
        <f>SUM(S9:S11)</f>
        <v>0</v>
      </c>
      <c r="T12" s="87">
        <f t="shared" si="6"/>
        <v>0</v>
      </c>
      <c r="U12" s="102">
        <f t="shared" si="7"/>
        <v>0</v>
      </c>
      <c r="V12" s="86">
        <f>SUM(V9:V11)</f>
        <v>0</v>
      </c>
      <c r="W12" s="87">
        <f>SUM(W9:W11)</f>
        <v>0</v>
      </c>
      <c r="X12" s="87">
        <f t="shared" si="8"/>
        <v>0</v>
      </c>
      <c r="Y12" s="102">
        <f t="shared" si="9"/>
        <v>0</v>
      </c>
      <c r="Z12" s="86">
        <v>42096459871</v>
      </c>
      <c r="AA12" s="87">
        <v>873552320</v>
      </c>
      <c r="AB12" s="87">
        <f t="shared" si="10"/>
        <v>42970012191</v>
      </c>
      <c r="AC12" s="102">
        <f t="shared" si="11"/>
        <v>0.2620558536968728</v>
      </c>
      <c r="AD12" s="86">
        <f>SUM(AD9:AD11)</f>
        <v>37640998464</v>
      </c>
      <c r="AE12" s="87">
        <f>SUM(AE9:AE11)</f>
        <v>1345468128</v>
      </c>
      <c r="AF12" s="87">
        <f t="shared" si="12"/>
        <v>38986466592</v>
      </c>
      <c r="AG12" s="87">
        <f>SUM(AG9:AG11)</f>
        <v>162629469600</v>
      </c>
      <c r="AH12" s="87">
        <f>SUM(AH9:AH11)</f>
        <v>162629469600</v>
      </c>
      <c r="AI12" s="88">
        <f>SUM(AI9:AI11)</f>
        <v>38986466592</v>
      </c>
      <c r="AJ12" s="122">
        <f t="shared" si="13"/>
        <v>0.23972571937847603</v>
      </c>
      <c r="AK12" s="123">
        <f t="shared" si="14"/>
        <v>0.10217765156018066</v>
      </c>
    </row>
    <row r="13" spans="1:37" ht="12.75">
      <c r="A13" s="61" t="s">
        <v>101</v>
      </c>
      <c r="B13" s="62" t="s">
        <v>63</v>
      </c>
      <c r="C13" s="63" t="s">
        <v>64</v>
      </c>
      <c r="D13" s="83">
        <v>6754320807</v>
      </c>
      <c r="E13" s="84">
        <v>428431550</v>
      </c>
      <c r="F13" s="85">
        <f t="shared" si="0"/>
        <v>7182752357</v>
      </c>
      <c r="G13" s="83">
        <v>6754320807</v>
      </c>
      <c r="H13" s="84">
        <v>428431550</v>
      </c>
      <c r="I13" s="85">
        <f t="shared" si="1"/>
        <v>7182752357</v>
      </c>
      <c r="J13" s="83">
        <v>1946627293</v>
      </c>
      <c r="K13" s="84">
        <v>3042391</v>
      </c>
      <c r="L13" s="84">
        <f t="shared" si="2"/>
        <v>1949669684</v>
      </c>
      <c r="M13" s="101">
        <f t="shared" si="3"/>
        <v>0.27143768671071283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1946627293</v>
      </c>
      <c r="AA13" s="84">
        <v>3042391</v>
      </c>
      <c r="AB13" s="84">
        <f t="shared" si="10"/>
        <v>1949669684</v>
      </c>
      <c r="AC13" s="101">
        <f t="shared" si="11"/>
        <v>0.27143768671071283</v>
      </c>
      <c r="AD13" s="83">
        <v>1826566339</v>
      </c>
      <c r="AE13" s="84">
        <v>5577448</v>
      </c>
      <c r="AF13" s="84">
        <f t="shared" si="12"/>
        <v>1832143787</v>
      </c>
      <c r="AG13" s="84">
        <v>6530102836</v>
      </c>
      <c r="AH13" s="84">
        <v>6530102836</v>
      </c>
      <c r="AI13" s="85">
        <v>1832143787</v>
      </c>
      <c r="AJ13" s="120">
        <f t="shared" si="13"/>
        <v>0.28056890266712486</v>
      </c>
      <c r="AK13" s="121">
        <f t="shared" si="14"/>
        <v>0.06414665586506185</v>
      </c>
    </row>
    <row r="14" spans="1:37" ht="12.75">
      <c r="A14" s="61" t="s">
        <v>101</v>
      </c>
      <c r="B14" s="62" t="s">
        <v>231</v>
      </c>
      <c r="C14" s="63" t="s">
        <v>232</v>
      </c>
      <c r="D14" s="83">
        <v>1351122941</v>
      </c>
      <c r="E14" s="84">
        <v>144993658</v>
      </c>
      <c r="F14" s="85">
        <f t="shared" si="0"/>
        <v>1496116599</v>
      </c>
      <c r="G14" s="83">
        <v>1351122941</v>
      </c>
      <c r="H14" s="84">
        <v>173193080</v>
      </c>
      <c r="I14" s="85">
        <f t="shared" si="1"/>
        <v>1524316021</v>
      </c>
      <c r="J14" s="83">
        <v>366028078</v>
      </c>
      <c r="K14" s="84">
        <v>16445450</v>
      </c>
      <c r="L14" s="84">
        <f t="shared" si="2"/>
        <v>382473528</v>
      </c>
      <c r="M14" s="101">
        <f t="shared" si="3"/>
        <v>0.25564419795599097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366028078</v>
      </c>
      <c r="AA14" s="84">
        <v>16445450</v>
      </c>
      <c r="AB14" s="84">
        <f t="shared" si="10"/>
        <v>382473528</v>
      </c>
      <c r="AC14" s="101">
        <f t="shared" si="11"/>
        <v>0.25564419795599097</v>
      </c>
      <c r="AD14" s="83">
        <v>341665772</v>
      </c>
      <c r="AE14" s="84">
        <v>12339114</v>
      </c>
      <c r="AF14" s="84">
        <f t="shared" si="12"/>
        <v>354004886</v>
      </c>
      <c r="AG14" s="84">
        <v>1396036112</v>
      </c>
      <c r="AH14" s="84">
        <v>1396036112</v>
      </c>
      <c r="AI14" s="85">
        <v>354004886</v>
      </c>
      <c r="AJ14" s="120">
        <f t="shared" si="13"/>
        <v>0.25357860227042606</v>
      </c>
      <c r="AK14" s="121">
        <f t="shared" si="14"/>
        <v>0.0804187826944287</v>
      </c>
    </row>
    <row r="15" spans="1:37" ht="12.75">
      <c r="A15" s="61" t="s">
        <v>101</v>
      </c>
      <c r="B15" s="62" t="s">
        <v>233</v>
      </c>
      <c r="C15" s="63" t="s">
        <v>234</v>
      </c>
      <c r="D15" s="83">
        <v>1053362290</v>
      </c>
      <c r="E15" s="84">
        <v>111106860</v>
      </c>
      <c r="F15" s="85">
        <f t="shared" si="0"/>
        <v>1164469150</v>
      </c>
      <c r="G15" s="83">
        <v>1053362290</v>
      </c>
      <c r="H15" s="84">
        <v>111106860</v>
      </c>
      <c r="I15" s="85">
        <f t="shared" si="1"/>
        <v>1164469150</v>
      </c>
      <c r="J15" s="83">
        <v>286164486</v>
      </c>
      <c r="K15" s="84">
        <v>10436279</v>
      </c>
      <c r="L15" s="84">
        <f t="shared" si="2"/>
        <v>296600765</v>
      </c>
      <c r="M15" s="101">
        <f t="shared" si="3"/>
        <v>0.2547089933640578</v>
      </c>
      <c r="N15" s="83">
        <v>0</v>
      </c>
      <c r="O15" s="84">
        <v>0</v>
      </c>
      <c r="P15" s="84">
        <f t="shared" si="4"/>
        <v>0</v>
      </c>
      <c r="Q15" s="101">
        <f t="shared" si="5"/>
        <v>0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v>286164486</v>
      </c>
      <c r="AA15" s="84">
        <v>10436279</v>
      </c>
      <c r="AB15" s="84">
        <f t="shared" si="10"/>
        <v>296600765</v>
      </c>
      <c r="AC15" s="101">
        <f t="shared" si="11"/>
        <v>0.2547089933640578</v>
      </c>
      <c r="AD15" s="83">
        <v>244796216</v>
      </c>
      <c r="AE15" s="84">
        <v>26947376</v>
      </c>
      <c r="AF15" s="84">
        <f t="shared" si="12"/>
        <v>271743592</v>
      </c>
      <c r="AG15" s="84">
        <v>1024293017</v>
      </c>
      <c r="AH15" s="84">
        <v>1024293017</v>
      </c>
      <c r="AI15" s="85">
        <v>271743592</v>
      </c>
      <c r="AJ15" s="120">
        <f t="shared" si="13"/>
        <v>0.26529868649880683</v>
      </c>
      <c r="AK15" s="121">
        <f t="shared" si="14"/>
        <v>0.09147289478678866</v>
      </c>
    </row>
    <row r="16" spans="1:37" ht="12.75">
      <c r="A16" s="61" t="s">
        <v>116</v>
      </c>
      <c r="B16" s="62" t="s">
        <v>235</v>
      </c>
      <c r="C16" s="63" t="s">
        <v>236</v>
      </c>
      <c r="D16" s="83">
        <v>389169404</v>
      </c>
      <c r="E16" s="84">
        <v>2280000</v>
      </c>
      <c r="F16" s="85">
        <f t="shared" si="0"/>
        <v>391449404</v>
      </c>
      <c r="G16" s="83">
        <v>389169404</v>
      </c>
      <c r="H16" s="84">
        <v>2280000</v>
      </c>
      <c r="I16" s="85">
        <f t="shared" si="1"/>
        <v>391449404</v>
      </c>
      <c r="J16" s="83">
        <v>135417882</v>
      </c>
      <c r="K16" s="84">
        <v>110537</v>
      </c>
      <c r="L16" s="84">
        <f t="shared" si="2"/>
        <v>135528419</v>
      </c>
      <c r="M16" s="101">
        <f t="shared" si="3"/>
        <v>0.34622205990125865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135417882</v>
      </c>
      <c r="AA16" s="84">
        <v>110537</v>
      </c>
      <c r="AB16" s="84">
        <f t="shared" si="10"/>
        <v>135528419</v>
      </c>
      <c r="AC16" s="101">
        <f t="shared" si="11"/>
        <v>0.34622205990125865</v>
      </c>
      <c r="AD16" s="83">
        <v>146508181</v>
      </c>
      <c r="AE16" s="84">
        <v>174856</v>
      </c>
      <c r="AF16" s="84">
        <f t="shared" si="12"/>
        <v>146683037</v>
      </c>
      <c r="AG16" s="84">
        <v>419913249</v>
      </c>
      <c r="AH16" s="84">
        <v>419913249</v>
      </c>
      <c r="AI16" s="85">
        <v>146683037</v>
      </c>
      <c r="AJ16" s="120">
        <f t="shared" si="13"/>
        <v>0.3493174777154983</v>
      </c>
      <c r="AK16" s="121">
        <f t="shared" si="14"/>
        <v>-0.0760457257235545</v>
      </c>
    </row>
    <row r="17" spans="1:37" ht="16.5">
      <c r="A17" s="64" t="s">
        <v>0</v>
      </c>
      <c r="B17" s="65" t="s">
        <v>237</v>
      </c>
      <c r="C17" s="66" t="s">
        <v>0</v>
      </c>
      <c r="D17" s="86">
        <f>SUM(D13:D16)</f>
        <v>9547975442</v>
      </c>
      <c r="E17" s="87">
        <f>SUM(E13:E16)</f>
        <v>686812068</v>
      </c>
      <c r="F17" s="88">
        <f t="shared" si="0"/>
        <v>10234787510</v>
      </c>
      <c r="G17" s="86">
        <f>SUM(G13:G16)</f>
        <v>9547975442</v>
      </c>
      <c r="H17" s="87">
        <f>SUM(H13:H16)</f>
        <v>715011490</v>
      </c>
      <c r="I17" s="88">
        <f t="shared" si="1"/>
        <v>10262986932</v>
      </c>
      <c r="J17" s="86">
        <f>SUM(J13:J16)</f>
        <v>2734237739</v>
      </c>
      <c r="K17" s="87">
        <f>SUM(K13:K16)</f>
        <v>30034657</v>
      </c>
      <c r="L17" s="87">
        <f t="shared" si="2"/>
        <v>2764272396</v>
      </c>
      <c r="M17" s="102">
        <f t="shared" si="3"/>
        <v>0.27008595862875906</v>
      </c>
      <c r="N17" s="86">
        <f>SUM(N13:N16)</f>
        <v>0</v>
      </c>
      <c r="O17" s="87">
        <f>SUM(O13:O16)</f>
        <v>0</v>
      </c>
      <c r="P17" s="87">
        <f t="shared" si="4"/>
        <v>0</v>
      </c>
      <c r="Q17" s="102">
        <f t="shared" si="5"/>
        <v>0</v>
      </c>
      <c r="R17" s="86">
        <f>SUM(R13:R16)</f>
        <v>0</v>
      </c>
      <c r="S17" s="87">
        <f>SUM(S13:S16)</f>
        <v>0</v>
      </c>
      <c r="T17" s="87">
        <f t="shared" si="6"/>
        <v>0</v>
      </c>
      <c r="U17" s="102">
        <f t="shared" si="7"/>
        <v>0</v>
      </c>
      <c r="V17" s="86">
        <f>SUM(V13:V16)</f>
        <v>0</v>
      </c>
      <c r="W17" s="87">
        <f>SUM(W13:W16)</f>
        <v>0</v>
      </c>
      <c r="X17" s="87">
        <f t="shared" si="8"/>
        <v>0</v>
      </c>
      <c r="Y17" s="102">
        <f t="shared" si="9"/>
        <v>0</v>
      </c>
      <c r="Z17" s="86">
        <v>2734237739</v>
      </c>
      <c r="AA17" s="87">
        <v>30034657</v>
      </c>
      <c r="AB17" s="87">
        <f t="shared" si="10"/>
        <v>2764272396</v>
      </c>
      <c r="AC17" s="102">
        <f t="shared" si="11"/>
        <v>0.27008595862875906</v>
      </c>
      <c r="AD17" s="86">
        <f>SUM(AD13:AD16)</f>
        <v>2559536508</v>
      </c>
      <c r="AE17" s="87">
        <f>SUM(AE13:AE16)</f>
        <v>45038794</v>
      </c>
      <c r="AF17" s="87">
        <f t="shared" si="12"/>
        <v>2604575302</v>
      </c>
      <c r="AG17" s="87">
        <f>SUM(AG13:AG16)</f>
        <v>9370345214</v>
      </c>
      <c r="AH17" s="87">
        <f>SUM(AH13:AH16)</f>
        <v>9370345214</v>
      </c>
      <c r="AI17" s="88">
        <f>SUM(AI13:AI16)</f>
        <v>2604575302</v>
      </c>
      <c r="AJ17" s="122">
        <f t="shared" si="13"/>
        <v>0.2779593752969281</v>
      </c>
      <c r="AK17" s="123">
        <f t="shared" si="14"/>
        <v>0.0613140629404616</v>
      </c>
    </row>
    <row r="18" spans="1:37" ht="12.75">
      <c r="A18" s="61" t="s">
        <v>101</v>
      </c>
      <c r="B18" s="62" t="s">
        <v>65</v>
      </c>
      <c r="C18" s="63" t="s">
        <v>66</v>
      </c>
      <c r="D18" s="83">
        <v>3156893888</v>
      </c>
      <c r="E18" s="84">
        <v>259784080</v>
      </c>
      <c r="F18" s="85">
        <f t="shared" si="0"/>
        <v>3416677968</v>
      </c>
      <c r="G18" s="83">
        <v>3156893888</v>
      </c>
      <c r="H18" s="84">
        <v>259784080</v>
      </c>
      <c r="I18" s="85">
        <f t="shared" si="1"/>
        <v>3416677968</v>
      </c>
      <c r="J18" s="83">
        <v>848928971</v>
      </c>
      <c r="K18" s="84">
        <v>18954877</v>
      </c>
      <c r="L18" s="84">
        <f t="shared" si="2"/>
        <v>867883848</v>
      </c>
      <c r="M18" s="101">
        <f t="shared" si="3"/>
        <v>0.2540139445767047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848928971</v>
      </c>
      <c r="AA18" s="84">
        <v>18954877</v>
      </c>
      <c r="AB18" s="84">
        <f t="shared" si="10"/>
        <v>867883848</v>
      </c>
      <c r="AC18" s="101">
        <f t="shared" si="11"/>
        <v>0.2540139445767047</v>
      </c>
      <c r="AD18" s="83">
        <v>782768587</v>
      </c>
      <c r="AE18" s="84">
        <v>27479218</v>
      </c>
      <c r="AF18" s="84">
        <f t="shared" si="12"/>
        <v>810247805</v>
      </c>
      <c r="AG18" s="84">
        <v>3532397243</v>
      </c>
      <c r="AH18" s="84">
        <v>3532397243</v>
      </c>
      <c r="AI18" s="85">
        <v>810247805</v>
      </c>
      <c r="AJ18" s="120">
        <f t="shared" si="13"/>
        <v>0.22937618542354865</v>
      </c>
      <c r="AK18" s="121">
        <f t="shared" si="14"/>
        <v>0.07113384651501775</v>
      </c>
    </row>
    <row r="19" spans="1:37" ht="12.75">
      <c r="A19" s="61" t="s">
        <v>101</v>
      </c>
      <c r="B19" s="62" t="s">
        <v>238</v>
      </c>
      <c r="C19" s="63" t="s">
        <v>239</v>
      </c>
      <c r="D19" s="83">
        <v>1934788304</v>
      </c>
      <c r="E19" s="84">
        <v>147752250</v>
      </c>
      <c r="F19" s="85">
        <f t="shared" si="0"/>
        <v>2082540554</v>
      </c>
      <c r="G19" s="83">
        <v>1934788304</v>
      </c>
      <c r="H19" s="84">
        <v>147752250</v>
      </c>
      <c r="I19" s="85">
        <f t="shared" si="1"/>
        <v>2082540554</v>
      </c>
      <c r="J19" s="83">
        <v>498981507</v>
      </c>
      <c r="K19" s="84">
        <v>27431943</v>
      </c>
      <c r="L19" s="84">
        <f t="shared" si="2"/>
        <v>526413450</v>
      </c>
      <c r="M19" s="101">
        <f t="shared" si="3"/>
        <v>0.25277464536712213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498981507</v>
      </c>
      <c r="AA19" s="84">
        <v>27431943</v>
      </c>
      <c r="AB19" s="84">
        <f t="shared" si="10"/>
        <v>526413450</v>
      </c>
      <c r="AC19" s="101">
        <f t="shared" si="11"/>
        <v>0.25277464536712213</v>
      </c>
      <c r="AD19" s="83">
        <v>3458167416</v>
      </c>
      <c r="AE19" s="84">
        <v>0</v>
      </c>
      <c r="AF19" s="84">
        <f t="shared" si="12"/>
        <v>3458167416</v>
      </c>
      <c r="AG19" s="84">
        <v>1986901288</v>
      </c>
      <c r="AH19" s="84">
        <v>1986901288</v>
      </c>
      <c r="AI19" s="85">
        <v>3458167416</v>
      </c>
      <c r="AJ19" s="120">
        <f t="shared" si="13"/>
        <v>1.74048274913595</v>
      </c>
      <c r="AK19" s="121">
        <f t="shared" si="14"/>
        <v>-0.8477767595737475</v>
      </c>
    </row>
    <row r="20" spans="1:37" ht="12.75">
      <c r="A20" s="61" t="s">
        <v>101</v>
      </c>
      <c r="B20" s="62" t="s">
        <v>240</v>
      </c>
      <c r="C20" s="63" t="s">
        <v>241</v>
      </c>
      <c r="D20" s="83">
        <v>2186950955</v>
      </c>
      <c r="E20" s="84">
        <v>193420000</v>
      </c>
      <c r="F20" s="85">
        <f t="shared" si="0"/>
        <v>2380370955</v>
      </c>
      <c r="G20" s="83">
        <v>2186950955</v>
      </c>
      <c r="H20" s="84">
        <v>193420000</v>
      </c>
      <c r="I20" s="85">
        <f t="shared" si="1"/>
        <v>2380370955</v>
      </c>
      <c r="J20" s="83">
        <v>625733367</v>
      </c>
      <c r="K20" s="84">
        <v>27262833</v>
      </c>
      <c r="L20" s="84">
        <f t="shared" si="2"/>
        <v>652996200</v>
      </c>
      <c r="M20" s="101">
        <f t="shared" si="3"/>
        <v>0.27432539395944694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625733367</v>
      </c>
      <c r="AA20" s="84">
        <v>27262833</v>
      </c>
      <c r="AB20" s="84">
        <f t="shared" si="10"/>
        <v>652996200</v>
      </c>
      <c r="AC20" s="101">
        <f t="shared" si="11"/>
        <v>0.27432539395944694</v>
      </c>
      <c r="AD20" s="83">
        <v>551517072</v>
      </c>
      <c r="AE20" s="84">
        <v>16613592</v>
      </c>
      <c r="AF20" s="84">
        <f t="shared" si="12"/>
        <v>568130664</v>
      </c>
      <c r="AG20" s="84">
        <v>2188330209</v>
      </c>
      <c r="AH20" s="84">
        <v>2188330209</v>
      </c>
      <c r="AI20" s="85">
        <v>568130664</v>
      </c>
      <c r="AJ20" s="120">
        <f t="shared" si="13"/>
        <v>0.2596183435495406</v>
      </c>
      <c r="AK20" s="121">
        <f t="shared" si="14"/>
        <v>0.14937679195573228</v>
      </c>
    </row>
    <row r="21" spans="1:37" ht="12.75">
      <c r="A21" s="61" t="s">
        <v>116</v>
      </c>
      <c r="B21" s="62" t="s">
        <v>242</v>
      </c>
      <c r="C21" s="63" t="s">
        <v>243</v>
      </c>
      <c r="D21" s="83">
        <v>245622442</v>
      </c>
      <c r="E21" s="84">
        <v>0</v>
      </c>
      <c r="F21" s="85">
        <f t="shared" si="0"/>
        <v>245622442</v>
      </c>
      <c r="G21" s="83">
        <v>245622442</v>
      </c>
      <c r="H21" s="84">
        <v>0</v>
      </c>
      <c r="I21" s="85">
        <f t="shared" si="1"/>
        <v>245622442</v>
      </c>
      <c r="J21" s="83">
        <v>100030450</v>
      </c>
      <c r="K21" s="84">
        <v>0</v>
      </c>
      <c r="L21" s="84">
        <f t="shared" si="2"/>
        <v>100030450</v>
      </c>
      <c r="M21" s="101">
        <f t="shared" si="3"/>
        <v>0.4072528926326691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100030450</v>
      </c>
      <c r="AA21" s="84">
        <v>0</v>
      </c>
      <c r="AB21" s="84">
        <f t="shared" si="10"/>
        <v>100030450</v>
      </c>
      <c r="AC21" s="101">
        <f t="shared" si="11"/>
        <v>0.4072528926326691</v>
      </c>
      <c r="AD21" s="83">
        <v>107944339</v>
      </c>
      <c r="AE21" s="84">
        <v>0</v>
      </c>
      <c r="AF21" s="84">
        <f t="shared" si="12"/>
        <v>107944339</v>
      </c>
      <c r="AG21" s="84">
        <v>263842322</v>
      </c>
      <c r="AH21" s="84">
        <v>263842322</v>
      </c>
      <c r="AI21" s="85">
        <v>107944339</v>
      </c>
      <c r="AJ21" s="120">
        <f t="shared" si="13"/>
        <v>0.4091244277330155</v>
      </c>
      <c r="AK21" s="121">
        <f t="shared" si="14"/>
        <v>-0.07331453481780081</v>
      </c>
    </row>
    <row r="22" spans="1:37" ht="16.5">
      <c r="A22" s="64" t="s">
        <v>0</v>
      </c>
      <c r="B22" s="65" t="s">
        <v>244</v>
      </c>
      <c r="C22" s="66" t="s">
        <v>0</v>
      </c>
      <c r="D22" s="86">
        <f>SUM(D18:D21)</f>
        <v>7524255589</v>
      </c>
      <c r="E22" s="87">
        <f>SUM(E18:E21)</f>
        <v>600956330</v>
      </c>
      <c r="F22" s="88">
        <f t="shared" si="0"/>
        <v>8125211919</v>
      </c>
      <c r="G22" s="86">
        <f>SUM(G18:G21)</f>
        <v>7524255589</v>
      </c>
      <c r="H22" s="87">
        <f>SUM(H18:H21)</f>
        <v>600956330</v>
      </c>
      <c r="I22" s="88">
        <f t="shared" si="1"/>
        <v>8125211919</v>
      </c>
      <c r="J22" s="86">
        <f>SUM(J18:J21)</f>
        <v>2073674295</v>
      </c>
      <c r="K22" s="87">
        <f>SUM(K18:K21)</f>
        <v>73649653</v>
      </c>
      <c r="L22" s="87">
        <f t="shared" si="2"/>
        <v>2147323948</v>
      </c>
      <c r="M22" s="102">
        <f t="shared" si="3"/>
        <v>0.2642791313514785</v>
      </c>
      <c r="N22" s="86">
        <f>SUM(N18:N21)</f>
        <v>0</v>
      </c>
      <c r="O22" s="87">
        <f>SUM(O18:O21)</f>
        <v>0</v>
      </c>
      <c r="P22" s="87">
        <f t="shared" si="4"/>
        <v>0</v>
      </c>
      <c r="Q22" s="102">
        <f t="shared" si="5"/>
        <v>0</v>
      </c>
      <c r="R22" s="86">
        <f>SUM(R18:R21)</f>
        <v>0</v>
      </c>
      <c r="S22" s="87">
        <f>SUM(S18:S21)</f>
        <v>0</v>
      </c>
      <c r="T22" s="87">
        <f t="shared" si="6"/>
        <v>0</v>
      </c>
      <c r="U22" s="102">
        <f t="shared" si="7"/>
        <v>0</v>
      </c>
      <c r="V22" s="86">
        <f>SUM(V18:V21)</f>
        <v>0</v>
      </c>
      <c r="W22" s="87">
        <f>SUM(W18:W21)</f>
        <v>0</v>
      </c>
      <c r="X22" s="87">
        <f t="shared" si="8"/>
        <v>0</v>
      </c>
      <c r="Y22" s="102">
        <f t="shared" si="9"/>
        <v>0</v>
      </c>
      <c r="Z22" s="86">
        <v>2073674295</v>
      </c>
      <c r="AA22" s="87">
        <v>73649653</v>
      </c>
      <c r="AB22" s="87">
        <f t="shared" si="10"/>
        <v>2147323948</v>
      </c>
      <c r="AC22" s="102">
        <f t="shared" si="11"/>
        <v>0.2642791313514785</v>
      </c>
      <c r="AD22" s="86">
        <f>SUM(AD18:AD21)</f>
        <v>4900397414</v>
      </c>
      <c r="AE22" s="87">
        <f>SUM(AE18:AE21)</f>
        <v>44092810</v>
      </c>
      <c r="AF22" s="87">
        <f t="shared" si="12"/>
        <v>4944490224</v>
      </c>
      <c r="AG22" s="87">
        <f>SUM(AG18:AG21)</f>
        <v>7971471062</v>
      </c>
      <c r="AH22" s="87">
        <f>SUM(AH18:AH21)</f>
        <v>7971471062</v>
      </c>
      <c r="AI22" s="88">
        <f>SUM(AI18:AI21)</f>
        <v>4944490224</v>
      </c>
      <c r="AJ22" s="122">
        <f t="shared" si="13"/>
        <v>0.6202732451191328</v>
      </c>
      <c r="AK22" s="123">
        <f t="shared" si="14"/>
        <v>-0.5657137842892012</v>
      </c>
    </row>
    <row r="23" spans="1:37" ht="16.5">
      <c r="A23" s="67" t="s">
        <v>0</v>
      </c>
      <c r="B23" s="68" t="s">
        <v>245</v>
      </c>
      <c r="C23" s="69" t="s">
        <v>0</v>
      </c>
      <c r="D23" s="89">
        <f>SUM(D9:D11,D13:D16,D18:D21)</f>
        <v>164848970031</v>
      </c>
      <c r="E23" s="90">
        <f>SUM(E9:E11,E13:E16,E18:E21)</f>
        <v>17483753475</v>
      </c>
      <c r="F23" s="91">
        <f t="shared" si="0"/>
        <v>182332723506</v>
      </c>
      <c r="G23" s="89">
        <f>SUM(G9:G11,G13:G16,G18:G21)</f>
        <v>164848970031</v>
      </c>
      <c r="H23" s="90">
        <f>SUM(H9:H11,H13:H16,H18:H21)</f>
        <v>17511952897</v>
      </c>
      <c r="I23" s="91">
        <f t="shared" si="1"/>
        <v>182360922928</v>
      </c>
      <c r="J23" s="89">
        <f>SUM(J9:J11,J13:J16,J18:J21)</f>
        <v>46904371905</v>
      </c>
      <c r="K23" s="90">
        <f>SUM(K9:K11,K13:K16,K18:K21)</f>
        <v>977236630</v>
      </c>
      <c r="L23" s="90">
        <f t="shared" si="2"/>
        <v>47881608535</v>
      </c>
      <c r="M23" s="103">
        <f t="shared" si="3"/>
        <v>0.26260567831327525</v>
      </c>
      <c r="N23" s="89">
        <f>SUM(N9:N11,N13:N16,N18:N21)</f>
        <v>0</v>
      </c>
      <c r="O23" s="90">
        <f>SUM(O9:O11,O13:O16,O18:O21)</f>
        <v>0</v>
      </c>
      <c r="P23" s="90">
        <f t="shared" si="4"/>
        <v>0</v>
      </c>
      <c r="Q23" s="103">
        <f t="shared" si="5"/>
        <v>0</v>
      </c>
      <c r="R23" s="89">
        <f>SUM(R9:R11,R13:R16,R18:R21)</f>
        <v>0</v>
      </c>
      <c r="S23" s="90">
        <f>SUM(S9:S11,S13:S16,S18:S21)</f>
        <v>0</v>
      </c>
      <c r="T23" s="90">
        <f t="shared" si="6"/>
        <v>0</v>
      </c>
      <c r="U23" s="103">
        <f t="shared" si="7"/>
        <v>0</v>
      </c>
      <c r="V23" s="89">
        <f>SUM(V9:V11,V13:V16,V18:V21)</f>
        <v>0</v>
      </c>
      <c r="W23" s="90">
        <f>SUM(W9:W11,W13:W16,W18:W21)</f>
        <v>0</v>
      </c>
      <c r="X23" s="90">
        <f t="shared" si="8"/>
        <v>0</v>
      </c>
      <c r="Y23" s="103">
        <f t="shared" si="9"/>
        <v>0</v>
      </c>
      <c r="Z23" s="89">
        <v>46904371905</v>
      </c>
      <c r="AA23" s="90">
        <v>977236630</v>
      </c>
      <c r="AB23" s="90">
        <f t="shared" si="10"/>
        <v>47881608535</v>
      </c>
      <c r="AC23" s="103">
        <f t="shared" si="11"/>
        <v>0.26260567831327525</v>
      </c>
      <c r="AD23" s="89">
        <f>SUM(AD9:AD11,AD13:AD16,AD18:AD21)</f>
        <v>45100932386</v>
      </c>
      <c r="AE23" s="90">
        <f>SUM(AE9:AE11,AE13:AE16,AE18:AE21)</f>
        <v>1434599732</v>
      </c>
      <c r="AF23" s="90">
        <f t="shared" si="12"/>
        <v>46535532118</v>
      </c>
      <c r="AG23" s="90">
        <f>SUM(AG9:AG11,AG13:AG16,AG18:AG21)</f>
        <v>179971285876</v>
      </c>
      <c r="AH23" s="90">
        <f>SUM(AH9:AH11,AH13:AH16,AH18:AH21)</f>
        <v>179971285876</v>
      </c>
      <c r="AI23" s="91">
        <f>SUM(AI9:AI11,AI13:AI16,AI18:AI21)</f>
        <v>46535532118</v>
      </c>
      <c r="AJ23" s="124">
        <f t="shared" si="13"/>
        <v>0.2585719821442123</v>
      </c>
      <c r="AK23" s="125">
        <f t="shared" si="14"/>
        <v>0.028925776836219663</v>
      </c>
    </row>
    <row r="24" spans="1:37" ht="12.7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ht="12.7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ht="12.7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ht="12.7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ht="12.7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ht="12.7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ht="12.7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ht="12.7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ht="12.7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ht="12.7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ht="12.7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ht="12.7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ht="12.7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ht="12.7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99</v>
      </c>
      <c r="B9" s="62" t="s">
        <v>50</v>
      </c>
      <c r="C9" s="63" t="s">
        <v>51</v>
      </c>
      <c r="D9" s="83">
        <v>43656806610</v>
      </c>
      <c r="E9" s="84">
        <v>5321542000</v>
      </c>
      <c r="F9" s="85">
        <f>$D9+$E9</f>
        <v>48978348610</v>
      </c>
      <c r="G9" s="83">
        <v>43656806610</v>
      </c>
      <c r="H9" s="84">
        <v>5321542000</v>
      </c>
      <c r="I9" s="85">
        <f>$G9+$H9</f>
        <v>48978348610</v>
      </c>
      <c r="J9" s="83">
        <v>11465914159</v>
      </c>
      <c r="K9" s="84">
        <v>454029618</v>
      </c>
      <c r="L9" s="84">
        <f>$J9+$K9</f>
        <v>11919943777</v>
      </c>
      <c r="M9" s="101">
        <f>IF(($F9=0),0,($L9/$F9))</f>
        <v>0.24337169617364934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11465914159</v>
      </c>
      <c r="AA9" s="84">
        <v>454029618</v>
      </c>
      <c r="AB9" s="84">
        <f>$Z9+$AA9</f>
        <v>11919943777</v>
      </c>
      <c r="AC9" s="101">
        <f>IF(($F9=0),0,($AB9/$F9))</f>
        <v>0.24337169617364934</v>
      </c>
      <c r="AD9" s="83">
        <v>10775050300</v>
      </c>
      <c r="AE9" s="84">
        <v>530597490</v>
      </c>
      <c r="AF9" s="84">
        <f>$AD9+$AE9</f>
        <v>11305647790</v>
      </c>
      <c r="AG9" s="84">
        <v>45327014620</v>
      </c>
      <c r="AH9" s="84">
        <v>45327014620</v>
      </c>
      <c r="AI9" s="85">
        <v>11305647790</v>
      </c>
      <c r="AJ9" s="120">
        <f>IF(($AG9=0),0,($AI9/$AG9))</f>
        <v>0.2494240550537277</v>
      </c>
      <c r="AK9" s="121">
        <f>IF(($AF9=0),0,(($L9/$AF9)-1))</f>
        <v>0.05433531969245964</v>
      </c>
    </row>
    <row r="10" spans="1:37" ht="16.5">
      <c r="A10" s="64" t="s">
        <v>0</v>
      </c>
      <c r="B10" s="65" t="s">
        <v>100</v>
      </c>
      <c r="C10" s="66" t="s">
        <v>0</v>
      </c>
      <c r="D10" s="86">
        <f>D9</f>
        <v>43656806610</v>
      </c>
      <c r="E10" s="87">
        <f>E9</f>
        <v>5321542000</v>
      </c>
      <c r="F10" s="88">
        <f aca="true" t="shared" si="0" ref="F10:F41">$D10+$E10</f>
        <v>48978348610</v>
      </c>
      <c r="G10" s="86">
        <f>G9</f>
        <v>43656806610</v>
      </c>
      <c r="H10" s="87">
        <f>H9</f>
        <v>5321542000</v>
      </c>
      <c r="I10" s="88">
        <f aca="true" t="shared" si="1" ref="I10:I41">$G10+$H10</f>
        <v>48978348610</v>
      </c>
      <c r="J10" s="86">
        <f>J9</f>
        <v>11465914159</v>
      </c>
      <c r="K10" s="87">
        <f>K9</f>
        <v>454029618</v>
      </c>
      <c r="L10" s="87">
        <f aca="true" t="shared" si="2" ref="L10:L41">$J10+$K10</f>
        <v>11919943777</v>
      </c>
      <c r="M10" s="102">
        <f aca="true" t="shared" si="3" ref="M10:M41">IF(($F10=0),0,($L10/$F10))</f>
        <v>0.24337169617364934</v>
      </c>
      <c r="N10" s="86">
        <f>N9</f>
        <v>0</v>
      </c>
      <c r="O10" s="87">
        <f>O9</f>
        <v>0</v>
      </c>
      <c r="P10" s="87">
        <f aca="true" t="shared" si="4" ref="P10:P41">$N10+$O10</f>
        <v>0</v>
      </c>
      <c r="Q10" s="102">
        <f aca="true" t="shared" si="5" ref="Q10:Q41">IF(($F10=0),0,($P10/$F10))</f>
        <v>0</v>
      </c>
      <c r="R10" s="86">
        <f>R9</f>
        <v>0</v>
      </c>
      <c r="S10" s="87">
        <f>S9</f>
        <v>0</v>
      </c>
      <c r="T10" s="87">
        <f aca="true" t="shared" si="6" ref="T10:T41">$R10+$S10</f>
        <v>0</v>
      </c>
      <c r="U10" s="102">
        <f aca="true" t="shared" si="7" ref="U10:U41">IF(($I10=0),0,($T10/$I10))</f>
        <v>0</v>
      </c>
      <c r="V10" s="86">
        <f>V9</f>
        <v>0</v>
      </c>
      <c r="W10" s="87">
        <f>W9</f>
        <v>0</v>
      </c>
      <c r="X10" s="87">
        <f aca="true" t="shared" si="8" ref="X10:X41">$V10+$W10</f>
        <v>0</v>
      </c>
      <c r="Y10" s="102">
        <f aca="true" t="shared" si="9" ref="Y10:Y41">IF(($I10=0),0,($X10/$I10))</f>
        <v>0</v>
      </c>
      <c r="Z10" s="86">
        <v>11465914159</v>
      </c>
      <c r="AA10" s="87">
        <v>454029618</v>
      </c>
      <c r="AB10" s="87">
        <f aca="true" t="shared" si="10" ref="AB10:AB41">$Z10+$AA10</f>
        <v>11919943777</v>
      </c>
      <c r="AC10" s="102">
        <f aca="true" t="shared" si="11" ref="AC10:AC41">IF(($F10=0),0,($AB10/$F10))</f>
        <v>0.24337169617364934</v>
      </c>
      <c r="AD10" s="86">
        <f>AD9</f>
        <v>10775050300</v>
      </c>
      <c r="AE10" s="87">
        <f>AE9</f>
        <v>530597490</v>
      </c>
      <c r="AF10" s="87">
        <f aca="true" t="shared" si="12" ref="AF10:AF41">$AD10+$AE10</f>
        <v>11305647790</v>
      </c>
      <c r="AG10" s="87">
        <f>AG9</f>
        <v>45327014620</v>
      </c>
      <c r="AH10" s="87">
        <f>AH9</f>
        <v>45327014620</v>
      </c>
      <c r="AI10" s="88">
        <f>AI9</f>
        <v>11305647790</v>
      </c>
      <c r="AJ10" s="122">
        <f aca="true" t="shared" si="13" ref="AJ10:AJ41">IF(($AG10=0),0,($AI10/$AG10))</f>
        <v>0.2494240550537277</v>
      </c>
      <c r="AK10" s="123">
        <f aca="true" t="shared" si="14" ref="AK10:AK41">IF(($AF10=0),0,(($L10/$AF10)-1))</f>
        <v>0.05433531969245964</v>
      </c>
    </row>
    <row r="11" spans="1:37" ht="12.75">
      <c r="A11" s="61" t="s">
        <v>101</v>
      </c>
      <c r="B11" s="62" t="s">
        <v>246</v>
      </c>
      <c r="C11" s="63" t="s">
        <v>247</v>
      </c>
      <c r="D11" s="83">
        <v>306073108</v>
      </c>
      <c r="E11" s="84">
        <v>38595086</v>
      </c>
      <c r="F11" s="85">
        <f t="shared" si="0"/>
        <v>344668194</v>
      </c>
      <c r="G11" s="83">
        <v>306073108</v>
      </c>
      <c r="H11" s="84">
        <v>38595086</v>
      </c>
      <c r="I11" s="85">
        <f t="shared" si="1"/>
        <v>344668194</v>
      </c>
      <c r="J11" s="83">
        <v>118129383</v>
      </c>
      <c r="K11" s="84">
        <v>8006652</v>
      </c>
      <c r="L11" s="84">
        <f t="shared" si="2"/>
        <v>126136035</v>
      </c>
      <c r="M11" s="101">
        <f t="shared" si="3"/>
        <v>0.3659636635923534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118129383</v>
      </c>
      <c r="AA11" s="84">
        <v>8006652</v>
      </c>
      <c r="AB11" s="84">
        <f t="shared" si="10"/>
        <v>126136035</v>
      </c>
      <c r="AC11" s="101">
        <f t="shared" si="11"/>
        <v>0.3659636635923534</v>
      </c>
      <c r="AD11" s="83">
        <v>116828533</v>
      </c>
      <c r="AE11" s="84">
        <v>916381</v>
      </c>
      <c r="AF11" s="84">
        <f t="shared" si="12"/>
        <v>117744914</v>
      </c>
      <c r="AG11" s="84">
        <v>347553129</v>
      </c>
      <c r="AH11" s="84">
        <v>347553129</v>
      </c>
      <c r="AI11" s="85">
        <v>117744914</v>
      </c>
      <c r="AJ11" s="120">
        <f t="shared" si="13"/>
        <v>0.3387824887054894</v>
      </c>
      <c r="AK11" s="121">
        <f t="shared" si="14"/>
        <v>0.07126525227238267</v>
      </c>
    </row>
    <row r="12" spans="1:37" ht="12.75">
      <c r="A12" s="61" t="s">
        <v>101</v>
      </c>
      <c r="B12" s="62" t="s">
        <v>248</v>
      </c>
      <c r="C12" s="63" t="s">
        <v>249</v>
      </c>
      <c r="D12" s="83">
        <v>189864259</v>
      </c>
      <c r="E12" s="84">
        <v>62184535</v>
      </c>
      <c r="F12" s="85">
        <f t="shared" si="0"/>
        <v>252048794</v>
      </c>
      <c r="G12" s="83">
        <v>189864259</v>
      </c>
      <c r="H12" s="84">
        <v>62184535</v>
      </c>
      <c r="I12" s="85">
        <f t="shared" si="1"/>
        <v>252048794</v>
      </c>
      <c r="J12" s="83">
        <v>70371623</v>
      </c>
      <c r="K12" s="84">
        <v>11179084</v>
      </c>
      <c r="L12" s="84">
        <f t="shared" si="2"/>
        <v>81550707</v>
      </c>
      <c r="M12" s="101">
        <f t="shared" si="3"/>
        <v>0.3235512684103539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70371623</v>
      </c>
      <c r="AA12" s="84">
        <v>11179084</v>
      </c>
      <c r="AB12" s="84">
        <f t="shared" si="10"/>
        <v>81550707</v>
      </c>
      <c r="AC12" s="101">
        <f t="shared" si="11"/>
        <v>0.3235512684103539</v>
      </c>
      <c r="AD12" s="83">
        <v>65745116</v>
      </c>
      <c r="AE12" s="84">
        <v>10775530</v>
      </c>
      <c r="AF12" s="84">
        <f t="shared" si="12"/>
        <v>76520646</v>
      </c>
      <c r="AG12" s="84">
        <v>286293957</v>
      </c>
      <c r="AH12" s="84">
        <v>286293957</v>
      </c>
      <c r="AI12" s="85">
        <v>76520646</v>
      </c>
      <c r="AJ12" s="120">
        <f t="shared" si="13"/>
        <v>0.26727999012567355</v>
      </c>
      <c r="AK12" s="121">
        <f t="shared" si="14"/>
        <v>0.06573469073954241</v>
      </c>
    </row>
    <row r="13" spans="1:37" ht="12.75">
      <c r="A13" s="61" t="s">
        <v>101</v>
      </c>
      <c r="B13" s="62" t="s">
        <v>250</v>
      </c>
      <c r="C13" s="63" t="s">
        <v>251</v>
      </c>
      <c r="D13" s="83">
        <v>205064734</v>
      </c>
      <c r="E13" s="84">
        <v>46090795</v>
      </c>
      <c r="F13" s="85">
        <f t="shared" si="0"/>
        <v>251155529</v>
      </c>
      <c r="G13" s="83">
        <v>205064734</v>
      </c>
      <c r="H13" s="84">
        <v>46090795</v>
      </c>
      <c r="I13" s="85">
        <f t="shared" si="1"/>
        <v>251155529</v>
      </c>
      <c r="J13" s="83">
        <v>29478751</v>
      </c>
      <c r="K13" s="84">
        <v>6157109</v>
      </c>
      <c r="L13" s="84">
        <f t="shared" si="2"/>
        <v>35635860</v>
      </c>
      <c r="M13" s="101">
        <f t="shared" si="3"/>
        <v>0.14188761896617455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29478751</v>
      </c>
      <c r="AA13" s="84">
        <v>6157109</v>
      </c>
      <c r="AB13" s="84">
        <f t="shared" si="10"/>
        <v>35635860</v>
      </c>
      <c r="AC13" s="101">
        <f t="shared" si="11"/>
        <v>0.14188761896617455</v>
      </c>
      <c r="AD13" s="83">
        <v>72204819</v>
      </c>
      <c r="AE13" s="84">
        <v>18872923</v>
      </c>
      <c r="AF13" s="84">
        <f t="shared" si="12"/>
        <v>91077742</v>
      </c>
      <c r="AG13" s="84">
        <v>270800376</v>
      </c>
      <c r="AH13" s="84">
        <v>270800376</v>
      </c>
      <c r="AI13" s="85">
        <v>91077742</v>
      </c>
      <c r="AJ13" s="120">
        <f t="shared" si="13"/>
        <v>0.3363279746701681</v>
      </c>
      <c r="AK13" s="121">
        <f t="shared" si="14"/>
        <v>-0.6087314066262205</v>
      </c>
    </row>
    <row r="14" spans="1:37" ht="12.75">
      <c r="A14" s="61" t="s">
        <v>101</v>
      </c>
      <c r="B14" s="62" t="s">
        <v>252</v>
      </c>
      <c r="C14" s="63" t="s">
        <v>253</v>
      </c>
      <c r="D14" s="83">
        <v>1124638940</v>
      </c>
      <c r="E14" s="84">
        <v>161345260</v>
      </c>
      <c r="F14" s="85">
        <f t="shared" si="0"/>
        <v>1285984200</v>
      </c>
      <c r="G14" s="83">
        <v>1124638940</v>
      </c>
      <c r="H14" s="84">
        <v>168301788</v>
      </c>
      <c r="I14" s="85">
        <f t="shared" si="1"/>
        <v>1292940728</v>
      </c>
      <c r="J14" s="83">
        <v>352626697</v>
      </c>
      <c r="K14" s="84">
        <v>29287156</v>
      </c>
      <c r="L14" s="84">
        <f t="shared" si="2"/>
        <v>381913853</v>
      </c>
      <c r="M14" s="101">
        <f t="shared" si="3"/>
        <v>0.29698176151775424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352626697</v>
      </c>
      <c r="AA14" s="84">
        <v>29287156</v>
      </c>
      <c r="AB14" s="84">
        <f t="shared" si="10"/>
        <v>381913853</v>
      </c>
      <c r="AC14" s="101">
        <f t="shared" si="11"/>
        <v>0.29698176151775424</v>
      </c>
      <c r="AD14" s="83">
        <v>336384663</v>
      </c>
      <c r="AE14" s="84">
        <v>23130308</v>
      </c>
      <c r="AF14" s="84">
        <f t="shared" si="12"/>
        <v>359514971</v>
      </c>
      <c r="AG14" s="84">
        <v>1173796940</v>
      </c>
      <c r="AH14" s="84">
        <v>1173796940</v>
      </c>
      <c r="AI14" s="85">
        <v>359514971</v>
      </c>
      <c r="AJ14" s="120">
        <f t="shared" si="13"/>
        <v>0.3062837861887764</v>
      </c>
      <c r="AK14" s="121">
        <f t="shared" si="14"/>
        <v>0.06230305774943656</v>
      </c>
    </row>
    <row r="15" spans="1:37" ht="12.75">
      <c r="A15" s="61" t="s">
        <v>116</v>
      </c>
      <c r="B15" s="62" t="s">
        <v>254</v>
      </c>
      <c r="C15" s="63" t="s">
        <v>255</v>
      </c>
      <c r="D15" s="83">
        <v>1203405570</v>
      </c>
      <c r="E15" s="84">
        <v>333547800</v>
      </c>
      <c r="F15" s="85">
        <f t="shared" si="0"/>
        <v>1536953370</v>
      </c>
      <c r="G15" s="83">
        <v>1203405570</v>
      </c>
      <c r="H15" s="84">
        <v>333547800</v>
      </c>
      <c r="I15" s="85">
        <f t="shared" si="1"/>
        <v>1536953370</v>
      </c>
      <c r="J15" s="83">
        <v>332540750</v>
      </c>
      <c r="K15" s="84">
        <v>25074210</v>
      </c>
      <c r="L15" s="84">
        <f t="shared" si="2"/>
        <v>357614960</v>
      </c>
      <c r="M15" s="101">
        <f t="shared" si="3"/>
        <v>0.2326778202776575</v>
      </c>
      <c r="N15" s="83">
        <v>0</v>
      </c>
      <c r="O15" s="84">
        <v>0</v>
      </c>
      <c r="P15" s="84">
        <f t="shared" si="4"/>
        <v>0</v>
      </c>
      <c r="Q15" s="101">
        <f t="shared" si="5"/>
        <v>0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v>332540750</v>
      </c>
      <c r="AA15" s="84">
        <v>25074210</v>
      </c>
      <c r="AB15" s="84">
        <f t="shared" si="10"/>
        <v>357614960</v>
      </c>
      <c r="AC15" s="101">
        <f t="shared" si="11"/>
        <v>0.2326778202776575</v>
      </c>
      <c r="AD15" s="83">
        <v>332615469</v>
      </c>
      <c r="AE15" s="84">
        <v>355464</v>
      </c>
      <c r="AF15" s="84">
        <f t="shared" si="12"/>
        <v>332970933</v>
      </c>
      <c r="AG15" s="84">
        <v>1433695324</v>
      </c>
      <c r="AH15" s="84">
        <v>1433695324</v>
      </c>
      <c r="AI15" s="85">
        <v>332970933</v>
      </c>
      <c r="AJ15" s="120">
        <f t="shared" si="13"/>
        <v>0.23224664782403937</v>
      </c>
      <c r="AK15" s="121">
        <f t="shared" si="14"/>
        <v>0.07401254751567166</v>
      </c>
    </row>
    <row r="16" spans="1:37" ht="16.5">
      <c r="A16" s="64" t="s">
        <v>0</v>
      </c>
      <c r="B16" s="65" t="s">
        <v>256</v>
      </c>
      <c r="C16" s="66" t="s">
        <v>0</v>
      </c>
      <c r="D16" s="86">
        <f>SUM(D11:D15)</f>
        <v>3029046611</v>
      </c>
      <c r="E16" s="87">
        <f>SUM(E11:E15)</f>
        <v>641763476</v>
      </c>
      <c r="F16" s="88">
        <f t="shared" si="0"/>
        <v>3670810087</v>
      </c>
      <c r="G16" s="86">
        <f>SUM(G11:G15)</f>
        <v>3029046611</v>
      </c>
      <c r="H16" s="87">
        <f>SUM(H11:H15)</f>
        <v>648720004</v>
      </c>
      <c r="I16" s="88">
        <f t="shared" si="1"/>
        <v>3677766615</v>
      </c>
      <c r="J16" s="86">
        <f>SUM(J11:J15)</f>
        <v>903147204</v>
      </c>
      <c r="K16" s="87">
        <f>SUM(K11:K15)</f>
        <v>79704211</v>
      </c>
      <c r="L16" s="87">
        <f t="shared" si="2"/>
        <v>982851415</v>
      </c>
      <c r="M16" s="102">
        <f t="shared" si="3"/>
        <v>0.2677478245144639</v>
      </c>
      <c r="N16" s="86">
        <f>SUM(N11:N15)</f>
        <v>0</v>
      </c>
      <c r="O16" s="87">
        <f>SUM(O11:O15)</f>
        <v>0</v>
      </c>
      <c r="P16" s="87">
        <f t="shared" si="4"/>
        <v>0</v>
      </c>
      <c r="Q16" s="102">
        <f t="shared" si="5"/>
        <v>0</v>
      </c>
      <c r="R16" s="86">
        <f>SUM(R11:R15)</f>
        <v>0</v>
      </c>
      <c r="S16" s="87">
        <f>SUM(S11:S15)</f>
        <v>0</v>
      </c>
      <c r="T16" s="87">
        <f t="shared" si="6"/>
        <v>0</v>
      </c>
      <c r="U16" s="102">
        <f t="shared" si="7"/>
        <v>0</v>
      </c>
      <c r="V16" s="86">
        <f>SUM(V11:V15)</f>
        <v>0</v>
      </c>
      <c r="W16" s="87">
        <f>SUM(W11:W15)</f>
        <v>0</v>
      </c>
      <c r="X16" s="87">
        <f t="shared" si="8"/>
        <v>0</v>
      </c>
      <c r="Y16" s="102">
        <f t="shared" si="9"/>
        <v>0</v>
      </c>
      <c r="Z16" s="86">
        <v>903147204</v>
      </c>
      <c r="AA16" s="87">
        <v>79704211</v>
      </c>
      <c r="AB16" s="87">
        <f t="shared" si="10"/>
        <v>982851415</v>
      </c>
      <c r="AC16" s="102">
        <f t="shared" si="11"/>
        <v>0.2677478245144639</v>
      </c>
      <c r="AD16" s="86">
        <f>SUM(AD11:AD15)</f>
        <v>923778600</v>
      </c>
      <c r="AE16" s="87">
        <f>SUM(AE11:AE15)</f>
        <v>54050606</v>
      </c>
      <c r="AF16" s="87">
        <f t="shared" si="12"/>
        <v>977829206</v>
      </c>
      <c r="AG16" s="87">
        <f>SUM(AG11:AG15)</f>
        <v>3512139726</v>
      </c>
      <c r="AH16" s="87">
        <f>SUM(AH11:AH15)</f>
        <v>3512139726</v>
      </c>
      <c r="AI16" s="88">
        <f>SUM(AI11:AI15)</f>
        <v>977829206</v>
      </c>
      <c r="AJ16" s="122">
        <f t="shared" si="13"/>
        <v>0.2784140957608359</v>
      </c>
      <c r="AK16" s="123">
        <f t="shared" si="14"/>
        <v>0.005136079971004737</v>
      </c>
    </row>
    <row r="17" spans="1:37" ht="12.75">
      <c r="A17" s="61" t="s">
        <v>101</v>
      </c>
      <c r="B17" s="62" t="s">
        <v>257</v>
      </c>
      <c r="C17" s="63" t="s">
        <v>258</v>
      </c>
      <c r="D17" s="83">
        <v>188226552</v>
      </c>
      <c r="E17" s="84">
        <v>29977000</v>
      </c>
      <c r="F17" s="85">
        <f t="shared" si="0"/>
        <v>218203552</v>
      </c>
      <c r="G17" s="83">
        <v>188226552</v>
      </c>
      <c r="H17" s="84">
        <v>29977000</v>
      </c>
      <c r="I17" s="85">
        <f t="shared" si="1"/>
        <v>218203552</v>
      </c>
      <c r="J17" s="83">
        <v>10490678</v>
      </c>
      <c r="K17" s="84">
        <v>10423623</v>
      </c>
      <c r="L17" s="84">
        <f t="shared" si="2"/>
        <v>20914301</v>
      </c>
      <c r="M17" s="101">
        <f t="shared" si="3"/>
        <v>0.09584766521124276</v>
      </c>
      <c r="N17" s="83">
        <v>0</v>
      </c>
      <c r="O17" s="84">
        <v>0</v>
      </c>
      <c r="P17" s="84">
        <f t="shared" si="4"/>
        <v>0</v>
      </c>
      <c r="Q17" s="101">
        <f t="shared" si="5"/>
        <v>0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v>10490678</v>
      </c>
      <c r="AA17" s="84">
        <v>10423623</v>
      </c>
      <c r="AB17" s="84">
        <f t="shared" si="10"/>
        <v>20914301</v>
      </c>
      <c r="AC17" s="101">
        <f t="shared" si="11"/>
        <v>0.09584766521124276</v>
      </c>
      <c r="AD17" s="83">
        <v>120967553</v>
      </c>
      <c r="AE17" s="84">
        <v>687551413</v>
      </c>
      <c r="AF17" s="84">
        <f t="shared" si="12"/>
        <v>808518966</v>
      </c>
      <c r="AG17" s="84">
        <v>189469000</v>
      </c>
      <c r="AH17" s="84">
        <v>189469000</v>
      </c>
      <c r="AI17" s="85">
        <v>808518966</v>
      </c>
      <c r="AJ17" s="120">
        <f t="shared" si="13"/>
        <v>4.267288928531844</v>
      </c>
      <c r="AK17" s="121">
        <f t="shared" si="14"/>
        <v>-0.974132578356857</v>
      </c>
    </row>
    <row r="18" spans="1:37" ht="12.75">
      <c r="A18" s="61" t="s">
        <v>101</v>
      </c>
      <c r="B18" s="62" t="s">
        <v>259</v>
      </c>
      <c r="C18" s="63" t="s">
        <v>260</v>
      </c>
      <c r="D18" s="83">
        <v>489121663</v>
      </c>
      <c r="E18" s="84">
        <v>29048451</v>
      </c>
      <c r="F18" s="85">
        <f t="shared" si="0"/>
        <v>518170114</v>
      </c>
      <c r="G18" s="83">
        <v>489121663</v>
      </c>
      <c r="H18" s="84">
        <v>29048451</v>
      </c>
      <c r="I18" s="85">
        <f t="shared" si="1"/>
        <v>518170114</v>
      </c>
      <c r="J18" s="83">
        <v>127616332</v>
      </c>
      <c r="K18" s="84">
        <v>826377</v>
      </c>
      <c r="L18" s="84">
        <f t="shared" si="2"/>
        <v>128442709</v>
      </c>
      <c r="M18" s="101">
        <f t="shared" si="3"/>
        <v>0.24787749337469508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127616332</v>
      </c>
      <c r="AA18" s="84">
        <v>826377</v>
      </c>
      <c r="AB18" s="84">
        <f t="shared" si="10"/>
        <v>128442709</v>
      </c>
      <c r="AC18" s="101">
        <f t="shared" si="11"/>
        <v>0.24787749337469508</v>
      </c>
      <c r="AD18" s="83">
        <v>121318333</v>
      </c>
      <c r="AE18" s="84">
        <v>4319424</v>
      </c>
      <c r="AF18" s="84">
        <f t="shared" si="12"/>
        <v>125637757</v>
      </c>
      <c r="AG18" s="84">
        <v>476549858</v>
      </c>
      <c r="AH18" s="84">
        <v>476549858</v>
      </c>
      <c r="AI18" s="85">
        <v>125637757</v>
      </c>
      <c r="AJ18" s="120">
        <f t="shared" si="13"/>
        <v>0.263640319876037</v>
      </c>
      <c r="AK18" s="121">
        <f t="shared" si="14"/>
        <v>0.0223257089825315</v>
      </c>
    </row>
    <row r="19" spans="1:37" ht="12.75">
      <c r="A19" s="61" t="s">
        <v>101</v>
      </c>
      <c r="B19" s="62" t="s">
        <v>261</v>
      </c>
      <c r="C19" s="63" t="s">
        <v>262</v>
      </c>
      <c r="D19" s="83">
        <v>169602656</v>
      </c>
      <c r="E19" s="84">
        <v>11839850</v>
      </c>
      <c r="F19" s="85">
        <f t="shared" si="0"/>
        <v>181442506</v>
      </c>
      <c r="G19" s="83">
        <v>169602656</v>
      </c>
      <c r="H19" s="84">
        <v>11839850</v>
      </c>
      <c r="I19" s="85">
        <f t="shared" si="1"/>
        <v>181442506</v>
      </c>
      <c r="J19" s="83">
        <v>42583766</v>
      </c>
      <c r="K19" s="84">
        <v>4506690</v>
      </c>
      <c r="L19" s="84">
        <f t="shared" si="2"/>
        <v>47090456</v>
      </c>
      <c r="M19" s="101">
        <f t="shared" si="3"/>
        <v>0.2595337610691951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42583766</v>
      </c>
      <c r="AA19" s="84">
        <v>4506690</v>
      </c>
      <c r="AB19" s="84">
        <f t="shared" si="10"/>
        <v>47090456</v>
      </c>
      <c r="AC19" s="101">
        <f t="shared" si="11"/>
        <v>0.2595337610691951</v>
      </c>
      <c r="AD19" s="83">
        <v>27227581</v>
      </c>
      <c r="AE19" s="84">
        <v>2292210</v>
      </c>
      <c r="AF19" s="84">
        <f t="shared" si="12"/>
        <v>29519791</v>
      </c>
      <c r="AG19" s="84">
        <v>190112793</v>
      </c>
      <c r="AH19" s="84">
        <v>190112793</v>
      </c>
      <c r="AI19" s="85">
        <v>29519791</v>
      </c>
      <c r="AJ19" s="120">
        <f t="shared" si="13"/>
        <v>0.15527514237298065</v>
      </c>
      <c r="AK19" s="121">
        <f t="shared" si="14"/>
        <v>0.595216443097446</v>
      </c>
    </row>
    <row r="20" spans="1:37" ht="12.75">
      <c r="A20" s="61" t="s">
        <v>101</v>
      </c>
      <c r="B20" s="62" t="s">
        <v>263</v>
      </c>
      <c r="C20" s="63" t="s">
        <v>264</v>
      </c>
      <c r="D20" s="83">
        <v>58292325</v>
      </c>
      <c r="E20" s="84">
        <v>20687010</v>
      </c>
      <c r="F20" s="85">
        <f t="shared" si="0"/>
        <v>78979335</v>
      </c>
      <c r="G20" s="83">
        <v>58292325</v>
      </c>
      <c r="H20" s="84">
        <v>20687010</v>
      </c>
      <c r="I20" s="85">
        <f t="shared" si="1"/>
        <v>78979335</v>
      </c>
      <c r="J20" s="83">
        <v>24508142</v>
      </c>
      <c r="K20" s="84">
        <v>5738554</v>
      </c>
      <c r="L20" s="84">
        <f t="shared" si="2"/>
        <v>30246696</v>
      </c>
      <c r="M20" s="101">
        <f t="shared" si="3"/>
        <v>0.3829697477194509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24508142</v>
      </c>
      <c r="AA20" s="84">
        <v>5738554</v>
      </c>
      <c r="AB20" s="84">
        <f t="shared" si="10"/>
        <v>30246696</v>
      </c>
      <c r="AC20" s="101">
        <f t="shared" si="11"/>
        <v>0.3829697477194509</v>
      </c>
      <c r="AD20" s="83">
        <v>21668530</v>
      </c>
      <c r="AE20" s="84">
        <v>-24943435</v>
      </c>
      <c r="AF20" s="84">
        <f t="shared" si="12"/>
        <v>-3274905</v>
      </c>
      <c r="AG20" s="84">
        <v>68143028</v>
      </c>
      <c r="AH20" s="84">
        <v>68143028</v>
      </c>
      <c r="AI20" s="85">
        <v>-3274905</v>
      </c>
      <c r="AJ20" s="120">
        <f t="shared" si="13"/>
        <v>-0.04805928201488199</v>
      </c>
      <c r="AK20" s="121">
        <f t="shared" si="14"/>
        <v>-10.235900278023331</v>
      </c>
    </row>
    <row r="21" spans="1:37" ht="12.75">
      <c r="A21" s="61" t="s">
        <v>101</v>
      </c>
      <c r="B21" s="62" t="s">
        <v>67</v>
      </c>
      <c r="C21" s="63" t="s">
        <v>68</v>
      </c>
      <c r="D21" s="83">
        <v>6418414194</v>
      </c>
      <c r="E21" s="84">
        <v>576301627</v>
      </c>
      <c r="F21" s="85">
        <f t="shared" si="0"/>
        <v>6994715821</v>
      </c>
      <c r="G21" s="83">
        <v>6418414194</v>
      </c>
      <c r="H21" s="84">
        <v>576301627</v>
      </c>
      <c r="I21" s="85">
        <f t="shared" si="1"/>
        <v>6994715821</v>
      </c>
      <c r="J21" s="83">
        <v>1662124959</v>
      </c>
      <c r="K21" s="84">
        <v>31163215</v>
      </c>
      <c r="L21" s="84">
        <f t="shared" si="2"/>
        <v>1693288174</v>
      </c>
      <c r="M21" s="101">
        <f t="shared" si="3"/>
        <v>0.24208105337407673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1662124959</v>
      </c>
      <c r="AA21" s="84">
        <v>31163215</v>
      </c>
      <c r="AB21" s="84">
        <f t="shared" si="10"/>
        <v>1693288174</v>
      </c>
      <c r="AC21" s="101">
        <f t="shared" si="11"/>
        <v>0.24208105337407673</v>
      </c>
      <c r="AD21" s="83">
        <v>6556710212</v>
      </c>
      <c r="AE21" s="84">
        <v>1160570490</v>
      </c>
      <c r="AF21" s="84">
        <f t="shared" si="12"/>
        <v>7717280702</v>
      </c>
      <c r="AG21" s="84">
        <v>6498701830</v>
      </c>
      <c r="AH21" s="84">
        <v>6498701830</v>
      </c>
      <c r="AI21" s="85">
        <v>7717280702</v>
      </c>
      <c r="AJ21" s="120">
        <f t="shared" si="13"/>
        <v>1.1875111220482015</v>
      </c>
      <c r="AK21" s="121">
        <f t="shared" si="14"/>
        <v>-0.7805848666925942</v>
      </c>
    </row>
    <row r="22" spans="1:37" ht="12.75">
      <c r="A22" s="61" t="s">
        <v>101</v>
      </c>
      <c r="B22" s="62" t="s">
        <v>265</v>
      </c>
      <c r="C22" s="63" t="s">
        <v>266</v>
      </c>
      <c r="D22" s="83">
        <v>110688122</v>
      </c>
      <c r="E22" s="84">
        <v>31621000</v>
      </c>
      <c r="F22" s="85">
        <f t="shared" si="0"/>
        <v>142309122</v>
      </c>
      <c r="G22" s="83">
        <v>110688122</v>
      </c>
      <c r="H22" s="84">
        <v>31621000</v>
      </c>
      <c r="I22" s="85">
        <f t="shared" si="1"/>
        <v>142309122</v>
      </c>
      <c r="J22" s="83">
        <v>38727289</v>
      </c>
      <c r="K22" s="84">
        <v>8158879</v>
      </c>
      <c r="L22" s="84">
        <f t="shared" si="2"/>
        <v>46886168</v>
      </c>
      <c r="M22" s="101">
        <f t="shared" si="3"/>
        <v>0.32946705974336626</v>
      </c>
      <c r="N22" s="83">
        <v>0</v>
      </c>
      <c r="O22" s="84">
        <v>0</v>
      </c>
      <c r="P22" s="84">
        <f t="shared" si="4"/>
        <v>0</v>
      </c>
      <c r="Q22" s="101">
        <f t="shared" si="5"/>
        <v>0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v>38727289</v>
      </c>
      <c r="AA22" s="84">
        <v>8158879</v>
      </c>
      <c r="AB22" s="84">
        <f t="shared" si="10"/>
        <v>46886168</v>
      </c>
      <c r="AC22" s="101">
        <f t="shared" si="11"/>
        <v>0.32946705974336626</v>
      </c>
      <c r="AD22" s="83">
        <v>38165870</v>
      </c>
      <c r="AE22" s="84">
        <v>8027731</v>
      </c>
      <c r="AF22" s="84">
        <f t="shared" si="12"/>
        <v>46193601</v>
      </c>
      <c r="AG22" s="84">
        <v>146327455</v>
      </c>
      <c r="AH22" s="84">
        <v>146327455</v>
      </c>
      <c r="AI22" s="85">
        <v>46193601</v>
      </c>
      <c r="AJ22" s="120">
        <f t="shared" si="13"/>
        <v>0.3156864923264059</v>
      </c>
      <c r="AK22" s="121">
        <f t="shared" si="14"/>
        <v>0.014992704292527526</v>
      </c>
    </row>
    <row r="23" spans="1:37" ht="12.75">
      <c r="A23" s="61" t="s">
        <v>101</v>
      </c>
      <c r="B23" s="62" t="s">
        <v>267</v>
      </c>
      <c r="C23" s="63" t="s">
        <v>268</v>
      </c>
      <c r="D23" s="83">
        <v>118218776</v>
      </c>
      <c r="E23" s="84">
        <v>33629580</v>
      </c>
      <c r="F23" s="85">
        <f t="shared" si="0"/>
        <v>151848356</v>
      </c>
      <c r="G23" s="83">
        <v>118218776</v>
      </c>
      <c r="H23" s="84">
        <v>33629580</v>
      </c>
      <c r="I23" s="85">
        <f t="shared" si="1"/>
        <v>151848356</v>
      </c>
      <c r="J23" s="83">
        <v>47947549</v>
      </c>
      <c r="K23" s="84">
        <v>6691281</v>
      </c>
      <c r="L23" s="84">
        <f t="shared" si="2"/>
        <v>54638830</v>
      </c>
      <c r="M23" s="101">
        <f t="shared" si="3"/>
        <v>0.3598249690632146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47947549</v>
      </c>
      <c r="AA23" s="84">
        <v>6691281</v>
      </c>
      <c r="AB23" s="84">
        <f t="shared" si="10"/>
        <v>54638830</v>
      </c>
      <c r="AC23" s="101">
        <f t="shared" si="11"/>
        <v>0.3598249690632146</v>
      </c>
      <c r="AD23" s="83">
        <v>51108620</v>
      </c>
      <c r="AE23" s="84">
        <v>3457617</v>
      </c>
      <c r="AF23" s="84">
        <f t="shared" si="12"/>
        <v>54566237</v>
      </c>
      <c r="AG23" s="84">
        <v>147401103</v>
      </c>
      <c r="AH23" s="84">
        <v>147401103</v>
      </c>
      <c r="AI23" s="85">
        <v>54566237</v>
      </c>
      <c r="AJ23" s="120">
        <f t="shared" si="13"/>
        <v>0.3701887970268445</v>
      </c>
      <c r="AK23" s="121">
        <f t="shared" si="14"/>
        <v>0.00133036478216364</v>
      </c>
    </row>
    <row r="24" spans="1:37" ht="12.75">
      <c r="A24" s="61" t="s">
        <v>116</v>
      </c>
      <c r="B24" s="62" t="s">
        <v>269</v>
      </c>
      <c r="C24" s="63" t="s">
        <v>270</v>
      </c>
      <c r="D24" s="83">
        <v>992929176</v>
      </c>
      <c r="E24" s="84">
        <v>195479000</v>
      </c>
      <c r="F24" s="85">
        <f t="shared" si="0"/>
        <v>1188408176</v>
      </c>
      <c r="G24" s="83">
        <v>992929176</v>
      </c>
      <c r="H24" s="84">
        <v>195479000</v>
      </c>
      <c r="I24" s="85">
        <f t="shared" si="1"/>
        <v>1188408176</v>
      </c>
      <c r="J24" s="83">
        <v>365378817</v>
      </c>
      <c r="K24" s="84">
        <v>57046168</v>
      </c>
      <c r="L24" s="84">
        <f t="shared" si="2"/>
        <v>422424985</v>
      </c>
      <c r="M24" s="101">
        <f t="shared" si="3"/>
        <v>0.3554544587717478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365378817</v>
      </c>
      <c r="AA24" s="84">
        <v>57046168</v>
      </c>
      <c r="AB24" s="84">
        <f t="shared" si="10"/>
        <v>422424985</v>
      </c>
      <c r="AC24" s="101">
        <f t="shared" si="11"/>
        <v>0.3554544587717478</v>
      </c>
      <c r="AD24" s="83">
        <v>341656096</v>
      </c>
      <c r="AE24" s="84">
        <v>11620262</v>
      </c>
      <c r="AF24" s="84">
        <f t="shared" si="12"/>
        <v>353276358</v>
      </c>
      <c r="AG24" s="84">
        <v>1112136581</v>
      </c>
      <c r="AH24" s="84">
        <v>1112136581</v>
      </c>
      <c r="AI24" s="85">
        <v>353276358</v>
      </c>
      <c r="AJ24" s="120">
        <f t="shared" si="13"/>
        <v>0.31765555061802253</v>
      </c>
      <c r="AK24" s="121">
        <f t="shared" si="14"/>
        <v>0.19573522381024988</v>
      </c>
    </row>
    <row r="25" spans="1:37" ht="16.5">
      <c r="A25" s="64" t="s">
        <v>0</v>
      </c>
      <c r="B25" s="65" t="s">
        <v>271</v>
      </c>
      <c r="C25" s="66" t="s">
        <v>0</v>
      </c>
      <c r="D25" s="86">
        <f>SUM(D17:D24)</f>
        <v>8545493464</v>
      </c>
      <c r="E25" s="87">
        <f>SUM(E17:E24)</f>
        <v>928583518</v>
      </c>
      <c r="F25" s="88">
        <f t="shared" si="0"/>
        <v>9474076982</v>
      </c>
      <c r="G25" s="86">
        <f>SUM(G17:G24)</f>
        <v>8545493464</v>
      </c>
      <c r="H25" s="87">
        <f>SUM(H17:H24)</f>
        <v>928583518</v>
      </c>
      <c r="I25" s="88">
        <f t="shared" si="1"/>
        <v>9474076982</v>
      </c>
      <c r="J25" s="86">
        <f>SUM(J17:J24)</f>
        <v>2319377532</v>
      </c>
      <c r="K25" s="87">
        <f>SUM(K17:K24)</f>
        <v>124554787</v>
      </c>
      <c r="L25" s="87">
        <f t="shared" si="2"/>
        <v>2443932319</v>
      </c>
      <c r="M25" s="102">
        <f t="shared" si="3"/>
        <v>0.25795993885665897</v>
      </c>
      <c r="N25" s="86">
        <f>SUM(N17:N24)</f>
        <v>0</v>
      </c>
      <c r="O25" s="87">
        <f>SUM(O17:O24)</f>
        <v>0</v>
      </c>
      <c r="P25" s="87">
        <f t="shared" si="4"/>
        <v>0</v>
      </c>
      <c r="Q25" s="102">
        <f t="shared" si="5"/>
        <v>0</v>
      </c>
      <c r="R25" s="86">
        <f>SUM(R17:R24)</f>
        <v>0</v>
      </c>
      <c r="S25" s="87">
        <f>SUM(S17:S24)</f>
        <v>0</v>
      </c>
      <c r="T25" s="87">
        <f t="shared" si="6"/>
        <v>0</v>
      </c>
      <c r="U25" s="102">
        <f t="shared" si="7"/>
        <v>0</v>
      </c>
      <c r="V25" s="86">
        <f>SUM(V17:V24)</f>
        <v>0</v>
      </c>
      <c r="W25" s="87">
        <f>SUM(W17:W24)</f>
        <v>0</v>
      </c>
      <c r="X25" s="87">
        <f t="shared" si="8"/>
        <v>0</v>
      </c>
      <c r="Y25" s="102">
        <f t="shared" si="9"/>
        <v>0</v>
      </c>
      <c r="Z25" s="86">
        <v>2319377532</v>
      </c>
      <c r="AA25" s="87">
        <v>124554787</v>
      </c>
      <c r="AB25" s="87">
        <f t="shared" si="10"/>
        <v>2443932319</v>
      </c>
      <c r="AC25" s="102">
        <f t="shared" si="11"/>
        <v>0.25795993885665897</v>
      </c>
      <c r="AD25" s="86">
        <f>SUM(AD17:AD24)</f>
        <v>7278822795</v>
      </c>
      <c r="AE25" s="87">
        <f>SUM(AE17:AE24)</f>
        <v>1852895712</v>
      </c>
      <c r="AF25" s="87">
        <f t="shared" si="12"/>
        <v>9131718507</v>
      </c>
      <c r="AG25" s="87">
        <f>SUM(AG17:AG24)</f>
        <v>8828841648</v>
      </c>
      <c r="AH25" s="87">
        <f>SUM(AH17:AH24)</f>
        <v>8828841648</v>
      </c>
      <c r="AI25" s="88">
        <f>SUM(AI17:AI24)</f>
        <v>9131718507</v>
      </c>
      <c r="AJ25" s="122">
        <f t="shared" si="13"/>
        <v>1.0343053903417343</v>
      </c>
      <c r="AK25" s="123">
        <f t="shared" si="14"/>
        <v>-0.7323688507123186</v>
      </c>
    </row>
    <row r="26" spans="1:37" ht="12.75">
      <c r="A26" s="61" t="s">
        <v>101</v>
      </c>
      <c r="B26" s="62" t="s">
        <v>272</v>
      </c>
      <c r="C26" s="63" t="s">
        <v>273</v>
      </c>
      <c r="D26" s="83">
        <v>196535835</v>
      </c>
      <c r="E26" s="84">
        <v>29734000</v>
      </c>
      <c r="F26" s="85">
        <f t="shared" si="0"/>
        <v>226269835</v>
      </c>
      <c r="G26" s="83">
        <v>196535835</v>
      </c>
      <c r="H26" s="84">
        <v>29734000</v>
      </c>
      <c r="I26" s="85">
        <f t="shared" si="1"/>
        <v>226269835</v>
      </c>
      <c r="J26" s="83">
        <v>72812124</v>
      </c>
      <c r="K26" s="84">
        <v>8649369</v>
      </c>
      <c r="L26" s="84">
        <f t="shared" si="2"/>
        <v>81461493</v>
      </c>
      <c r="M26" s="101">
        <f t="shared" si="3"/>
        <v>0.36001923544072945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72812124</v>
      </c>
      <c r="AA26" s="84">
        <v>8649369</v>
      </c>
      <c r="AB26" s="84">
        <f t="shared" si="10"/>
        <v>81461493</v>
      </c>
      <c r="AC26" s="101">
        <f t="shared" si="11"/>
        <v>0.36001923544072945</v>
      </c>
      <c r="AD26" s="83">
        <v>72145835</v>
      </c>
      <c r="AE26" s="84">
        <v>4689540</v>
      </c>
      <c r="AF26" s="84">
        <f t="shared" si="12"/>
        <v>76835375</v>
      </c>
      <c r="AG26" s="84">
        <v>236150040</v>
      </c>
      <c r="AH26" s="84">
        <v>236150040</v>
      </c>
      <c r="AI26" s="85">
        <v>76835375</v>
      </c>
      <c r="AJ26" s="120">
        <f t="shared" si="13"/>
        <v>0.32536676682332977</v>
      </c>
      <c r="AK26" s="121">
        <f t="shared" si="14"/>
        <v>0.060208178849911365</v>
      </c>
    </row>
    <row r="27" spans="1:37" ht="12.75">
      <c r="A27" s="61" t="s">
        <v>101</v>
      </c>
      <c r="B27" s="62" t="s">
        <v>274</v>
      </c>
      <c r="C27" s="63" t="s">
        <v>275</v>
      </c>
      <c r="D27" s="83">
        <v>677636470</v>
      </c>
      <c r="E27" s="84">
        <v>40347731</v>
      </c>
      <c r="F27" s="85">
        <f t="shared" si="0"/>
        <v>717984201</v>
      </c>
      <c r="G27" s="83">
        <v>677636470</v>
      </c>
      <c r="H27" s="84">
        <v>40347731</v>
      </c>
      <c r="I27" s="85">
        <f t="shared" si="1"/>
        <v>717984201</v>
      </c>
      <c r="J27" s="83">
        <v>221041330</v>
      </c>
      <c r="K27" s="84">
        <v>8067741</v>
      </c>
      <c r="L27" s="84">
        <f t="shared" si="2"/>
        <v>229109071</v>
      </c>
      <c r="M27" s="101">
        <f t="shared" si="3"/>
        <v>0.319100435191888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221041330</v>
      </c>
      <c r="AA27" s="84">
        <v>8067741</v>
      </c>
      <c r="AB27" s="84">
        <f t="shared" si="10"/>
        <v>229109071</v>
      </c>
      <c r="AC27" s="101">
        <f t="shared" si="11"/>
        <v>0.319100435191888</v>
      </c>
      <c r="AD27" s="83">
        <v>124262822</v>
      </c>
      <c r="AE27" s="84">
        <v>12877400</v>
      </c>
      <c r="AF27" s="84">
        <f t="shared" si="12"/>
        <v>137140222</v>
      </c>
      <c r="AG27" s="84">
        <v>729020889</v>
      </c>
      <c r="AH27" s="84">
        <v>729020889</v>
      </c>
      <c r="AI27" s="85">
        <v>137140222</v>
      </c>
      <c r="AJ27" s="120">
        <f t="shared" si="13"/>
        <v>0.18811562750707408</v>
      </c>
      <c r="AK27" s="121">
        <f t="shared" si="14"/>
        <v>0.6706190762911264</v>
      </c>
    </row>
    <row r="28" spans="1:37" ht="12.75">
      <c r="A28" s="61" t="s">
        <v>101</v>
      </c>
      <c r="B28" s="62" t="s">
        <v>276</v>
      </c>
      <c r="C28" s="63" t="s">
        <v>277</v>
      </c>
      <c r="D28" s="83">
        <v>1057270484</v>
      </c>
      <c r="E28" s="84">
        <v>122911000</v>
      </c>
      <c r="F28" s="85">
        <f t="shared" si="0"/>
        <v>1180181484</v>
      </c>
      <c r="G28" s="83">
        <v>1076707877</v>
      </c>
      <c r="H28" s="84">
        <v>136082219</v>
      </c>
      <c r="I28" s="85">
        <f t="shared" si="1"/>
        <v>1212790096</v>
      </c>
      <c r="J28" s="83">
        <v>334523699</v>
      </c>
      <c r="K28" s="84">
        <v>12892096</v>
      </c>
      <c r="L28" s="84">
        <f t="shared" si="2"/>
        <v>347415795</v>
      </c>
      <c r="M28" s="101">
        <f t="shared" si="3"/>
        <v>0.2943748903960944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334523699</v>
      </c>
      <c r="AA28" s="84">
        <v>12892096</v>
      </c>
      <c r="AB28" s="84">
        <f t="shared" si="10"/>
        <v>347415795</v>
      </c>
      <c r="AC28" s="101">
        <f t="shared" si="11"/>
        <v>0.2943748903960944</v>
      </c>
      <c r="AD28" s="83">
        <v>316360473</v>
      </c>
      <c r="AE28" s="84">
        <v>5154923</v>
      </c>
      <c r="AF28" s="84">
        <f t="shared" si="12"/>
        <v>321515396</v>
      </c>
      <c r="AG28" s="84">
        <v>1052504801</v>
      </c>
      <c r="AH28" s="84">
        <v>1052504801</v>
      </c>
      <c r="AI28" s="85">
        <v>321515396</v>
      </c>
      <c r="AJ28" s="120">
        <f t="shared" si="13"/>
        <v>0.3054764174895198</v>
      </c>
      <c r="AK28" s="121">
        <f t="shared" si="14"/>
        <v>0.08055725891272725</v>
      </c>
    </row>
    <row r="29" spans="1:37" ht="12.75">
      <c r="A29" s="61" t="s">
        <v>116</v>
      </c>
      <c r="B29" s="62" t="s">
        <v>278</v>
      </c>
      <c r="C29" s="63" t="s">
        <v>279</v>
      </c>
      <c r="D29" s="83">
        <v>931711080</v>
      </c>
      <c r="E29" s="84">
        <v>251809032</v>
      </c>
      <c r="F29" s="85">
        <f t="shared" si="0"/>
        <v>1183520112</v>
      </c>
      <c r="G29" s="83">
        <v>931711080</v>
      </c>
      <c r="H29" s="84">
        <v>251809032</v>
      </c>
      <c r="I29" s="85">
        <f t="shared" si="1"/>
        <v>1183520112</v>
      </c>
      <c r="J29" s="83">
        <v>280456495</v>
      </c>
      <c r="K29" s="84">
        <v>37532306</v>
      </c>
      <c r="L29" s="84">
        <f t="shared" si="2"/>
        <v>317988801</v>
      </c>
      <c r="M29" s="101">
        <f t="shared" si="3"/>
        <v>0.2686805215862694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280456495</v>
      </c>
      <c r="AA29" s="84">
        <v>37532306</v>
      </c>
      <c r="AB29" s="84">
        <f t="shared" si="10"/>
        <v>317988801</v>
      </c>
      <c r="AC29" s="101">
        <f t="shared" si="11"/>
        <v>0.2686805215862694</v>
      </c>
      <c r="AD29" s="83">
        <v>283007233</v>
      </c>
      <c r="AE29" s="84">
        <v>29528469</v>
      </c>
      <c r="AF29" s="84">
        <f t="shared" si="12"/>
        <v>312535702</v>
      </c>
      <c r="AG29" s="84">
        <v>1128806146</v>
      </c>
      <c r="AH29" s="84">
        <v>1128806146</v>
      </c>
      <c r="AI29" s="85">
        <v>312535702</v>
      </c>
      <c r="AJ29" s="120">
        <f t="shared" si="13"/>
        <v>0.2768727855597625</v>
      </c>
      <c r="AK29" s="121">
        <f t="shared" si="14"/>
        <v>0.017447923437559743</v>
      </c>
    </row>
    <row r="30" spans="1:37" ht="16.5">
      <c r="A30" s="64" t="s">
        <v>0</v>
      </c>
      <c r="B30" s="65" t="s">
        <v>280</v>
      </c>
      <c r="C30" s="66" t="s">
        <v>0</v>
      </c>
      <c r="D30" s="86">
        <f>SUM(D26:D29)</f>
        <v>2863153869</v>
      </c>
      <c r="E30" s="87">
        <f>SUM(E26:E29)</f>
        <v>444801763</v>
      </c>
      <c r="F30" s="88">
        <f t="shared" si="0"/>
        <v>3307955632</v>
      </c>
      <c r="G30" s="86">
        <f>SUM(G26:G29)</f>
        <v>2882591262</v>
      </c>
      <c r="H30" s="87">
        <f>SUM(H26:H29)</f>
        <v>457972982</v>
      </c>
      <c r="I30" s="88">
        <f t="shared" si="1"/>
        <v>3340564244</v>
      </c>
      <c r="J30" s="86">
        <f>SUM(J26:J29)</f>
        <v>908833648</v>
      </c>
      <c r="K30" s="87">
        <f>SUM(K26:K29)</f>
        <v>67141512</v>
      </c>
      <c r="L30" s="87">
        <f t="shared" si="2"/>
        <v>975975160</v>
      </c>
      <c r="M30" s="102">
        <f t="shared" si="3"/>
        <v>0.2950387697340192</v>
      </c>
      <c r="N30" s="86">
        <f>SUM(N26:N29)</f>
        <v>0</v>
      </c>
      <c r="O30" s="87">
        <f>SUM(O26:O29)</f>
        <v>0</v>
      </c>
      <c r="P30" s="87">
        <f t="shared" si="4"/>
        <v>0</v>
      </c>
      <c r="Q30" s="102">
        <f t="shared" si="5"/>
        <v>0</v>
      </c>
      <c r="R30" s="86">
        <f>SUM(R26:R29)</f>
        <v>0</v>
      </c>
      <c r="S30" s="87">
        <f>SUM(S26:S29)</f>
        <v>0</v>
      </c>
      <c r="T30" s="87">
        <f t="shared" si="6"/>
        <v>0</v>
      </c>
      <c r="U30" s="102">
        <f t="shared" si="7"/>
        <v>0</v>
      </c>
      <c r="V30" s="86">
        <f>SUM(V26:V29)</f>
        <v>0</v>
      </c>
      <c r="W30" s="87">
        <f>SUM(W26:W29)</f>
        <v>0</v>
      </c>
      <c r="X30" s="87">
        <f t="shared" si="8"/>
        <v>0</v>
      </c>
      <c r="Y30" s="102">
        <f t="shared" si="9"/>
        <v>0</v>
      </c>
      <c r="Z30" s="86">
        <v>908833648</v>
      </c>
      <c r="AA30" s="87">
        <v>67141512</v>
      </c>
      <c r="AB30" s="87">
        <f t="shared" si="10"/>
        <v>975975160</v>
      </c>
      <c r="AC30" s="102">
        <f t="shared" si="11"/>
        <v>0.2950387697340192</v>
      </c>
      <c r="AD30" s="86">
        <f>SUM(AD26:AD29)</f>
        <v>795776363</v>
      </c>
      <c r="AE30" s="87">
        <f>SUM(AE26:AE29)</f>
        <v>52250332</v>
      </c>
      <c r="AF30" s="87">
        <f t="shared" si="12"/>
        <v>848026695</v>
      </c>
      <c r="AG30" s="87">
        <f>SUM(AG26:AG29)</f>
        <v>3146481876</v>
      </c>
      <c r="AH30" s="87">
        <f>SUM(AH26:AH29)</f>
        <v>3146481876</v>
      </c>
      <c r="AI30" s="88">
        <f>SUM(AI26:AI29)</f>
        <v>848026695</v>
      </c>
      <c r="AJ30" s="122">
        <f t="shared" si="13"/>
        <v>0.26951583655014194</v>
      </c>
      <c r="AK30" s="123">
        <f t="shared" si="14"/>
        <v>0.15087787419239196</v>
      </c>
    </row>
    <row r="31" spans="1:37" ht="12.75">
      <c r="A31" s="61" t="s">
        <v>101</v>
      </c>
      <c r="B31" s="62" t="s">
        <v>281</v>
      </c>
      <c r="C31" s="63" t="s">
        <v>282</v>
      </c>
      <c r="D31" s="83">
        <v>386289553</v>
      </c>
      <c r="E31" s="84">
        <v>26429192</v>
      </c>
      <c r="F31" s="85">
        <f t="shared" si="0"/>
        <v>412718745</v>
      </c>
      <c r="G31" s="83">
        <v>386289553</v>
      </c>
      <c r="H31" s="84">
        <v>26429192</v>
      </c>
      <c r="I31" s="85">
        <f t="shared" si="1"/>
        <v>412718745</v>
      </c>
      <c r="J31" s="83">
        <v>50854052</v>
      </c>
      <c r="K31" s="84">
        <v>3059108</v>
      </c>
      <c r="L31" s="84">
        <f t="shared" si="2"/>
        <v>53913160</v>
      </c>
      <c r="M31" s="101">
        <f t="shared" si="3"/>
        <v>0.13062929816769045</v>
      </c>
      <c r="N31" s="83">
        <v>0</v>
      </c>
      <c r="O31" s="84">
        <v>0</v>
      </c>
      <c r="P31" s="84">
        <f t="shared" si="4"/>
        <v>0</v>
      </c>
      <c r="Q31" s="101">
        <f t="shared" si="5"/>
        <v>0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v>50854052</v>
      </c>
      <c r="AA31" s="84">
        <v>3059108</v>
      </c>
      <c r="AB31" s="84">
        <f t="shared" si="10"/>
        <v>53913160</v>
      </c>
      <c r="AC31" s="101">
        <f t="shared" si="11"/>
        <v>0.13062929816769045</v>
      </c>
      <c r="AD31" s="83">
        <v>104740983</v>
      </c>
      <c r="AE31" s="84">
        <v>3849792</v>
      </c>
      <c r="AF31" s="84">
        <f t="shared" si="12"/>
        <v>108590775</v>
      </c>
      <c r="AG31" s="84">
        <v>378343269</v>
      </c>
      <c r="AH31" s="84">
        <v>378343269</v>
      </c>
      <c r="AI31" s="85">
        <v>108590775</v>
      </c>
      <c r="AJ31" s="120">
        <f t="shared" si="13"/>
        <v>0.28701653735512866</v>
      </c>
      <c r="AK31" s="121">
        <f t="shared" si="14"/>
        <v>-0.5035198892355267</v>
      </c>
    </row>
    <row r="32" spans="1:37" ht="12.75">
      <c r="A32" s="61" t="s">
        <v>101</v>
      </c>
      <c r="B32" s="62" t="s">
        <v>283</v>
      </c>
      <c r="C32" s="63" t="s">
        <v>284</v>
      </c>
      <c r="D32" s="83">
        <v>236976973</v>
      </c>
      <c r="E32" s="84">
        <v>92505232</v>
      </c>
      <c r="F32" s="85">
        <f t="shared" si="0"/>
        <v>329482205</v>
      </c>
      <c r="G32" s="83">
        <v>236976973</v>
      </c>
      <c r="H32" s="84">
        <v>92505232</v>
      </c>
      <c r="I32" s="85">
        <f t="shared" si="1"/>
        <v>329482205</v>
      </c>
      <c r="J32" s="83">
        <v>83659915</v>
      </c>
      <c r="K32" s="84">
        <v>8873407</v>
      </c>
      <c r="L32" s="84">
        <f t="shared" si="2"/>
        <v>92533322</v>
      </c>
      <c r="M32" s="101">
        <f t="shared" si="3"/>
        <v>0.28084467262807106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83659915</v>
      </c>
      <c r="AA32" s="84">
        <v>8873407</v>
      </c>
      <c r="AB32" s="84">
        <f t="shared" si="10"/>
        <v>92533322</v>
      </c>
      <c r="AC32" s="101">
        <f t="shared" si="11"/>
        <v>0.28084467262807106</v>
      </c>
      <c r="AD32" s="83">
        <v>83441313</v>
      </c>
      <c r="AE32" s="84">
        <v>16189085</v>
      </c>
      <c r="AF32" s="84">
        <f t="shared" si="12"/>
        <v>99630398</v>
      </c>
      <c r="AG32" s="84">
        <v>317405943</v>
      </c>
      <c r="AH32" s="84">
        <v>317405943</v>
      </c>
      <c r="AI32" s="85">
        <v>99630398</v>
      </c>
      <c r="AJ32" s="120">
        <f t="shared" si="13"/>
        <v>0.3138895165551453</v>
      </c>
      <c r="AK32" s="121">
        <f t="shared" si="14"/>
        <v>-0.07123404244555964</v>
      </c>
    </row>
    <row r="33" spans="1:37" ht="12.75">
      <c r="A33" s="61" t="s">
        <v>101</v>
      </c>
      <c r="B33" s="62" t="s">
        <v>285</v>
      </c>
      <c r="C33" s="63" t="s">
        <v>286</v>
      </c>
      <c r="D33" s="83">
        <v>242223639</v>
      </c>
      <c r="E33" s="84">
        <v>68451826</v>
      </c>
      <c r="F33" s="85">
        <f t="shared" si="0"/>
        <v>310675465</v>
      </c>
      <c r="G33" s="83">
        <v>242223639</v>
      </c>
      <c r="H33" s="84">
        <v>68451826</v>
      </c>
      <c r="I33" s="85">
        <f t="shared" si="1"/>
        <v>310675465</v>
      </c>
      <c r="J33" s="83">
        <v>121776610</v>
      </c>
      <c r="K33" s="84">
        <v>12926479</v>
      </c>
      <c r="L33" s="84">
        <f t="shared" si="2"/>
        <v>134703089</v>
      </c>
      <c r="M33" s="101">
        <f t="shared" si="3"/>
        <v>0.43358135474264115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121776610</v>
      </c>
      <c r="AA33" s="84">
        <v>12926479</v>
      </c>
      <c r="AB33" s="84">
        <f t="shared" si="10"/>
        <v>134703089</v>
      </c>
      <c r="AC33" s="101">
        <f t="shared" si="11"/>
        <v>0.43358135474264115</v>
      </c>
      <c r="AD33" s="83">
        <v>94475140</v>
      </c>
      <c r="AE33" s="84">
        <v>10049535</v>
      </c>
      <c r="AF33" s="84">
        <f t="shared" si="12"/>
        <v>104524675</v>
      </c>
      <c r="AG33" s="84">
        <v>278779942</v>
      </c>
      <c r="AH33" s="84">
        <v>278779942</v>
      </c>
      <c r="AI33" s="85">
        <v>104524675</v>
      </c>
      <c r="AJ33" s="120">
        <f t="shared" si="13"/>
        <v>0.3749361386982425</v>
      </c>
      <c r="AK33" s="121">
        <f t="shared" si="14"/>
        <v>0.2887204767678062</v>
      </c>
    </row>
    <row r="34" spans="1:37" ht="12.75">
      <c r="A34" s="61" t="s">
        <v>101</v>
      </c>
      <c r="B34" s="62" t="s">
        <v>287</v>
      </c>
      <c r="C34" s="63" t="s">
        <v>288</v>
      </c>
      <c r="D34" s="83">
        <v>310502977</v>
      </c>
      <c r="E34" s="84">
        <v>40762156</v>
      </c>
      <c r="F34" s="85">
        <f t="shared" si="0"/>
        <v>351265133</v>
      </c>
      <c r="G34" s="83">
        <v>310502977</v>
      </c>
      <c r="H34" s="84">
        <v>40762156</v>
      </c>
      <c r="I34" s="85">
        <f t="shared" si="1"/>
        <v>351265133</v>
      </c>
      <c r="J34" s="83">
        <v>98811847</v>
      </c>
      <c r="K34" s="84">
        <v>6070243</v>
      </c>
      <c r="L34" s="84">
        <f t="shared" si="2"/>
        <v>104882090</v>
      </c>
      <c r="M34" s="101">
        <f t="shared" si="3"/>
        <v>0.2985838335397781</v>
      </c>
      <c r="N34" s="83">
        <v>0</v>
      </c>
      <c r="O34" s="84">
        <v>0</v>
      </c>
      <c r="P34" s="84">
        <f t="shared" si="4"/>
        <v>0</v>
      </c>
      <c r="Q34" s="101">
        <f t="shared" si="5"/>
        <v>0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v>98811847</v>
      </c>
      <c r="AA34" s="84">
        <v>6070243</v>
      </c>
      <c r="AB34" s="84">
        <f t="shared" si="10"/>
        <v>104882090</v>
      </c>
      <c r="AC34" s="101">
        <f t="shared" si="11"/>
        <v>0.2985838335397781</v>
      </c>
      <c r="AD34" s="83">
        <v>101105097</v>
      </c>
      <c r="AE34" s="84">
        <v>6539051</v>
      </c>
      <c r="AF34" s="84">
        <f t="shared" si="12"/>
        <v>107644148</v>
      </c>
      <c r="AG34" s="84">
        <v>387525798</v>
      </c>
      <c r="AH34" s="84">
        <v>387525798</v>
      </c>
      <c r="AI34" s="85">
        <v>107644148</v>
      </c>
      <c r="AJ34" s="120">
        <f t="shared" si="13"/>
        <v>0.2777728568150707</v>
      </c>
      <c r="AK34" s="121">
        <f t="shared" si="14"/>
        <v>-0.02565915612988079</v>
      </c>
    </row>
    <row r="35" spans="1:37" ht="12.75">
      <c r="A35" s="61" t="s">
        <v>116</v>
      </c>
      <c r="B35" s="62" t="s">
        <v>289</v>
      </c>
      <c r="C35" s="63" t="s">
        <v>290</v>
      </c>
      <c r="D35" s="83">
        <v>521708908</v>
      </c>
      <c r="E35" s="84">
        <v>287572000</v>
      </c>
      <c r="F35" s="85">
        <f t="shared" si="0"/>
        <v>809280908</v>
      </c>
      <c r="G35" s="83">
        <v>521708908</v>
      </c>
      <c r="H35" s="84">
        <v>287572000</v>
      </c>
      <c r="I35" s="85">
        <f t="shared" si="1"/>
        <v>809280908</v>
      </c>
      <c r="J35" s="83">
        <v>202217956</v>
      </c>
      <c r="K35" s="84">
        <v>83016220</v>
      </c>
      <c r="L35" s="84">
        <f t="shared" si="2"/>
        <v>285234176</v>
      </c>
      <c r="M35" s="101">
        <f t="shared" si="3"/>
        <v>0.3524538552440434</v>
      </c>
      <c r="N35" s="83">
        <v>0</v>
      </c>
      <c r="O35" s="84">
        <v>0</v>
      </c>
      <c r="P35" s="84">
        <f t="shared" si="4"/>
        <v>0</v>
      </c>
      <c r="Q35" s="101">
        <f t="shared" si="5"/>
        <v>0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v>202217956</v>
      </c>
      <c r="AA35" s="84">
        <v>83016220</v>
      </c>
      <c r="AB35" s="84">
        <f t="shared" si="10"/>
        <v>285234176</v>
      </c>
      <c r="AC35" s="101">
        <f t="shared" si="11"/>
        <v>0.3524538552440434</v>
      </c>
      <c r="AD35" s="83">
        <v>203786597</v>
      </c>
      <c r="AE35" s="84">
        <v>86049024</v>
      </c>
      <c r="AF35" s="84">
        <f t="shared" si="12"/>
        <v>289835621</v>
      </c>
      <c r="AG35" s="84">
        <v>758630931</v>
      </c>
      <c r="AH35" s="84">
        <v>758630931</v>
      </c>
      <c r="AI35" s="85">
        <v>289835621</v>
      </c>
      <c r="AJ35" s="120">
        <f t="shared" si="13"/>
        <v>0.3820508881940117</v>
      </c>
      <c r="AK35" s="121">
        <f t="shared" si="14"/>
        <v>-0.015876050652863016</v>
      </c>
    </row>
    <row r="36" spans="1:37" ht="16.5">
      <c r="A36" s="64" t="s">
        <v>0</v>
      </c>
      <c r="B36" s="65" t="s">
        <v>291</v>
      </c>
      <c r="C36" s="66" t="s">
        <v>0</v>
      </c>
      <c r="D36" s="86">
        <f>SUM(D31:D35)</f>
        <v>1697702050</v>
      </c>
      <c r="E36" s="87">
        <f>SUM(E31:E35)</f>
        <v>515720406</v>
      </c>
      <c r="F36" s="88">
        <f t="shared" si="0"/>
        <v>2213422456</v>
      </c>
      <c r="G36" s="86">
        <f>SUM(G31:G35)</f>
        <v>1697702050</v>
      </c>
      <c r="H36" s="87">
        <f>SUM(H31:H35)</f>
        <v>515720406</v>
      </c>
      <c r="I36" s="88">
        <f t="shared" si="1"/>
        <v>2213422456</v>
      </c>
      <c r="J36" s="86">
        <f>SUM(J31:J35)</f>
        <v>557320380</v>
      </c>
      <c r="K36" s="87">
        <f>SUM(K31:K35)</f>
        <v>113945457</v>
      </c>
      <c r="L36" s="87">
        <f t="shared" si="2"/>
        <v>671265837</v>
      </c>
      <c r="M36" s="102">
        <f t="shared" si="3"/>
        <v>0.3032705461085283</v>
      </c>
      <c r="N36" s="86">
        <f>SUM(N31:N35)</f>
        <v>0</v>
      </c>
      <c r="O36" s="87">
        <f>SUM(O31:O35)</f>
        <v>0</v>
      </c>
      <c r="P36" s="87">
        <f t="shared" si="4"/>
        <v>0</v>
      </c>
      <c r="Q36" s="102">
        <f t="shared" si="5"/>
        <v>0</v>
      </c>
      <c r="R36" s="86">
        <f>SUM(R31:R35)</f>
        <v>0</v>
      </c>
      <c r="S36" s="87">
        <f>SUM(S31:S35)</f>
        <v>0</v>
      </c>
      <c r="T36" s="87">
        <f t="shared" si="6"/>
        <v>0</v>
      </c>
      <c r="U36" s="102">
        <f t="shared" si="7"/>
        <v>0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v>557320380</v>
      </c>
      <c r="AA36" s="87">
        <v>113945457</v>
      </c>
      <c r="AB36" s="87">
        <f t="shared" si="10"/>
        <v>671265837</v>
      </c>
      <c r="AC36" s="102">
        <f t="shared" si="11"/>
        <v>0.3032705461085283</v>
      </c>
      <c r="AD36" s="86">
        <f>SUM(AD31:AD35)</f>
        <v>587549130</v>
      </c>
      <c r="AE36" s="87">
        <f>SUM(AE31:AE35)</f>
        <v>122676487</v>
      </c>
      <c r="AF36" s="87">
        <f t="shared" si="12"/>
        <v>710225617</v>
      </c>
      <c r="AG36" s="87">
        <f>SUM(AG31:AG35)</f>
        <v>2120685883</v>
      </c>
      <c r="AH36" s="87">
        <f>SUM(AH31:AH35)</f>
        <v>2120685883</v>
      </c>
      <c r="AI36" s="88">
        <f>SUM(AI31:AI35)</f>
        <v>710225617</v>
      </c>
      <c r="AJ36" s="122">
        <f t="shared" si="13"/>
        <v>0.33490373218087766</v>
      </c>
      <c r="AK36" s="123">
        <f t="shared" si="14"/>
        <v>-0.054855498122648005</v>
      </c>
    </row>
    <row r="37" spans="1:37" ht="12.75">
      <c r="A37" s="61" t="s">
        <v>101</v>
      </c>
      <c r="B37" s="62" t="s">
        <v>69</v>
      </c>
      <c r="C37" s="63" t="s">
        <v>70</v>
      </c>
      <c r="D37" s="83">
        <v>2214241724</v>
      </c>
      <c r="E37" s="84">
        <v>68740696</v>
      </c>
      <c r="F37" s="85">
        <f t="shared" si="0"/>
        <v>2282982420</v>
      </c>
      <c r="G37" s="83">
        <v>2214241724</v>
      </c>
      <c r="H37" s="84">
        <v>68740696</v>
      </c>
      <c r="I37" s="85">
        <f t="shared" si="1"/>
        <v>2282982420</v>
      </c>
      <c r="J37" s="83">
        <v>630990847</v>
      </c>
      <c r="K37" s="84">
        <v>12862352</v>
      </c>
      <c r="L37" s="84">
        <f t="shared" si="2"/>
        <v>643853199</v>
      </c>
      <c r="M37" s="101">
        <f t="shared" si="3"/>
        <v>0.2820228458001004</v>
      </c>
      <c r="N37" s="83">
        <v>0</v>
      </c>
      <c r="O37" s="84">
        <v>0</v>
      </c>
      <c r="P37" s="84">
        <f t="shared" si="4"/>
        <v>0</v>
      </c>
      <c r="Q37" s="101">
        <f t="shared" si="5"/>
        <v>0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v>630990847</v>
      </c>
      <c r="AA37" s="84">
        <v>12862352</v>
      </c>
      <c r="AB37" s="84">
        <f t="shared" si="10"/>
        <v>643853199</v>
      </c>
      <c r="AC37" s="101">
        <f t="shared" si="11"/>
        <v>0.2820228458001004</v>
      </c>
      <c r="AD37" s="83">
        <v>567410194</v>
      </c>
      <c r="AE37" s="84">
        <v>11722719</v>
      </c>
      <c r="AF37" s="84">
        <f t="shared" si="12"/>
        <v>579132913</v>
      </c>
      <c r="AG37" s="84">
        <v>2093776532</v>
      </c>
      <c r="AH37" s="84">
        <v>2093776532</v>
      </c>
      <c r="AI37" s="85">
        <v>579132913</v>
      </c>
      <c r="AJ37" s="120">
        <f t="shared" si="13"/>
        <v>0.27659728922780763</v>
      </c>
      <c r="AK37" s="121">
        <f t="shared" si="14"/>
        <v>0.11175376938039783</v>
      </c>
    </row>
    <row r="38" spans="1:37" ht="12.75">
      <c r="A38" s="61" t="s">
        <v>101</v>
      </c>
      <c r="B38" s="62" t="s">
        <v>292</v>
      </c>
      <c r="C38" s="63" t="s">
        <v>293</v>
      </c>
      <c r="D38" s="83">
        <v>106840483</v>
      </c>
      <c r="E38" s="84">
        <v>18986533</v>
      </c>
      <c r="F38" s="85">
        <f t="shared" si="0"/>
        <v>125827016</v>
      </c>
      <c r="G38" s="83">
        <v>106840483</v>
      </c>
      <c r="H38" s="84">
        <v>18986533</v>
      </c>
      <c r="I38" s="85">
        <f t="shared" si="1"/>
        <v>125827016</v>
      </c>
      <c r="J38" s="83">
        <v>23002046</v>
      </c>
      <c r="K38" s="84">
        <v>1069</v>
      </c>
      <c r="L38" s="84">
        <f t="shared" si="2"/>
        <v>23003115</v>
      </c>
      <c r="M38" s="101">
        <f t="shared" si="3"/>
        <v>0.18281538997952554</v>
      </c>
      <c r="N38" s="83">
        <v>0</v>
      </c>
      <c r="O38" s="84">
        <v>0</v>
      </c>
      <c r="P38" s="84">
        <f t="shared" si="4"/>
        <v>0</v>
      </c>
      <c r="Q38" s="101">
        <f t="shared" si="5"/>
        <v>0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v>23002046</v>
      </c>
      <c r="AA38" s="84">
        <v>1069</v>
      </c>
      <c r="AB38" s="84">
        <f t="shared" si="10"/>
        <v>23003115</v>
      </c>
      <c r="AC38" s="101">
        <f t="shared" si="11"/>
        <v>0.18281538997952554</v>
      </c>
      <c r="AD38" s="83">
        <v>25832571</v>
      </c>
      <c r="AE38" s="84">
        <v>10272728</v>
      </c>
      <c r="AF38" s="84">
        <f t="shared" si="12"/>
        <v>36105299</v>
      </c>
      <c r="AG38" s="84">
        <v>118890887</v>
      </c>
      <c r="AH38" s="84">
        <v>118890887</v>
      </c>
      <c r="AI38" s="85">
        <v>36105299</v>
      </c>
      <c r="AJ38" s="120">
        <f t="shared" si="13"/>
        <v>0.3036843269577087</v>
      </c>
      <c r="AK38" s="121">
        <f t="shared" si="14"/>
        <v>-0.36288811789095</v>
      </c>
    </row>
    <row r="39" spans="1:37" ht="12.75">
      <c r="A39" s="61" t="s">
        <v>101</v>
      </c>
      <c r="B39" s="62" t="s">
        <v>294</v>
      </c>
      <c r="C39" s="63" t="s">
        <v>295</v>
      </c>
      <c r="D39" s="83">
        <v>150761707</v>
      </c>
      <c r="E39" s="84">
        <v>63516188</v>
      </c>
      <c r="F39" s="85">
        <f t="shared" si="0"/>
        <v>214277895</v>
      </c>
      <c r="G39" s="83">
        <v>150761707</v>
      </c>
      <c r="H39" s="84">
        <v>63516188</v>
      </c>
      <c r="I39" s="85">
        <f t="shared" si="1"/>
        <v>214277895</v>
      </c>
      <c r="J39" s="83">
        <v>65223202</v>
      </c>
      <c r="K39" s="84">
        <v>19501414</v>
      </c>
      <c r="L39" s="84">
        <f t="shared" si="2"/>
        <v>84724616</v>
      </c>
      <c r="M39" s="101">
        <f t="shared" si="3"/>
        <v>0.3953959693322543</v>
      </c>
      <c r="N39" s="83">
        <v>0</v>
      </c>
      <c r="O39" s="84">
        <v>0</v>
      </c>
      <c r="P39" s="84">
        <f t="shared" si="4"/>
        <v>0</v>
      </c>
      <c r="Q39" s="101">
        <f t="shared" si="5"/>
        <v>0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v>65223202</v>
      </c>
      <c r="AA39" s="84">
        <v>19501414</v>
      </c>
      <c r="AB39" s="84">
        <f t="shared" si="10"/>
        <v>84724616</v>
      </c>
      <c r="AC39" s="101">
        <f t="shared" si="11"/>
        <v>0.3953959693322543</v>
      </c>
      <c r="AD39" s="83">
        <v>54835977</v>
      </c>
      <c r="AE39" s="84">
        <v>11757430</v>
      </c>
      <c r="AF39" s="84">
        <f t="shared" si="12"/>
        <v>66593407</v>
      </c>
      <c r="AG39" s="84">
        <v>206586347</v>
      </c>
      <c r="AH39" s="84">
        <v>206586347</v>
      </c>
      <c r="AI39" s="85">
        <v>66593407</v>
      </c>
      <c r="AJ39" s="120">
        <f t="shared" si="13"/>
        <v>0.322351442711749</v>
      </c>
      <c r="AK39" s="121">
        <f t="shared" si="14"/>
        <v>0.2722673282056285</v>
      </c>
    </row>
    <row r="40" spans="1:37" ht="12.75">
      <c r="A40" s="61" t="s">
        <v>116</v>
      </c>
      <c r="B40" s="62" t="s">
        <v>296</v>
      </c>
      <c r="C40" s="63" t="s">
        <v>297</v>
      </c>
      <c r="D40" s="83">
        <v>233419924</v>
      </c>
      <c r="E40" s="84">
        <v>108562800</v>
      </c>
      <c r="F40" s="85">
        <f t="shared" si="0"/>
        <v>341982724</v>
      </c>
      <c r="G40" s="83">
        <v>233419924</v>
      </c>
      <c r="H40" s="84">
        <v>108562800</v>
      </c>
      <c r="I40" s="85">
        <f t="shared" si="1"/>
        <v>341982724</v>
      </c>
      <c r="J40" s="83">
        <v>84946756</v>
      </c>
      <c r="K40" s="84">
        <v>13807366</v>
      </c>
      <c r="L40" s="84">
        <f t="shared" si="2"/>
        <v>98754122</v>
      </c>
      <c r="M40" s="101">
        <f t="shared" si="3"/>
        <v>0.28876932976298536</v>
      </c>
      <c r="N40" s="83">
        <v>0</v>
      </c>
      <c r="O40" s="84">
        <v>0</v>
      </c>
      <c r="P40" s="84">
        <f t="shared" si="4"/>
        <v>0</v>
      </c>
      <c r="Q40" s="101">
        <f t="shared" si="5"/>
        <v>0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v>84946756</v>
      </c>
      <c r="AA40" s="84">
        <v>13807366</v>
      </c>
      <c r="AB40" s="84">
        <f t="shared" si="10"/>
        <v>98754122</v>
      </c>
      <c r="AC40" s="101">
        <f t="shared" si="11"/>
        <v>0.28876932976298536</v>
      </c>
      <c r="AD40" s="83">
        <v>87153467</v>
      </c>
      <c r="AE40" s="84">
        <v>36249976</v>
      </c>
      <c r="AF40" s="84">
        <f t="shared" si="12"/>
        <v>123403443</v>
      </c>
      <c r="AG40" s="84">
        <v>315357874</v>
      </c>
      <c r="AH40" s="84">
        <v>315357874</v>
      </c>
      <c r="AI40" s="85">
        <v>123403443</v>
      </c>
      <c r="AJ40" s="120">
        <f t="shared" si="13"/>
        <v>0.39131238879419894</v>
      </c>
      <c r="AK40" s="121">
        <f t="shared" si="14"/>
        <v>-0.19974581260265156</v>
      </c>
    </row>
    <row r="41" spans="1:37" ht="16.5">
      <c r="A41" s="64" t="s">
        <v>0</v>
      </c>
      <c r="B41" s="65" t="s">
        <v>298</v>
      </c>
      <c r="C41" s="66" t="s">
        <v>0</v>
      </c>
      <c r="D41" s="86">
        <f>SUM(D37:D40)</f>
        <v>2705263838</v>
      </c>
      <c r="E41" s="87">
        <f>SUM(E37:E40)</f>
        <v>259806217</v>
      </c>
      <c r="F41" s="88">
        <f t="shared" si="0"/>
        <v>2965070055</v>
      </c>
      <c r="G41" s="86">
        <f>SUM(G37:G40)</f>
        <v>2705263838</v>
      </c>
      <c r="H41" s="87">
        <f>SUM(H37:H40)</f>
        <v>259806217</v>
      </c>
      <c r="I41" s="88">
        <f t="shared" si="1"/>
        <v>2965070055</v>
      </c>
      <c r="J41" s="86">
        <f>SUM(J37:J40)</f>
        <v>804162851</v>
      </c>
      <c r="K41" s="87">
        <f>SUM(K37:K40)</f>
        <v>46172201</v>
      </c>
      <c r="L41" s="87">
        <f t="shared" si="2"/>
        <v>850335052</v>
      </c>
      <c r="M41" s="102">
        <f t="shared" si="3"/>
        <v>0.2867841353583128</v>
      </c>
      <c r="N41" s="86">
        <f>SUM(N37:N40)</f>
        <v>0</v>
      </c>
      <c r="O41" s="87">
        <f>SUM(O37:O40)</f>
        <v>0</v>
      </c>
      <c r="P41" s="87">
        <f t="shared" si="4"/>
        <v>0</v>
      </c>
      <c r="Q41" s="102">
        <f t="shared" si="5"/>
        <v>0</v>
      </c>
      <c r="R41" s="86">
        <f>SUM(R37:R40)</f>
        <v>0</v>
      </c>
      <c r="S41" s="87">
        <f>SUM(S37:S40)</f>
        <v>0</v>
      </c>
      <c r="T41" s="87">
        <f t="shared" si="6"/>
        <v>0</v>
      </c>
      <c r="U41" s="102">
        <f t="shared" si="7"/>
        <v>0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v>804162851</v>
      </c>
      <c r="AA41" s="87">
        <v>46172201</v>
      </c>
      <c r="AB41" s="87">
        <f t="shared" si="10"/>
        <v>850335052</v>
      </c>
      <c r="AC41" s="102">
        <f t="shared" si="11"/>
        <v>0.2867841353583128</v>
      </c>
      <c r="AD41" s="86">
        <f>SUM(AD37:AD40)</f>
        <v>735232209</v>
      </c>
      <c r="AE41" s="87">
        <f>SUM(AE37:AE40)</f>
        <v>70002853</v>
      </c>
      <c r="AF41" s="87">
        <f t="shared" si="12"/>
        <v>805235062</v>
      </c>
      <c r="AG41" s="87">
        <f>SUM(AG37:AG40)</f>
        <v>2734611640</v>
      </c>
      <c r="AH41" s="87">
        <f>SUM(AH37:AH40)</f>
        <v>2734611640</v>
      </c>
      <c r="AI41" s="88">
        <f>SUM(AI37:AI40)</f>
        <v>805235062</v>
      </c>
      <c r="AJ41" s="122">
        <f t="shared" si="13"/>
        <v>0.29446048214729315</v>
      </c>
      <c r="AK41" s="123">
        <f t="shared" si="14"/>
        <v>0.05600847768350148</v>
      </c>
    </row>
    <row r="42" spans="1:37" ht="12.75">
      <c r="A42" s="61" t="s">
        <v>101</v>
      </c>
      <c r="B42" s="62" t="s">
        <v>299</v>
      </c>
      <c r="C42" s="63" t="s">
        <v>300</v>
      </c>
      <c r="D42" s="83">
        <v>170461704</v>
      </c>
      <c r="E42" s="84">
        <v>46208650</v>
      </c>
      <c r="F42" s="85">
        <f aca="true" t="shared" si="15" ref="F42:F74">$D42+$E42</f>
        <v>216670354</v>
      </c>
      <c r="G42" s="83">
        <v>170461704</v>
      </c>
      <c r="H42" s="84">
        <v>46208650</v>
      </c>
      <c r="I42" s="85">
        <f aca="true" t="shared" si="16" ref="I42:I74">$G42+$H42</f>
        <v>216670354</v>
      </c>
      <c r="J42" s="83">
        <v>50272898</v>
      </c>
      <c r="K42" s="84">
        <v>10973043</v>
      </c>
      <c r="L42" s="84">
        <f aca="true" t="shared" si="17" ref="L42:L74">$J42+$K42</f>
        <v>61245941</v>
      </c>
      <c r="M42" s="101">
        <f aca="true" t="shared" si="18" ref="M42:M74">IF(($F42=0),0,($L42/$F42))</f>
        <v>0.2826687632586782</v>
      </c>
      <c r="N42" s="83">
        <v>0</v>
      </c>
      <c r="O42" s="84">
        <v>0</v>
      </c>
      <c r="P42" s="84">
        <f aca="true" t="shared" si="19" ref="P42:P74">$N42+$O42</f>
        <v>0</v>
      </c>
      <c r="Q42" s="101">
        <f aca="true" t="shared" si="20" ref="Q42:Q74">IF(($F42=0),0,($P42/$F42))</f>
        <v>0</v>
      </c>
      <c r="R42" s="83">
        <v>0</v>
      </c>
      <c r="S42" s="84">
        <v>0</v>
      </c>
      <c r="T42" s="84">
        <f aca="true" t="shared" si="21" ref="T42:T74">$R42+$S42</f>
        <v>0</v>
      </c>
      <c r="U42" s="101">
        <f aca="true" t="shared" si="22" ref="U42:U74">IF(($I42=0),0,($T42/$I42))</f>
        <v>0</v>
      </c>
      <c r="V42" s="83">
        <v>0</v>
      </c>
      <c r="W42" s="84">
        <v>0</v>
      </c>
      <c r="X42" s="84">
        <f aca="true" t="shared" si="23" ref="X42:X74">$V42+$W42</f>
        <v>0</v>
      </c>
      <c r="Y42" s="101">
        <f aca="true" t="shared" si="24" ref="Y42:Y74">IF(($I42=0),0,($X42/$I42))</f>
        <v>0</v>
      </c>
      <c r="Z42" s="83">
        <v>50272898</v>
      </c>
      <c r="AA42" s="84">
        <v>10973043</v>
      </c>
      <c r="AB42" s="84">
        <f aca="true" t="shared" si="25" ref="AB42:AB74">$Z42+$AA42</f>
        <v>61245941</v>
      </c>
      <c r="AC42" s="101">
        <f aca="true" t="shared" si="26" ref="AC42:AC74">IF(($F42=0),0,($AB42/$F42))</f>
        <v>0.2826687632586782</v>
      </c>
      <c r="AD42" s="83">
        <v>54590778</v>
      </c>
      <c r="AE42" s="84">
        <v>-273649025</v>
      </c>
      <c r="AF42" s="84">
        <f aca="true" t="shared" si="27" ref="AF42:AF74">$AD42+$AE42</f>
        <v>-219058247</v>
      </c>
      <c r="AG42" s="84">
        <v>195915000</v>
      </c>
      <c r="AH42" s="84">
        <v>195915000</v>
      </c>
      <c r="AI42" s="85">
        <v>-219058247</v>
      </c>
      <c r="AJ42" s="120">
        <f aca="true" t="shared" si="28" ref="AJ42:AJ74">IF(($AG42=0),0,($AI42/$AG42))</f>
        <v>-1.1181290202383687</v>
      </c>
      <c r="AK42" s="121">
        <f aca="true" t="shared" si="29" ref="AK42:AK74">IF(($AF42=0),0,(($L42/$AF42)-1))</f>
        <v>-1.2795874697198686</v>
      </c>
    </row>
    <row r="43" spans="1:37" ht="12.75">
      <c r="A43" s="61" t="s">
        <v>101</v>
      </c>
      <c r="B43" s="62" t="s">
        <v>301</v>
      </c>
      <c r="C43" s="63" t="s">
        <v>302</v>
      </c>
      <c r="D43" s="83">
        <v>312768317</v>
      </c>
      <c r="E43" s="84">
        <v>52075948</v>
      </c>
      <c r="F43" s="85">
        <f t="shared" si="15"/>
        <v>364844265</v>
      </c>
      <c r="G43" s="83">
        <v>312768317</v>
      </c>
      <c r="H43" s="84">
        <v>52075948</v>
      </c>
      <c r="I43" s="85">
        <f t="shared" si="16"/>
        <v>364844265</v>
      </c>
      <c r="J43" s="83">
        <v>92190404</v>
      </c>
      <c r="K43" s="84">
        <v>8788471</v>
      </c>
      <c r="L43" s="84">
        <f t="shared" si="17"/>
        <v>100978875</v>
      </c>
      <c r="M43" s="101">
        <f t="shared" si="18"/>
        <v>0.27677254293691583</v>
      </c>
      <c r="N43" s="83">
        <v>0</v>
      </c>
      <c r="O43" s="84">
        <v>0</v>
      </c>
      <c r="P43" s="84">
        <f t="shared" si="19"/>
        <v>0</v>
      </c>
      <c r="Q43" s="101">
        <f t="shared" si="20"/>
        <v>0</v>
      </c>
      <c r="R43" s="83">
        <v>0</v>
      </c>
      <c r="S43" s="84">
        <v>0</v>
      </c>
      <c r="T43" s="84">
        <f t="shared" si="21"/>
        <v>0</v>
      </c>
      <c r="U43" s="101">
        <f t="shared" si="22"/>
        <v>0</v>
      </c>
      <c r="V43" s="83">
        <v>0</v>
      </c>
      <c r="W43" s="84">
        <v>0</v>
      </c>
      <c r="X43" s="84">
        <f t="shared" si="23"/>
        <v>0</v>
      </c>
      <c r="Y43" s="101">
        <f t="shared" si="24"/>
        <v>0</v>
      </c>
      <c r="Z43" s="83">
        <v>92190404</v>
      </c>
      <c r="AA43" s="84">
        <v>8788471</v>
      </c>
      <c r="AB43" s="84">
        <f t="shared" si="25"/>
        <v>100978875</v>
      </c>
      <c r="AC43" s="101">
        <f t="shared" si="26"/>
        <v>0.27677254293691583</v>
      </c>
      <c r="AD43" s="83">
        <v>24903962</v>
      </c>
      <c r="AE43" s="84">
        <v>6006229</v>
      </c>
      <c r="AF43" s="84">
        <f t="shared" si="27"/>
        <v>30910191</v>
      </c>
      <c r="AG43" s="84">
        <v>345173338</v>
      </c>
      <c r="AH43" s="84">
        <v>345173338</v>
      </c>
      <c r="AI43" s="85">
        <v>30910191</v>
      </c>
      <c r="AJ43" s="120">
        <f t="shared" si="28"/>
        <v>0.0895497641245976</v>
      </c>
      <c r="AK43" s="121">
        <f t="shared" si="29"/>
        <v>2.2668473320012805</v>
      </c>
    </row>
    <row r="44" spans="1:37" ht="12.75">
      <c r="A44" s="61" t="s">
        <v>101</v>
      </c>
      <c r="B44" s="62" t="s">
        <v>303</v>
      </c>
      <c r="C44" s="63" t="s">
        <v>304</v>
      </c>
      <c r="D44" s="83">
        <v>613934175</v>
      </c>
      <c r="E44" s="84">
        <v>44908437</v>
      </c>
      <c r="F44" s="85">
        <f t="shared" si="15"/>
        <v>658842612</v>
      </c>
      <c r="G44" s="83">
        <v>613934175</v>
      </c>
      <c r="H44" s="84">
        <v>44908437</v>
      </c>
      <c r="I44" s="85">
        <f t="shared" si="16"/>
        <v>658842612</v>
      </c>
      <c r="J44" s="83">
        <v>183814960</v>
      </c>
      <c r="K44" s="84">
        <v>8134675</v>
      </c>
      <c r="L44" s="84">
        <f t="shared" si="17"/>
        <v>191949635</v>
      </c>
      <c r="M44" s="101">
        <f t="shared" si="18"/>
        <v>0.291343685887761</v>
      </c>
      <c r="N44" s="83">
        <v>0</v>
      </c>
      <c r="O44" s="84">
        <v>0</v>
      </c>
      <c r="P44" s="84">
        <f t="shared" si="19"/>
        <v>0</v>
      </c>
      <c r="Q44" s="101">
        <f t="shared" si="20"/>
        <v>0</v>
      </c>
      <c r="R44" s="83">
        <v>0</v>
      </c>
      <c r="S44" s="84">
        <v>0</v>
      </c>
      <c r="T44" s="84">
        <f t="shared" si="21"/>
        <v>0</v>
      </c>
      <c r="U44" s="101">
        <f t="shared" si="22"/>
        <v>0</v>
      </c>
      <c r="V44" s="83">
        <v>0</v>
      </c>
      <c r="W44" s="84">
        <v>0</v>
      </c>
      <c r="X44" s="84">
        <f t="shared" si="23"/>
        <v>0</v>
      </c>
      <c r="Y44" s="101">
        <f t="shared" si="24"/>
        <v>0</v>
      </c>
      <c r="Z44" s="83">
        <v>183814960</v>
      </c>
      <c r="AA44" s="84">
        <v>8134675</v>
      </c>
      <c r="AB44" s="84">
        <f t="shared" si="25"/>
        <v>191949635</v>
      </c>
      <c r="AC44" s="101">
        <f t="shared" si="26"/>
        <v>0.291343685887761</v>
      </c>
      <c r="AD44" s="83">
        <v>176184932</v>
      </c>
      <c r="AE44" s="84">
        <v>8252869</v>
      </c>
      <c r="AF44" s="84">
        <f t="shared" si="27"/>
        <v>184437801</v>
      </c>
      <c r="AG44" s="84">
        <v>623164562</v>
      </c>
      <c r="AH44" s="84">
        <v>623164562</v>
      </c>
      <c r="AI44" s="85">
        <v>184437801</v>
      </c>
      <c r="AJ44" s="120">
        <f t="shared" si="28"/>
        <v>0.29596965592533164</v>
      </c>
      <c r="AK44" s="121">
        <f t="shared" si="29"/>
        <v>0.04072827782196331</v>
      </c>
    </row>
    <row r="45" spans="1:37" ht="12.75">
      <c r="A45" s="61" t="s">
        <v>101</v>
      </c>
      <c r="B45" s="62" t="s">
        <v>305</v>
      </c>
      <c r="C45" s="63" t="s">
        <v>306</v>
      </c>
      <c r="D45" s="83">
        <v>215399188</v>
      </c>
      <c r="E45" s="84">
        <v>51254049</v>
      </c>
      <c r="F45" s="85">
        <f t="shared" si="15"/>
        <v>266653237</v>
      </c>
      <c r="G45" s="83">
        <v>215399188</v>
      </c>
      <c r="H45" s="84">
        <v>51254049</v>
      </c>
      <c r="I45" s="85">
        <f t="shared" si="16"/>
        <v>266653237</v>
      </c>
      <c r="J45" s="83">
        <v>93377741</v>
      </c>
      <c r="K45" s="84">
        <v>6841915</v>
      </c>
      <c r="L45" s="84">
        <f t="shared" si="17"/>
        <v>100219656</v>
      </c>
      <c r="M45" s="101">
        <f t="shared" si="18"/>
        <v>0.3758426379050482</v>
      </c>
      <c r="N45" s="83">
        <v>0</v>
      </c>
      <c r="O45" s="84">
        <v>0</v>
      </c>
      <c r="P45" s="84">
        <f t="shared" si="19"/>
        <v>0</v>
      </c>
      <c r="Q45" s="101">
        <f t="shared" si="20"/>
        <v>0</v>
      </c>
      <c r="R45" s="83">
        <v>0</v>
      </c>
      <c r="S45" s="84">
        <v>0</v>
      </c>
      <c r="T45" s="84">
        <f t="shared" si="21"/>
        <v>0</v>
      </c>
      <c r="U45" s="101">
        <f t="shared" si="22"/>
        <v>0</v>
      </c>
      <c r="V45" s="83">
        <v>0</v>
      </c>
      <c r="W45" s="84">
        <v>0</v>
      </c>
      <c r="X45" s="84">
        <f t="shared" si="23"/>
        <v>0</v>
      </c>
      <c r="Y45" s="101">
        <f t="shared" si="24"/>
        <v>0</v>
      </c>
      <c r="Z45" s="83">
        <v>93377741</v>
      </c>
      <c r="AA45" s="84">
        <v>6841915</v>
      </c>
      <c r="AB45" s="84">
        <f t="shared" si="25"/>
        <v>100219656</v>
      </c>
      <c r="AC45" s="101">
        <f t="shared" si="26"/>
        <v>0.3758426379050482</v>
      </c>
      <c r="AD45" s="83">
        <v>94442868</v>
      </c>
      <c r="AE45" s="84">
        <v>5648027</v>
      </c>
      <c r="AF45" s="84">
        <f t="shared" si="27"/>
        <v>100090895</v>
      </c>
      <c r="AG45" s="84">
        <v>240988020</v>
      </c>
      <c r="AH45" s="84">
        <v>240988020</v>
      </c>
      <c r="AI45" s="85">
        <v>100090895</v>
      </c>
      <c r="AJ45" s="120">
        <f t="shared" si="28"/>
        <v>0.4153355631537203</v>
      </c>
      <c r="AK45" s="121">
        <f t="shared" si="29"/>
        <v>0.0012864406897350467</v>
      </c>
    </row>
    <row r="46" spans="1:37" ht="12.75">
      <c r="A46" s="61" t="s">
        <v>101</v>
      </c>
      <c r="B46" s="62" t="s">
        <v>307</v>
      </c>
      <c r="C46" s="63" t="s">
        <v>308</v>
      </c>
      <c r="D46" s="83">
        <v>410237809</v>
      </c>
      <c r="E46" s="84">
        <v>33577207</v>
      </c>
      <c r="F46" s="85">
        <f t="shared" si="15"/>
        <v>443815016</v>
      </c>
      <c r="G46" s="83">
        <v>410237809</v>
      </c>
      <c r="H46" s="84">
        <v>33577207</v>
      </c>
      <c r="I46" s="85">
        <f t="shared" si="16"/>
        <v>443815016</v>
      </c>
      <c r="J46" s="83">
        <v>168834824</v>
      </c>
      <c r="K46" s="84">
        <v>19311573</v>
      </c>
      <c r="L46" s="84">
        <f t="shared" si="17"/>
        <v>188146397</v>
      </c>
      <c r="M46" s="101">
        <f t="shared" si="18"/>
        <v>0.4239297685231993</v>
      </c>
      <c r="N46" s="83">
        <v>0</v>
      </c>
      <c r="O46" s="84">
        <v>0</v>
      </c>
      <c r="P46" s="84">
        <f t="shared" si="19"/>
        <v>0</v>
      </c>
      <c r="Q46" s="101">
        <f t="shared" si="20"/>
        <v>0</v>
      </c>
      <c r="R46" s="83">
        <v>0</v>
      </c>
      <c r="S46" s="84">
        <v>0</v>
      </c>
      <c r="T46" s="84">
        <f t="shared" si="21"/>
        <v>0</v>
      </c>
      <c r="U46" s="101">
        <f t="shared" si="22"/>
        <v>0</v>
      </c>
      <c r="V46" s="83">
        <v>0</v>
      </c>
      <c r="W46" s="84">
        <v>0</v>
      </c>
      <c r="X46" s="84">
        <f t="shared" si="23"/>
        <v>0</v>
      </c>
      <c r="Y46" s="101">
        <f t="shared" si="24"/>
        <v>0</v>
      </c>
      <c r="Z46" s="83">
        <v>168834824</v>
      </c>
      <c r="AA46" s="84">
        <v>19311573</v>
      </c>
      <c r="AB46" s="84">
        <f t="shared" si="25"/>
        <v>188146397</v>
      </c>
      <c r="AC46" s="101">
        <f t="shared" si="26"/>
        <v>0.4239297685231993</v>
      </c>
      <c r="AD46" s="83">
        <v>163138294</v>
      </c>
      <c r="AE46" s="84">
        <v>-16047954</v>
      </c>
      <c r="AF46" s="84">
        <f t="shared" si="27"/>
        <v>147090340</v>
      </c>
      <c r="AG46" s="84">
        <v>401334134</v>
      </c>
      <c r="AH46" s="84">
        <v>401334134</v>
      </c>
      <c r="AI46" s="85">
        <v>147090340</v>
      </c>
      <c r="AJ46" s="120">
        <f t="shared" si="28"/>
        <v>0.36650343825476855</v>
      </c>
      <c r="AK46" s="121">
        <f t="shared" si="29"/>
        <v>0.27912136854126524</v>
      </c>
    </row>
    <row r="47" spans="1:37" ht="12.75">
      <c r="A47" s="61" t="s">
        <v>116</v>
      </c>
      <c r="B47" s="62" t="s">
        <v>309</v>
      </c>
      <c r="C47" s="63" t="s">
        <v>310</v>
      </c>
      <c r="D47" s="83">
        <v>602842000</v>
      </c>
      <c r="E47" s="84">
        <v>580277001</v>
      </c>
      <c r="F47" s="85">
        <f t="shared" si="15"/>
        <v>1183119001</v>
      </c>
      <c r="G47" s="83">
        <v>602842000</v>
      </c>
      <c r="H47" s="84">
        <v>580277001</v>
      </c>
      <c r="I47" s="85">
        <f t="shared" si="16"/>
        <v>1183119001</v>
      </c>
      <c r="J47" s="83">
        <v>240923970</v>
      </c>
      <c r="K47" s="84">
        <v>141580329</v>
      </c>
      <c r="L47" s="84">
        <f t="shared" si="17"/>
        <v>382504299</v>
      </c>
      <c r="M47" s="101">
        <f t="shared" si="18"/>
        <v>0.3233016278807951</v>
      </c>
      <c r="N47" s="83">
        <v>0</v>
      </c>
      <c r="O47" s="84">
        <v>0</v>
      </c>
      <c r="P47" s="84">
        <f t="shared" si="19"/>
        <v>0</v>
      </c>
      <c r="Q47" s="101">
        <f t="shared" si="20"/>
        <v>0</v>
      </c>
      <c r="R47" s="83">
        <v>0</v>
      </c>
      <c r="S47" s="84">
        <v>0</v>
      </c>
      <c r="T47" s="84">
        <f t="shared" si="21"/>
        <v>0</v>
      </c>
      <c r="U47" s="101">
        <f t="shared" si="22"/>
        <v>0</v>
      </c>
      <c r="V47" s="83">
        <v>0</v>
      </c>
      <c r="W47" s="84">
        <v>0</v>
      </c>
      <c r="X47" s="84">
        <f t="shared" si="23"/>
        <v>0</v>
      </c>
      <c r="Y47" s="101">
        <f t="shared" si="24"/>
        <v>0</v>
      </c>
      <c r="Z47" s="83">
        <v>240923970</v>
      </c>
      <c r="AA47" s="84">
        <v>141580329</v>
      </c>
      <c r="AB47" s="84">
        <f t="shared" si="25"/>
        <v>382504299</v>
      </c>
      <c r="AC47" s="101">
        <f t="shared" si="26"/>
        <v>0.3233016278807951</v>
      </c>
      <c r="AD47" s="83">
        <v>239773222</v>
      </c>
      <c r="AE47" s="84">
        <v>114428655</v>
      </c>
      <c r="AF47" s="84">
        <f t="shared" si="27"/>
        <v>354201877</v>
      </c>
      <c r="AG47" s="84">
        <v>1028062695</v>
      </c>
      <c r="AH47" s="84">
        <v>1028062695</v>
      </c>
      <c r="AI47" s="85">
        <v>354201877</v>
      </c>
      <c r="AJ47" s="120">
        <f t="shared" si="28"/>
        <v>0.34453334288138915</v>
      </c>
      <c r="AK47" s="121">
        <f t="shared" si="29"/>
        <v>0.07990477701505805</v>
      </c>
    </row>
    <row r="48" spans="1:37" ht="16.5">
      <c r="A48" s="64" t="s">
        <v>0</v>
      </c>
      <c r="B48" s="65" t="s">
        <v>311</v>
      </c>
      <c r="C48" s="66" t="s">
        <v>0</v>
      </c>
      <c r="D48" s="86">
        <f>SUM(D42:D47)</f>
        <v>2325643193</v>
      </c>
      <c r="E48" s="87">
        <f>SUM(E42:E47)</f>
        <v>808301292</v>
      </c>
      <c r="F48" s="88">
        <f t="shared" si="15"/>
        <v>3133944485</v>
      </c>
      <c r="G48" s="86">
        <f>SUM(G42:G47)</f>
        <v>2325643193</v>
      </c>
      <c r="H48" s="87">
        <f>SUM(H42:H47)</f>
        <v>808301292</v>
      </c>
      <c r="I48" s="88">
        <f t="shared" si="16"/>
        <v>3133944485</v>
      </c>
      <c r="J48" s="86">
        <f>SUM(J42:J47)</f>
        <v>829414797</v>
      </c>
      <c r="K48" s="87">
        <f>SUM(K42:K47)</f>
        <v>195630006</v>
      </c>
      <c r="L48" s="87">
        <f t="shared" si="17"/>
        <v>1025044803</v>
      </c>
      <c r="M48" s="102">
        <f t="shared" si="18"/>
        <v>0.327078162330626</v>
      </c>
      <c r="N48" s="86">
        <f>SUM(N42:N47)</f>
        <v>0</v>
      </c>
      <c r="O48" s="87">
        <f>SUM(O42:O47)</f>
        <v>0</v>
      </c>
      <c r="P48" s="87">
        <f t="shared" si="19"/>
        <v>0</v>
      </c>
      <c r="Q48" s="102">
        <f t="shared" si="20"/>
        <v>0</v>
      </c>
      <c r="R48" s="86">
        <f>SUM(R42:R47)</f>
        <v>0</v>
      </c>
      <c r="S48" s="87">
        <f>SUM(S42:S47)</f>
        <v>0</v>
      </c>
      <c r="T48" s="87">
        <f t="shared" si="21"/>
        <v>0</v>
      </c>
      <c r="U48" s="102">
        <f t="shared" si="22"/>
        <v>0</v>
      </c>
      <c r="V48" s="86">
        <f>SUM(V42:V47)</f>
        <v>0</v>
      </c>
      <c r="W48" s="87">
        <f>SUM(W42:W47)</f>
        <v>0</v>
      </c>
      <c r="X48" s="87">
        <f t="shared" si="23"/>
        <v>0</v>
      </c>
      <c r="Y48" s="102">
        <f t="shared" si="24"/>
        <v>0</v>
      </c>
      <c r="Z48" s="86">
        <v>829414797</v>
      </c>
      <c r="AA48" s="87">
        <v>195630006</v>
      </c>
      <c r="AB48" s="87">
        <f t="shared" si="25"/>
        <v>1025044803</v>
      </c>
      <c r="AC48" s="102">
        <f t="shared" si="26"/>
        <v>0.327078162330626</v>
      </c>
      <c r="AD48" s="86">
        <f>SUM(AD42:AD47)</f>
        <v>753034056</v>
      </c>
      <c r="AE48" s="87">
        <f>SUM(AE42:AE47)</f>
        <v>-155361199</v>
      </c>
      <c r="AF48" s="87">
        <f t="shared" si="27"/>
        <v>597672857</v>
      </c>
      <c r="AG48" s="87">
        <f>SUM(AG42:AG47)</f>
        <v>2834637749</v>
      </c>
      <c r="AH48" s="87">
        <f>SUM(AH42:AH47)</f>
        <v>2834637749</v>
      </c>
      <c r="AI48" s="88">
        <f>SUM(AI42:AI47)</f>
        <v>597672857</v>
      </c>
      <c r="AJ48" s="122">
        <f t="shared" si="28"/>
        <v>0.2108462914567642</v>
      </c>
      <c r="AK48" s="123">
        <f t="shared" si="29"/>
        <v>0.7150599880763868</v>
      </c>
    </row>
    <row r="49" spans="1:37" ht="12.75">
      <c r="A49" s="61" t="s">
        <v>101</v>
      </c>
      <c r="B49" s="62" t="s">
        <v>312</v>
      </c>
      <c r="C49" s="63" t="s">
        <v>313</v>
      </c>
      <c r="D49" s="83">
        <v>228193202</v>
      </c>
      <c r="E49" s="84">
        <v>47208016</v>
      </c>
      <c r="F49" s="85">
        <f t="shared" si="15"/>
        <v>275401218</v>
      </c>
      <c r="G49" s="83">
        <v>228193202</v>
      </c>
      <c r="H49" s="84">
        <v>47208016</v>
      </c>
      <c r="I49" s="85">
        <f t="shared" si="16"/>
        <v>275401218</v>
      </c>
      <c r="J49" s="83">
        <v>88530854</v>
      </c>
      <c r="K49" s="84">
        <v>-8385679</v>
      </c>
      <c r="L49" s="84">
        <f t="shared" si="17"/>
        <v>80145175</v>
      </c>
      <c r="M49" s="101">
        <f t="shared" si="18"/>
        <v>0.291012420286391</v>
      </c>
      <c r="N49" s="83">
        <v>0</v>
      </c>
      <c r="O49" s="84">
        <v>0</v>
      </c>
      <c r="P49" s="84">
        <f t="shared" si="19"/>
        <v>0</v>
      </c>
      <c r="Q49" s="101">
        <f t="shared" si="20"/>
        <v>0</v>
      </c>
      <c r="R49" s="83">
        <v>0</v>
      </c>
      <c r="S49" s="84">
        <v>0</v>
      </c>
      <c r="T49" s="84">
        <f t="shared" si="21"/>
        <v>0</v>
      </c>
      <c r="U49" s="101">
        <f t="shared" si="22"/>
        <v>0</v>
      </c>
      <c r="V49" s="83">
        <v>0</v>
      </c>
      <c r="W49" s="84">
        <v>0</v>
      </c>
      <c r="X49" s="84">
        <f t="shared" si="23"/>
        <v>0</v>
      </c>
      <c r="Y49" s="101">
        <f t="shared" si="24"/>
        <v>0</v>
      </c>
      <c r="Z49" s="83">
        <v>88530854</v>
      </c>
      <c r="AA49" s="84">
        <v>-8385679</v>
      </c>
      <c r="AB49" s="84">
        <f t="shared" si="25"/>
        <v>80145175</v>
      </c>
      <c r="AC49" s="101">
        <f t="shared" si="26"/>
        <v>0.291012420286391</v>
      </c>
      <c r="AD49" s="83">
        <v>88254266</v>
      </c>
      <c r="AE49" s="84">
        <v>5404228</v>
      </c>
      <c r="AF49" s="84">
        <f t="shared" si="27"/>
        <v>93658494</v>
      </c>
      <c r="AG49" s="84">
        <v>268715977</v>
      </c>
      <c r="AH49" s="84">
        <v>268715977</v>
      </c>
      <c r="AI49" s="85">
        <v>93658494</v>
      </c>
      <c r="AJ49" s="120">
        <f t="shared" si="28"/>
        <v>0.34854084615891673</v>
      </c>
      <c r="AK49" s="121">
        <f t="shared" si="29"/>
        <v>-0.1442828986765472</v>
      </c>
    </row>
    <row r="50" spans="1:37" ht="12.75">
      <c r="A50" s="61" t="s">
        <v>101</v>
      </c>
      <c r="B50" s="62" t="s">
        <v>314</v>
      </c>
      <c r="C50" s="63" t="s">
        <v>315</v>
      </c>
      <c r="D50" s="83">
        <v>286748344</v>
      </c>
      <c r="E50" s="84">
        <v>44921950</v>
      </c>
      <c r="F50" s="85">
        <f t="shared" si="15"/>
        <v>331670294</v>
      </c>
      <c r="G50" s="83">
        <v>286748344</v>
      </c>
      <c r="H50" s="84">
        <v>44921950</v>
      </c>
      <c r="I50" s="85">
        <f t="shared" si="16"/>
        <v>331670294</v>
      </c>
      <c r="J50" s="83">
        <v>105594956</v>
      </c>
      <c r="K50" s="84">
        <v>23571222</v>
      </c>
      <c r="L50" s="84">
        <f t="shared" si="17"/>
        <v>129166178</v>
      </c>
      <c r="M50" s="101">
        <f t="shared" si="18"/>
        <v>0.38944150361563584</v>
      </c>
      <c r="N50" s="83">
        <v>0</v>
      </c>
      <c r="O50" s="84">
        <v>0</v>
      </c>
      <c r="P50" s="84">
        <f t="shared" si="19"/>
        <v>0</v>
      </c>
      <c r="Q50" s="101">
        <f t="shared" si="20"/>
        <v>0</v>
      </c>
      <c r="R50" s="83">
        <v>0</v>
      </c>
      <c r="S50" s="84">
        <v>0</v>
      </c>
      <c r="T50" s="84">
        <f t="shared" si="21"/>
        <v>0</v>
      </c>
      <c r="U50" s="101">
        <f t="shared" si="22"/>
        <v>0</v>
      </c>
      <c r="V50" s="83">
        <v>0</v>
      </c>
      <c r="W50" s="84">
        <v>0</v>
      </c>
      <c r="X50" s="84">
        <f t="shared" si="23"/>
        <v>0</v>
      </c>
      <c r="Y50" s="101">
        <f t="shared" si="24"/>
        <v>0</v>
      </c>
      <c r="Z50" s="83">
        <v>105594956</v>
      </c>
      <c r="AA50" s="84">
        <v>23571222</v>
      </c>
      <c r="AB50" s="84">
        <f t="shared" si="25"/>
        <v>129166178</v>
      </c>
      <c r="AC50" s="101">
        <f t="shared" si="26"/>
        <v>0.38944150361563584</v>
      </c>
      <c r="AD50" s="83">
        <v>106084065</v>
      </c>
      <c r="AE50" s="84">
        <v>5724595</v>
      </c>
      <c r="AF50" s="84">
        <f t="shared" si="27"/>
        <v>111808660</v>
      </c>
      <c r="AG50" s="84">
        <v>305859407</v>
      </c>
      <c r="AH50" s="84">
        <v>305859407</v>
      </c>
      <c r="AI50" s="85">
        <v>111808660</v>
      </c>
      <c r="AJ50" s="120">
        <f t="shared" si="28"/>
        <v>0.36555573391273855</v>
      </c>
      <c r="AK50" s="121">
        <f t="shared" si="29"/>
        <v>0.15524305541270245</v>
      </c>
    </row>
    <row r="51" spans="1:37" ht="12.75">
      <c r="A51" s="61" t="s">
        <v>101</v>
      </c>
      <c r="B51" s="62" t="s">
        <v>316</v>
      </c>
      <c r="C51" s="63" t="s">
        <v>317</v>
      </c>
      <c r="D51" s="83">
        <v>303179763</v>
      </c>
      <c r="E51" s="84">
        <v>50266951</v>
      </c>
      <c r="F51" s="85">
        <f t="shared" si="15"/>
        <v>353446714</v>
      </c>
      <c r="G51" s="83">
        <v>303179763</v>
      </c>
      <c r="H51" s="84">
        <v>50266951</v>
      </c>
      <c r="I51" s="85">
        <f t="shared" si="16"/>
        <v>353446714</v>
      </c>
      <c r="J51" s="83">
        <v>111319525</v>
      </c>
      <c r="K51" s="84">
        <v>10669887</v>
      </c>
      <c r="L51" s="84">
        <f t="shared" si="17"/>
        <v>121989412</v>
      </c>
      <c r="M51" s="101">
        <f t="shared" si="18"/>
        <v>0.34514230057320605</v>
      </c>
      <c r="N51" s="83">
        <v>0</v>
      </c>
      <c r="O51" s="84">
        <v>0</v>
      </c>
      <c r="P51" s="84">
        <f t="shared" si="19"/>
        <v>0</v>
      </c>
      <c r="Q51" s="101">
        <f t="shared" si="20"/>
        <v>0</v>
      </c>
      <c r="R51" s="83">
        <v>0</v>
      </c>
      <c r="S51" s="84">
        <v>0</v>
      </c>
      <c r="T51" s="84">
        <f t="shared" si="21"/>
        <v>0</v>
      </c>
      <c r="U51" s="101">
        <f t="shared" si="22"/>
        <v>0</v>
      </c>
      <c r="V51" s="83">
        <v>0</v>
      </c>
      <c r="W51" s="84">
        <v>0</v>
      </c>
      <c r="X51" s="84">
        <f t="shared" si="23"/>
        <v>0</v>
      </c>
      <c r="Y51" s="101">
        <f t="shared" si="24"/>
        <v>0</v>
      </c>
      <c r="Z51" s="83">
        <v>111319525</v>
      </c>
      <c r="AA51" s="84">
        <v>10669887</v>
      </c>
      <c r="AB51" s="84">
        <f t="shared" si="25"/>
        <v>121989412</v>
      </c>
      <c r="AC51" s="101">
        <f t="shared" si="26"/>
        <v>0.34514230057320605</v>
      </c>
      <c r="AD51" s="83">
        <v>192851441</v>
      </c>
      <c r="AE51" s="84">
        <v>7869670</v>
      </c>
      <c r="AF51" s="84">
        <f t="shared" si="27"/>
        <v>200721111</v>
      </c>
      <c r="AG51" s="84">
        <v>292215120</v>
      </c>
      <c r="AH51" s="84">
        <v>292215120</v>
      </c>
      <c r="AI51" s="85">
        <v>200721111</v>
      </c>
      <c r="AJ51" s="120">
        <f t="shared" si="28"/>
        <v>0.6868950210379258</v>
      </c>
      <c r="AK51" s="121">
        <f t="shared" si="29"/>
        <v>-0.392244236830674</v>
      </c>
    </row>
    <row r="52" spans="1:37" ht="12.75">
      <c r="A52" s="61" t="s">
        <v>101</v>
      </c>
      <c r="B52" s="62" t="s">
        <v>318</v>
      </c>
      <c r="C52" s="63" t="s">
        <v>319</v>
      </c>
      <c r="D52" s="83">
        <v>199868553</v>
      </c>
      <c r="E52" s="84">
        <v>25565000</v>
      </c>
      <c r="F52" s="85">
        <f t="shared" si="15"/>
        <v>225433553</v>
      </c>
      <c r="G52" s="83">
        <v>199868553</v>
      </c>
      <c r="H52" s="84">
        <v>25565000</v>
      </c>
      <c r="I52" s="85">
        <f t="shared" si="16"/>
        <v>225433553</v>
      </c>
      <c r="J52" s="83">
        <v>78092131</v>
      </c>
      <c r="K52" s="84">
        <v>4796315</v>
      </c>
      <c r="L52" s="84">
        <f t="shared" si="17"/>
        <v>82888446</v>
      </c>
      <c r="M52" s="101">
        <f t="shared" si="18"/>
        <v>0.3676846010584769</v>
      </c>
      <c r="N52" s="83">
        <v>0</v>
      </c>
      <c r="O52" s="84">
        <v>0</v>
      </c>
      <c r="P52" s="84">
        <f t="shared" si="19"/>
        <v>0</v>
      </c>
      <c r="Q52" s="101">
        <f t="shared" si="20"/>
        <v>0</v>
      </c>
      <c r="R52" s="83">
        <v>0</v>
      </c>
      <c r="S52" s="84">
        <v>0</v>
      </c>
      <c r="T52" s="84">
        <f t="shared" si="21"/>
        <v>0</v>
      </c>
      <c r="U52" s="101">
        <f t="shared" si="22"/>
        <v>0</v>
      </c>
      <c r="V52" s="83">
        <v>0</v>
      </c>
      <c r="W52" s="84">
        <v>0</v>
      </c>
      <c r="X52" s="84">
        <f t="shared" si="23"/>
        <v>0</v>
      </c>
      <c r="Y52" s="101">
        <f t="shared" si="24"/>
        <v>0</v>
      </c>
      <c r="Z52" s="83">
        <v>78092131</v>
      </c>
      <c r="AA52" s="84">
        <v>4796315</v>
      </c>
      <c r="AB52" s="84">
        <f t="shared" si="25"/>
        <v>82888446</v>
      </c>
      <c r="AC52" s="101">
        <f t="shared" si="26"/>
        <v>0.3676846010584769</v>
      </c>
      <c r="AD52" s="83">
        <v>72578303</v>
      </c>
      <c r="AE52" s="84">
        <v>-332945915</v>
      </c>
      <c r="AF52" s="84">
        <f t="shared" si="27"/>
        <v>-260367612</v>
      </c>
      <c r="AG52" s="84">
        <v>189860643</v>
      </c>
      <c r="AH52" s="84">
        <v>189860643</v>
      </c>
      <c r="AI52" s="85">
        <v>-260367612</v>
      </c>
      <c r="AJ52" s="120">
        <f t="shared" si="28"/>
        <v>-1.3713616886886872</v>
      </c>
      <c r="AK52" s="121">
        <f t="shared" si="29"/>
        <v>-1.3183516005055191</v>
      </c>
    </row>
    <row r="53" spans="1:37" ht="12.75">
      <c r="A53" s="61" t="s">
        <v>116</v>
      </c>
      <c r="B53" s="62" t="s">
        <v>320</v>
      </c>
      <c r="C53" s="63" t="s">
        <v>321</v>
      </c>
      <c r="D53" s="83">
        <v>562424098</v>
      </c>
      <c r="E53" s="84">
        <v>291451799</v>
      </c>
      <c r="F53" s="85">
        <f t="shared" si="15"/>
        <v>853875897</v>
      </c>
      <c r="G53" s="83">
        <v>562424098</v>
      </c>
      <c r="H53" s="84">
        <v>291451799</v>
      </c>
      <c r="I53" s="85">
        <f t="shared" si="16"/>
        <v>853875897</v>
      </c>
      <c r="J53" s="83">
        <v>214929826</v>
      </c>
      <c r="K53" s="84">
        <v>0</v>
      </c>
      <c r="L53" s="84">
        <f t="shared" si="17"/>
        <v>214929826</v>
      </c>
      <c r="M53" s="101">
        <f t="shared" si="18"/>
        <v>0.2517108478587258</v>
      </c>
      <c r="N53" s="83">
        <v>0</v>
      </c>
      <c r="O53" s="84">
        <v>0</v>
      </c>
      <c r="P53" s="84">
        <f t="shared" si="19"/>
        <v>0</v>
      </c>
      <c r="Q53" s="101">
        <f t="shared" si="20"/>
        <v>0</v>
      </c>
      <c r="R53" s="83">
        <v>0</v>
      </c>
      <c r="S53" s="84">
        <v>0</v>
      </c>
      <c r="T53" s="84">
        <f t="shared" si="21"/>
        <v>0</v>
      </c>
      <c r="U53" s="101">
        <f t="shared" si="22"/>
        <v>0</v>
      </c>
      <c r="V53" s="83">
        <v>0</v>
      </c>
      <c r="W53" s="84">
        <v>0</v>
      </c>
      <c r="X53" s="84">
        <f t="shared" si="23"/>
        <v>0</v>
      </c>
      <c r="Y53" s="101">
        <f t="shared" si="24"/>
        <v>0</v>
      </c>
      <c r="Z53" s="83">
        <v>214929826</v>
      </c>
      <c r="AA53" s="84">
        <v>0</v>
      </c>
      <c r="AB53" s="84">
        <f t="shared" si="25"/>
        <v>214929826</v>
      </c>
      <c r="AC53" s="101">
        <f t="shared" si="26"/>
        <v>0.2517108478587258</v>
      </c>
      <c r="AD53" s="83">
        <v>220769480</v>
      </c>
      <c r="AE53" s="84">
        <v>11123112</v>
      </c>
      <c r="AF53" s="84">
        <f t="shared" si="27"/>
        <v>231892592</v>
      </c>
      <c r="AG53" s="84">
        <v>839065742</v>
      </c>
      <c r="AH53" s="84">
        <v>839065742</v>
      </c>
      <c r="AI53" s="85">
        <v>231892592</v>
      </c>
      <c r="AJ53" s="120">
        <f t="shared" si="28"/>
        <v>0.27636999151849534</v>
      </c>
      <c r="AK53" s="121">
        <f t="shared" si="29"/>
        <v>-0.07314923626365777</v>
      </c>
    </row>
    <row r="54" spans="1:37" ht="16.5">
      <c r="A54" s="64" t="s">
        <v>0</v>
      </c>
      <c r="B54" s="65" t="s">
        <v>322</v>
      </c>
      <c r="C54" s="66" t="s">
        <v>0</v>
      </c>
      <c r="D54" s="86">
        <f>SUM(D49:D53)</f>
        <v>1580413960</v>
      </c>
      <c r="E54" s="87">
        <f>SUM(E49:E53)</f>
        <v>459413716</v>
      </c>
      <c r="F54" s="88">
        <f t="shared" si="15"/>
        <v>2039827676</v>
      </c>
      <c r="G54" s="86">
        <f>SUM(G49:G53)</f>
        <v>1580413960</v>
      </c>
      <c r="H54" s="87">
        <f>SUM(H49:H53)</f>
        <v>459413716</v>
      </c>
      <c r="I54" s="88">
        <f t="shared" si="16"/>
        <v>2039827676</v>
      </c>
      <c r="J54" s="86">
        <f>SUM(J49:J53)</f>
        <v>598467292</v>
      </c>
      <c r="K54" s="87">
        <f>SUM(K49:K53)</f>
        <v>30651745</v>
      </c>
      <c r="L54" s="87">
        <f t="shared" si="17"/>
        <v>629119037</v>
      </c>
      <c r="M54" s="102">
        <f t="shared" si="18"/>
        <v>0.3084177376363826</v>
      </c>
      <c r="N54" s="86">
        <f>SUM(N49:N53)</f>
        <v>0</v>
      </c>
      <c r="O54" s="87">
        <f>SUM(O49:O53)</f>
        <v>0</v>
      </c>
      <c r="P54" s="87">
        <f t="shared" si="19"/>
        <v>0</v>
      </c>
      <c r="Q54" s="102">
        <f t="shared" si="20"/>
        <v>0</v>
      </c>
      <c r="R54" s="86">
        <f>SUM(R49:R53)</f>
        <v>0</v>
      </c>
      <c r="S54" s="87">
        <f>SUM(S49:S53)</f>
        <v>0</v>
      </c>
      <c r="T54" s="87">
        <f t="shared" si="21"/>
        <v>0</v>
      </c>
      <c r="U54" s="102">
        <f t="shared" si="22"/>
        <v>0</v>
      </c>
      <c r="V54" s="86">
        <f>SUM(V49:V53)</f>
        <v>0</v>
      </c>
      <c r="W54" s="87">
        <f>SUM(W49:W53)</f>
        <v>0</v>
      </c>
      <c r="X54" s="87">
        <f t="shared" si="23"/>
        <v>0</v>
      </c>
      <c r="Y54" s="102">
        <f t="shared" si="24"/>
        <v>0</v>
      </c>
      <c r="Z54" s="86">
        <v>598467292</v>
      </c>
      <c r="AA54" s="87">
        <v>30651745</v>
      </c>
      <c r="AB54" s="87">
        <f t="shared" si="25"/>
        <v>629119037</v>
      </c>
      <c r="AC54" s="102">
        <f t="shared" si="26"/>
        <v>0.3084177376363826</v>
      </c>
      <c r="AD54" s="86">
        <f>SUM(AD49:AD53)</f>
        <v>680537555</v>
      </c>
      <c r="AE54" s="87">
        <f>SUM(AE49:AE53)</f>
        <v>-302824310</v>
      </c>
      <c r="AF54" s="87">
        <f t="shared" si="27"/>
        <v>377713245</v>
      </c>
      <c r="AG54" s="87">
        <f>SUM(AG49:AG53)</f>
        <v>1895716889</v>
      </c>
      <c r="AH54" s="87">
        <f>SUM(AH49:AH53)</f>
        <v>1895716889</v>
      </c>
      <c r="AI54" s="88">
        <f>SUM(AI49:AI53)</f>
        <v>377713245</v>
      </c>
      <c r="AJ54" s="122">
        <f t="shared" si="28"/>
        <v>0.1992455979010904</v>
      </c>
      <c r="AK54" s="123">
        <f t="shared" si="29"/>
        <v>0.6655996190972864</v>
      </c>
    </row>
    <row r="55" spans="1:37" ht="12.75">
      <c r="A55" s="61" t="s">
        <v>101</v>
      </c>
      <c r="B55" s="62" t="s">
        <v>323</v>
      </c>
      <c r="C55" s="63" t="s">
        <v>324</v>
      </c>
      <c r="D55" s="83">
        <v>188522190</v>
      </c>
      <c r="E55" s="84">
        <v>30838200</v>
      </c>
      <c r="F55" s="85">
        <f t="shared" si="15"/>
        <v>219360390</v>
      </c>
      <c r="G55" s="83">
        <v>188522190</v>
      </c>
      <c r="H55" s="84">
        <v>30838200</v>
      </c>
      <c r="I55" s="85">
        <f t="shared" si="16"/>
        <v>219360390</v>
      </c>
      <c r="J55" s="83">
        <v>67893559</v>
      </c>
      <c r="K55" s="84">
        <v>10001845</v>
      </c>
      <c r="L55" s="84">
        <f t="shared" si="17"/>
        <v>77895404</v>
      </c>
      <c r="M55" s="101">
        <f t="shared" si="18"/>
        <v>0.3551024138861168</v>
      </c>
      <c r="N55" s="83">
        <v>0</v>
      </c>
      <c r="O55" s="84">
        <v>0</v>
      </c>
      <c r="P55" s="84">
        <f t="shared" si="19"/>
        <v>0</v>
      </c>
      <c r="Q55" s="101">
        <f t="shared" si="20"/>
        <v>0</v>
      </c>
      <c r="R55" s="83">
        <v>0</v>
      </c>
      <c r="S55" s="84">
        <v>0</v>
      </c>
      <c r="T55" s="84">
        <f t="shared" si="21"/>
        <v>0</v>
      </c>
      <c r="U55" s="101">
        <f t="shared" si="22"/>
        <v>0</v>
      </c>
      <c r="V55" s="83">
        <v>0</v>
      </c>
      <c r="W55" s="84">
        <v>0</v>
      </c>
      <c r="X55" s="84">
        <f t="shared" si="23"/>
        <v>0</v>
      </c>
      <c r="Y55" s="101">
        <f t="shared" si="24"/>
        <v>0</v>
      </c>
      <c r="Z55" s="83">
        <v>67893559</v>
      </c>
      <c r="AA55" s="84">
        <v>10001845</v>
      </c>
      <c r="AB55" s="84">
        <f t="shared" si="25"/>
        <v>77895404</v>
      </c>
      <c r="AC55" s="101">
        <f t="shared" si="26"/>
        <v>0.3551024138861168</v>
      </c>
      <c r="AD55" s="83">
        <v>69012569</v>
      </c>
      <c r="AE55" s="84">
        <v>12468035</v>
      </c>
      <c r="AF55" s="84">
        <f t="shared" si="27"/>
        <v>81480604</v>
      </c>
      <c r="AG55" s="84">
        <v>241200733</v>
      </c>
      <c r="AH55" s="84">
        <v>241200733</v>
      </c>
      <c r="AI55" s="85">
        <v>81480604</v>
      </c>
      <c r="AJ55" s="120">
        <f t="shared" si="28"/>
        <v>0.33781242281713963</v>
      </c>
      <c r="AK55" s="121">
        <f t="shared" si="29"/>
        <v>-0.044000655665242694</v>
      </c>
    </row>
    <row r="56" spans="1:37" ht="12.75">
      <c r="A56" s="61" t="s">
        <v>101</v>
      </c>
      <c r="B56" s="62" t="s">
        <v>71</v>
      </c>
      <c r="C56" s="63" t="s">
        <v>72</v>
      </c>
      <c r="D56" s="83">
        <v>3762787100</v>
      </c>
      <c r="E56" s="84">
        <v>830967400</v>
      </c>
      <c r="F56" s="85">
        <f t="shared" si="15"/>
        <v>4593754500</v>
      </c>
      <c r="G56" s="83">
        <v>3762787100</v>
      </c>
      <c r="H56" s="84">
        <v>830967400</v>
      </c>
      <c r="I56" s="85">
        <f t="shared" si="16"/>
        <v>4593754500</v>
      </c>
      <c r="J56" s="83">
        <v>1165734455</v>
      </c>
      <c r="K56" s="84">
        <v>62410744</v>
      </c>
      <c r="L56" s="84">
        <f t="shared" si="17"/>
        <v>1228145199</v>
      </c>
      <c r="M56" s="101">
        <f t="shared" si="18"/>
        <v>0.26735107394180513</v>
      </c>
      <c r="N56" s="83">
        <v>0</v>
      </c>
      <c r="O56" s="84">
        <v>0</v>
      </c>
      <c r="P56" s="84">
        <f t="shared" si="19"/>
        <v>0</v>
      </c>
      <c r="Q56" s="101">
        <f t="shared" si="20"/>
        <v>0</v>
      </c>
      <c r="R56" s="83">
        <v>0</v>
      </c>
      <c r="S56" s="84">
        <v>0</v>
      </c>
      <c r="T56" s="84">
        <f t="shared" si="21"/>
        <v>0</v>
      </c>
      <c r="U56" s="101">
        <f t="shared" si="22"/>
        <v>0</v>
      </c>
      <c r="V56" s="83">
        <v>0</v>
      </c>
      <c r="W56" s="84">
        <v>0</v>
      </c>
      <c r="X56" s="84">
        <f t="shared" si="23"/>
        <v>0</v>
      </c>
      <c r="Y56" s="101">
        <f t="shared" si="24"/>
        <v>0</v>
      </c>
      <c r="Z56" s="83">
        <v>1165734455</v>
      </c>
      <c r="AA56" s="84">
        <v>62410744</v>
      </c>
      <c r="AB56" s="84">
        <f t="shared" si="25"/>
        <v>1228145199</v>
      </c>
      <c r="AC56" s="101">
        <f t="shared" si="26"/>
        <v>0.26735107394180513</v>
      </c>
      <c r="AD56" s="83">
        <v>1056857306</v>
      </c>
      <c r="AE56" s="84">
        <v>21084802</v>
      </c>
      <c r="AF56" s="84">
        <f t="shared" si="27"/>
        <v>1077942108</v>
      </c>
      <c r="AG56" s="84">
        <v>4088807600</v>
      </c>
      <c r="AH56" s="84">
        <v>4088807600</v>
      </c>
      <c r="AI56" s="85">
        <v>1077942108</v>
      </c>
      <c r="AJ56" s="120">
        <f t="shared" si="28"/>
        <v>0.2636323871047393</v>
      </c>
      <c r="AK56" s="121">
        <f t="shared" si="29"/>
        <v>0.13934244695077824</v>
      </c>
    </row>
    <row r="57" spans="1:37" ht="12.75">
      <c r="A57" s="61" t="s">
        <v>101</v>
      </c>
      <c r="B57" s="62" t="s">
        <v>325</v>
      </c>
      <c r="C57" s="63" t="s">
        <v>326</v>
      </c>
      <c r="D57" s="83">
        <v>490470294</v>
      </c>
      <c r="E57" s="84">
        <v>67123450</v>
      </c>
      <c r="F57" s="85">
        <f t="shared" si="15"/>
        <v>557593744</v>
      </c>
      <c r="G57" s="83">
        <v>490470294</v>
      </c>
      <c r="H57" s="84">
        <v>67123450</v>
      </c>
      <c r="I57" s="85">
        <f t="shared" si="16"/>
        <v>557593744</v>
      </c>
      <c r="J57" s="83">
        <v>173068313</v>
      </c>
      <c r="K57" s="84">
        <v>16184578</v>
      </c>
      <c r="L57" s="84">
        <f t="shared" si="17"/>
        <v>189252891</v>
      </c>
      <c r="M57" s="101">
        <f t="shared" si="18"/>
        <v>0.33940999703899116</v>
      </c>
      <c r="N57" s="83">
        <v>0</v>
      </c>
      <c r="O57" s="84">
        <v>0</v>
      </c>
      <c r="P57" s="84">
        <f t="shared" si="19"/>
        <v>0</v>
      </c>
      <c r="Q57" s="101">
        <f t="shared" si="20"/>
        <v>0</v>
      </c>
      <c r="R57" s="83">
        <v>0</v>
      </c>
      <c r="S57" s="84">
        <v>0</v>
      </c>
      <c r="T57" s="84">
        <f t="shared" si="21"/>
        <v>0</v>
      </c>
      <c r="U57" s="101">
        <f t="shared" si="22"/>
        <v>0</v>
      </c>
      <c r="V57" s="83">
        <v>0</v>
      </c>
      <c r="W57" s="84">
        <v>0</v>
      </c>
      <c r="X57" s="84">
        <f t="shared" si="23"/>
        <v>0</v>
      </c>
      <c r="Y57" s="101">
        <f t="shared" si="24"/>
        <v>0</v>
      </c>
      <c r="Z57" s="83">
        <v>173068313</v>
      </c>
      <c r="AA57" s="84">
        <v>16184578</v>
      </c>
      <c r="AB57" s="84">
        <f t="shared" si="25"/>
        <v>189252891</v>
      </c>
      <c r="AC57" s="101">
        <f t="shared" si="26"/>
        <v>0.33940999703899116</v>
      </c>
      <c r="AD57" s="83">
        <v>207841525</v>
      </c>
      <c r="AE57" s="84">
        <v>16081744</v>
      </c>
      <c r="AF57" s="84">
        <f t="shared" si="27"/>
        <v>223923269</v>
      </c>
      <c r="AG57" s="84">
        <v>524731450</v>
      </c>
      <c r="AH57" s="84">
        <v>524731450</v>
      </c>
      <c r="AI57" s="85">
        <v>223923269</v>
      </c>
      <c r="AJ57" s="120">
        <f t="shared" si="28"/>
        <v>0.4267387994373122</v>
      </c>
      <c r="AK57" s="121">
        <f t="shared" si="29"/>
        <v>-0.15483151061000278</v>
      </c>
    </row>
    <row r="58" spans="1:37" ht="12.75">
      <c r="A58" s="61" t="s">
        <v>101</v>
      </c>
      <c r="B58" s="62" t="s">
        <v>327</v>
      </c>
      <c r="C58" s="63" t="s">
        <v>328</v>
      </c>
      <c r="D58" s="83">
        <v>172449977</v>
      </c>
      <c r="E58" s="84">
        <v>47315995</v>
      </c>
      <c r="F58" s="85">
        <f t="shared" si="15"/>
        <v>219765972</v>
      </c>
      <c r="G58" s="83">
        <v>172449977</v>
      </c>
      <c r="H58" s="84">
        <v>47315995</v>
      </c>
      <c r="I58" s="85">
        <f t="shared" si="16"/>
        <v>219765972</v>
      </c>
      <c r="J58" s="83">
        <v>19927595</v>
      </c>
      <c r="K58" s="84">
        <v>6720235</v>
      </c>
      <c r="L58" s="84">
        <f t="shared" si="17"/>
        <v>26647830</v>
      </c>
      <c r="M58" s="101">
        <f t="shared" si="18"/>
        <v>0.12125548717796948</v>
      </c>
      <c r="N58" s="83">
        <v>0</v>
      </c>
      <c r="O58" s="84">
        <v>0</v>
      </c>
      <c r="P58" s="84">
        <f t="shared" si="19"/>
        <v>0</v>
      </c>
      <c r="Q58" s="101">
        <f t="shared" si="20"/>
        <v>0</v>
      </c>
      <c r="R58" s="83">
        <v>0</v>
      </c>
      <c r="S58" s="84">
        <v>0</v>
      </c>
      <c r="T58" s="84">
        <f t="shared" si="21"/>
        <v>0</v>
      </c>
      <c r="U58" s="101">
        <f t="shared" si="22"/>
        <v>0</v>
      </c>
      <c r="V58" s="83">
        <v>0</v>
      </c>
      <c r="W58" s="84">
        <v>0</v>
      </c>
      <c r="X58" s="84">
        <f t="shared" si="23"/>
        <v>0</v>
      </c>
      <c r="Y58" s="101">
        <f t="shared" si="24"/>
        <v>0</v>
      </c>
      <c r="Z58" s="83">
        <v>19927595</v>
      </c>
      <c r="AA58" s="84">
        <v>6720235</v>
      </c>
      <c r="AB58" s="84">
        <f t="shared" si="25"/>
        <v>26647830</v>
      </c>
      <c r="AC58" s="101">
        <f t="shared" si="26"/>
        <v>0.12125548717796948</v>
      </c>
      <c r="AD58" s="83">
        <v>58467278</v>
      </c>
      <c r="AE58" s="84">
        <v>-457060632</v>
      </c>
      <c r="AF58" s="84">
        <f t="shared" si="27"/>
        <v>-398593354</v>
      </c>
      <c r="AG58" s="84">
        <v>212188252</v>
      </c>
      <c r="AH58" s="84">
        <v>212188252</v>
      </c>
      <c r="AI58" s="85">
        <v>-398593354</v>
      </c>
      <c r="AJ58" s="120">
        <f t="shared" si="28"/>
        <v>-1.8784892671626325</v>
      </c>
      <c r="AK58" s="121">
        <f t="shared" si="29"/>
        <v>-1.066854677160523</v>
      </c>
    </row>
    <row r="59" spans="1:37" ht="12.75">
      <c r="A59" s="61" t="s">
        <v>101</v>
      </c>
      <c r="B59" s="62" t="s">
        <v>329</v>
      </c>
      <c r="C59" s="63" t="s">
        <v>330</v>
      </c>
      <c r="D59" s="83">
        <v>195770000</v>
      </c>
      <c r="E59" s="84">
        <v>42136000</v>
      </c>
      <c r="F59" s="85">
        <f t="shared" si="15"/>
        <v>237906000</v>
      </c>
      <c r="G59" s="83">
        <v>195770000</v>
      </c>
      <c r="H59" s="84">
        <v>42136000</v>
      </c>
      <c r="I59" s="85">
        <f t="shared" si="16"/>
        <v>237906000</v>
      </c>
      <c r="J59" s="83">
        <v>63447655</v>
      </c>
      <c r="K59" s="84">
        <v>-3661173</v>
      </c>
      <c r="L59" s="84">
        <f t="shared" si="17"/>
        <v>59786482</v>
      </c>
      <c r="M59" s="101">
        <f t="shared" si="18"/>
        <v>0.2513029599926021</v>
      </c>
      <c r="N59" s="83">
        <v>0</v>
      </c>
      <c r="O59" s="84">
        <v>0</v>
      </c>
      <c r="P59" s="84">
        <f t="shared" si="19"/>
        <v>0</v>
      </c>
      <c r="Q59" s="101">
        <f t="shared" si="20"/>
        <v>0</v>
      </c>
      <c r="R59" s="83">
        <v>0</v>
      </c>
      <c r="S59" s="84">
        <v>0</v>
      </c>
      <c r="T59" s="84">
        <f t="shared" si="21"/>
        <v>0</v>
      </c>
      <c r="U59" s="101">
        <f t="shared" si="22"/>
        <v>0</v>
      </c>
      <c r="V59" s="83">
        <v>0</v>
      </c>
      <c r="W59" s="84">
        <v>0</v>
      </c>
      <c r="X59" s="84">
        <f t="shared" si="23"/>
        <v>0</v>
      </c>
      <c r="Y59" s="101">
        <f t="shared" si="24"/>
        <v>0</v>
      </c>
      <c r="Z59" s="83">
        <v>63447655</v>
      </c>
      <c r="AA59" s="84">
        <v>-3661173</v>
      </c>
      <c r="AB59" s="84">
        <f t="shared" si="25"/>
        <v>59786482</v>
      </c>
      <c r="AC59" s="101">
        <f t="shared" si="26"/>
        <v>0.2513029599926021</v>
      </c>
      <c r="AD59" s="83">
        <v>61886103</v>
      </c>
      <c r="AE59" s="84">
        <v>-410575370</v>
      </c>
      <c r="AF59" s="84">
        <f t="shared" si="27"/>
        <v>-348689267</v>
      </c>
      <c r="AG59" s="84">
        <v>187205000</v>
      </c>
      <c r="AH59" s="84">
        <v>187205000</v>
      </c>
      <c r="AI59" s="85">
        <v>-348689267</v>
      </c>
      <c r="AJ59" s="120">
        <f t="shared" si="28"/>
        <v>-1.8626065917042813</v>
      </c>
      <c r="AK59" s="121">
        <f t="shared" si="29"/>
        <v>-1.17146063173777</v>
      </c>
    </row>
    <row r="60" spans="1:37" ht="12.75">
      <c r="A60" s="61" t="s">
        <v>116</v>
      </c>
      <c r="B60" s="62" t="s">
        <v>331</v>
      </c>
      <c r="C60" s="63" t="s">
        <v>332</v>
      </c>
      <c r="D60" s="83">
        <v>786871187</v>
      </c>
      <c r="E60" s="84">
        <v>244466738</v>
      </c>
      <c r="F60" s="85">
        <f t="shared" si="15"/>
        <v>1031337925</v>
      </c>
      <c r="G60" s="83">
        <v>786871187</v>
      </c>
      <c r="H60" s="84">
        <v>249468022</v>
      </c>
      <c r="I60" s="85">
        <f t="shared" si="16"/>
        <v>1036339209</v>
      </c>
      <c r="J60" s="83">
        <v>284492178</v>
      </c>
      <c r="K60" s="84">
        <v>31433579</v>
      </c>
      <c r="L60" s="84">
        <f t="shared" si="17"/>
        <v>315925757</v>
      </c>
      <c r="M60" s="101">
        <f t="shared" si="18"/>
        <v>0.3063261316604836</v>
      </c>
      <c r="N60" s="83">
        <v>0</v>
      </c>
      <c r="O60" s="84">
        <v>0</v>
      </c>
      <c r="P60" s="84">
        <f t="shared" si="19"/>
        <v>0</v>
      </c>
      <c r="Q60" s="101">
        <f t="shared" si="20"/>
        <v>0</v>
      </c>
      <c r="R60" s="83">
        <v>0</v>
      </c>
      <c r="S60" s="84">
        <v>0</v>
      </c>
      <c r="T60" s="84">
        <f t="shared" si="21"/>
        <v>0</v>
      </c>
      <c r="U60" s="101">
        <f t="shared" si="22"/>
        <v>0</v>
      </c>
      <c r="V60" s="83">
        <v>0</v>
      </c>
      <c r="W60" s="84">
        <v>0</v>
      </c>
      <c r="X60" s="84">
        <f t="shared" si="23"/>
        <v>0</v>
      </c>
      <c r="Y60" s="101">
        <f t="shared" si="24"/>
        <v>0</v>
      </c>
      <c r="Z60" s="83">
        <v>284492178</v>
      </c>
      <c r="AA60" s="84">
        <v>31433579</v>
      </c>
      <c r="AB60" s="84">
        <f t="shared" si="25"/>
        <v>315925757</v>
      </c>
      <c r="AC60" s="101">
        <f t="shared" si="26"/>
        <v>0.3063261316604836</v>
      </c>
      <c r="AD60" s="83">
        <v>287142321</v>
      </c>
      <c r="AE60" s="84">
        <v>28333907</v>
      </c>
      <c r="AF60" s="84">
        <f t="shared" si="27"/>
        <v>315476228</v>
      </c>
      <c r="AG60" s="84">
        <v>1028556287</v>
      </c>
      <c r="AH60" s="84">
        <v>1028556287</v>
      </c>
      <c r="AI60" s="85">
        <v>315476228</v>
      </c>
      <c r="AJ60" s="120">
        <f t="shared" si="28"/>
        <v>0.3067175146244573</v>
      </c>
      <c r="AK60" s="121">
        <f t="shared" si="29"/>
        <v>0.001424921943722568</v>
      </c>
    </row>
    <row r="61" spans="1:37" ht="16.5">
      <c r="A61" s="64" t="s">
        <v>0</v>
      </c>
      <c r="B61" s="65" t="s">
        <v>333</v>
      </c>
      <c r="C61" s="66" t="s">
        <v>0</v>
      </c>
      <c r="D61" s="86">
        <f>SUM(D55:D60)</f>
        <v>5596870748</v>
      </c>
      <c r="E61" s="87">
        <f>SUM(E55:E60)</f>
        <v>1262847783</v>
      </c>
      <c r="F61" s="88">
        <f t="shared" si="15"/>
        <v>6859718531</v>
      </c>
      <c r="G61" s="86">
        <f>SUM(G55:G60)</f>
        <v>5596870748</v>
      </c>
      <c r="H61" s="87">
        <f>SUM(H55:H60)</f>
        <v>1267849067</v>
      </c>
      <c r="I61" s="88">
        <f t="shared" si="16"/>
        <v>6864719815</v>
      </c>
      <c r="J61" s="86">
        <f>SUM(J55:J60)</f>
        <v>1774563755</v>
      </c>
      <c r="K61" s="87">
        <f>SUM(K55:K60)</f>
        <v>123089808</v>
      </c>
      <c r="L61" s="87">
        <f t="shared" si="17"/>
        <v>1897653563</v>
      </c>
      <c r="M61" s="102">
        <f t="shared" si="18"/>
        <v>0.27663723437401194</v>
      </c>
      <c r="N61" s="86">
        <f>SUM(N55:N60)</f>
        <v>0</v>
      </c>
      <c r="O61" s="87">
        <f>SUM(O55:O60)</f>
        <v>0</v>
      </c>
      <c r="P61" s="87">
        <f t="shared" si="19"/>
        <v>0</v>
      </c>
      <c r="Q61" s="102">
        <f t="shared" si="20"/>
        <v>0</v>
      </c>
      <c r="R61" s="86">
        <f>SUM(R55:R60)</f>
        <v>0</v>
      </c>
      <c r="S61" s="87">
        <f>SUM(S55:S60)</f>
        <v>0</v>
      </c>
      <c r="T61" s="87">
        <f t="shared" si="21"/>
        <v>0</v>
      </c>
      <c r="U61" s="102">
        <f t="shared" si="22"/>
        <v>0</v>
      </c>
      <c r="V61" s="86">
        <f>SUM(V55:V60)</f>
        <v>0</v>
      </c>
      <c r="W61" s="87">
        <f>SUM(W55:W60)</f>
        <v>0</v>
      </c>
      <c r="X61" s="87">
        <f t="shared" si="23"/>
        <v>0</v>
      </c>
      <c r="Y61" s="102">
        <f t="shared" si="24"/>
        <v>0</v>
      </c>
      <c r="Z61" s="86">
        <v>1774563755</v>
      </c>
      <c r="AA61" s="87">
        <v>123089808</v>
      </c>
      <c r="AB61" s="87">
        <f t="shared" si="25"/>
        <v>1897653563</v>
      </c>
      <c r="AC61" s="102">
        <f t="shared" si="26"/>
        <v>0.27663723437401194</v>
      </c>
      <c r="AD61" s="86">
        <f>SUM(AD55:AD60)</f>
        <v>1741207102</v>
      </c>
      <c r="AE61" s="87">
        <f>SUM(AE55:AE60)</f>
        <v>-789667514</v>
      </c>
      <c r="AF61" s="87">
        <f t="shared" si="27"/>
        <v>951539588</v>
      </c>
      <c r="AG61" s="87">
        <f>SUM(AG55:AG60)</f>
        <v>6282689322</v>
      </c>
      <c r="AH61" s="87">
        <f>SUM(AH55:AH60)</f>
        <v>6282689322</v>
      </c>
      <c r="AI61" s="88">
        <f>SUM(AI55:AI60)</f>
        <v>951539588</v>
      </c>
      <c r="AJ61" s="122">
        <f t="shared" si="28"/>
        <v>0.15145418454291668</v>
      </c>
      <c r="AK61" s="123">
        <f t="shared" si="29"/>
        <v>0.994298069078341</v>
      </c>
    </row>
    <row r="62" spans="1:37" ht="12.75">
      <c r="A62" s="61" t="s">
        <v>101</v>
      </c>
      <c r="B62" s="62" t="s">
        <v>334</v>
      </c>
      <c r="C62" s="63" t="s">
        <v>335</v>
      </c>
      <c r="D62" s="83">
        <v>309163291</v>
      </c>
      <c r="E62" s="84">
        <v>73920399</v>
      </c>
      <c r="F62" s="85">
        <f t="shared" si="15"/>
        <v>383083690</v>
      </c>
      <c r="G62" s="83">
        <v>309163291</v>
      </c>
      <c r="H62" s="84">
        <v>73920399</v>
      </c>
      <c r="I62" s="85">
        <f t="shared" si="16"/>
        <v>383083690</v>
      </c>
      <c r="J62" s="83">
        <v>120890405</v>
      </c>
      <c r="K62" s="84">
        <v>13921550</v>
      </c>
      <c r="L62" s="84">
        <f t="shared" si="17"/>
        <v>134811955</v>
      </c>
      <c r="M62" s="101">
        <f t="shared" si="18"/>
        <v>0.35191254161721164</v>
      </c>
      <c r="N62" s="83">
        <v>0</v>
      </c>
      <c r="O62" s="84">
        <v>0</v>
      </c>
      <c r="P62" s="84">
        <f t="shared" si="19"/>
        <v>0</v>
      </c>
      <c r="Q62" s="101">
        <f t="shared" si="20"/>
        <v>0</v>
      </c>
      <c r="R62" s="83">
        <v>0</v>
      </c>
      <c r="S62" s="84">
        <v>0</v>
      </c>
      <c r="T62" s="84">
        <f t="shared" si="21"/>
        <v>0</v>
      </c>
      <c r="U62" s="101">
        <f t="shared" si="22"/>
        <v>0</v>
      </c>
      <c r="V62" s="83">
        <v>0</v>
      </c>
      <c r="W62" s="84">
        <v>0</v>
      </c>
      <c r="X62" s="84">
        <f t="shared" si="23"/>
        <v>0</v>
      </c>
      <c r="Y62" s="101">
        <f t="shared" si="24"/>
        <v>0</v>
      </c>
      <c r="Z62" s="83">
        <v>120890405</v>
      </c>
      <c r="AA62" s="84">
        <v>13921550</v>
      </c>
      <c r="AB62" s="84">
        <f t="shared" si="25"/>
        <v>134811955</v>
      </c>
      <c r="AC62" s="101">
        <f t="shared" si="26"/>
        <v>0.35191254161721164</v>
      </c>
      <c r="AD62" s="83">
        <v>117546153</v>
      </c>
      <c r="AE62" s="84">
        <v>-250258765</v>
      </c>
      <c r="AF62" s="84">
        <f t="shared" si="27"/>
        <v>-132712612</v>
      </c>
      <c r="AG62" s="84">
        <v>348555974</v>
      </c>
      <c r="AH62" s="84">
        <v>348555974</v>
      </c>
      <c r="AI62" s="85">
        <v>-132712612</v>
      </c>
      <c r="AJ62" s="120">
        <f t="shared" si="28"/>
        <v>-0.38074978453819297</v>
      </c>
      <c r="AK62" s="121">
        <f t="shared" si="29"/>
        <v>-2.0158187151044844</v>
      </c>
    </row>
    <row r="63" spans="1:37" ht="12.75">
      <c r="A63" s="61" t="s">
        <v>101</v>
      </c>
      <c r="B63" s="62" t="s">
        <v>336</v>
      </c>
      <c r="C63" s="63" t="s">
        <v>337</v>
      </c>
      <c r="D63" s="83">
        <v>2059853297</v>
      </c>
      <c r="E63" s="84">
        <v>321401054</v>
      </c>
      <c r="F63" s="85">
        <f t="shared" si="15"/>
        <v>2381254351</v>
      </c>
      <c r="G63" s="83">
        <v>2059853297</v>
      </c>
      <c r="H63" s="84">
        <v>321401054</v>
      </c>
      <c r="I63" s="85">
        <f t="shared" si="16"/>
        <v>2381254351</v>
      </c>
      <c r="J63" s="83">
        <v>425298981</v>
      </c>
      <c r="K63" s="84">
        <v>49775348</v>
      </c>
      <c r="L63" s="84">
        <f t="shared" si="17"/>
        <v>475074329</v>
      </c>
      <c r="M63" s="101">
        <f t="shared" si="18"/>
        <v>0.19950591535948023</v>
      </c>
      <c r="N63" s="83">
        <v>0</v>
      </c>
      <c r="O63" s="84">
        <v>0</v>
      </c>
      <c r="P63" s="84">
        <f t="shared" si="19"/>
        <v>0</v>
      </c>
      <c r="Q63" s="101">
        <f t="shared" si="20"/>
        <v>0</v>
      </c>
      <c r="R63" s="83">
        <v>0</v>
      </c>
      <c r="S63" s="84">
        <v>0</v>
      </c>
      <c r="T63" s="84">
        <f t="shared" si="21"/>
        <v>0</v>
      </c>
      <c r="U63" s="101">
        <f t="shared" si="22"/>
        <v>0</v>
      </c>
      <c r="V63" s="83">
        <v>0</v>
      </c>
      <c r="W63" s="84">
        <v>0</v>
      </c>
      <c r="X63" s="84">
        <f t="shared" si="23"/>
        <v>0</v>
      </c>
      <c r="Y63" s="101">
        <f t="shared" si="24"/>
        <v>0</v>
      </c>
      <c r="Z63" s="83">
        <v>425298981</v>
      </c>
      <c r="AA63" s="84">
        <v>49775348</v>
      </c>
      <c r="AB63" s="84">
        <f t="shared" si="25"/>
        <v>475074329</v>
      </c>
      <c r="AC63" s="101">
        <f t="shared" si="26"/>
        <v>0.19950591535948023</v>
      </c>
      <c r="AD63" s="83">
        <v>391479632</v>
      </c>
      <c r="AE63" s="84">
        <v>34094328</v>
      </c>
      <c r="AF63" s="84">
        <f t="shared" si="27"/>
        <v>425573960</v>
      </c>
      <c r="AG63" s="84">
        <v>2171177269</v>
      </c>
      <c r="AH63" s="84">
        <v>2171177269</v>
      </c>
      <c r="AI63" s="85">
        <v>425573960</v>
      </c>
      <c r="AJ63" s="120">
        <f t="shared" si="28"/>
        <v>0.19601069248298214</v>
      </c>
      <c r="AK63" s="121">
        <f t="shared" si="29"/>
        <v>0.11631437459190397</v>
      </c>
    </row>
    <row r="64" spans="1:37" ht="12.75">
      <c r="A64" s="61" t="s">
        <v>101</v>
      </c>
      <c r="B64" s="62" t="s">
        <v>338</v>
      </c>
      <c r="C64" s="63" t="s">
        <v>339</v>
      </c>
      <c r="D64" s="83">
        <v>200154882</v>
      </c>
      <c r="E64" s="84">
        <v>82661760</v>
      </c>
      <c r="F64" s="85">
        <f t="shared" si="15"/>
        <v>282816642</v>
      </c>
      <c r="G64" s="83">
        <v>200154882</v>
      </c>
      <c r="H64" s="84">
        <v>82661760</v>
      </c>
      <c r="I64" s="85">
        <f t="shared" si="16"/>
        <v>282816642</v>
      </c>
      <c r="J64" s="83">
        <v>90320803</v>
      </c>
      <c r="K64" s="84">
        <v>14045496</v>
      </c>
      <c r="L64" s="84">
        <f t="shared" si="17"/>
        <v>104366299</v>
      </c>
      <c r="M64" s="101">
        <f t="shared" si="18"/>
        <v>0.3690246028732637</v>
      </c>
      <c r="N64" s="83">
        <v>0</v>
      </c>
      <c r="O64" s="84">
        <v>0</v>
      </c>
      <c r="P64" s="84">
        <f t="shared" si="19"/>
        <v>0</v>
      </c>
      <c r="Q64" s="101">
        <f t="shared" si="20"/>
        <v>0</v>
      </c>
      <c r="R64" s="83">
        <v>0</v>
      </c>
      <c r="S64" s="84">
        <v>0</v>
      </c>
      <c r="T64" s="84">
        <f t="shared" si="21"/>
        <v>0</v>
      </c>
      <c r="U64" s="101">
        <f t="shared" si="22"/>
        <v>0</v>
      </c>
      <c r="V64" s="83">
        <v>0</v>
      </c>
      <c r="W64" s="84">
        <v>0</v>
      </c>
      <c r="X64" s="84">
        <f t="shared" si="23"/>
        <v>0</v>
      </c>
      <c r="Y64" s="101">
        <f t="shared" si="24"/>
        <v>0</v>
      </c>
      <c r="Z64" s="83">
        <v>90320803</v>
      </c>
      <c r="AA64" s="84">
        <v>14045496</v>
      </c>
      <c r="AB64" s="84">
        <f t="shared" si="25"/>
        <v>104366299</v>
      </c>
      <c r="AC64" s="101">
        <f t="shared" si="26"/>
        <v>0.3690246028732637</v>
      </c>
      <c r="AD64" s="83">
        <v>91535023</v>
      </c>
      <c r="AE64" s="84">
        <v>9135284</v>
      </c>
      <c r="AF64" s="84">
        <f t="shared" si="27"/>
        <v>100670307</v>
      </c>
      <c r="AG64" s="84">
        <v>283020202</v>
      </c>
      <c r="AH64" s="84">
        <v>283020202</v>
      </c>
      <c r="AI64" s="85">
        <v>100670307</v>
      </c>
      <c r="AJ64" s="120">
        <f t="shared" si="28"/>
        <v>0.3557000747247011</v>
      </c>
      <c r="AK64" s="121">
        <f t="shared" si="29"/>
        <v>0.036713824663314076</v>
      </c>
    </row>
    <row r="65" spans="1:37" ht="12.75">
      <c r="A65" s="61" t="s">
        <v>101</v>
      </c>
      <c r="B65" s="62" t="s">
        <v>340</v>
      </c>
      <c r="C65" s="63" t="s">
        <v>341</v>
      </c>
      <c r="D65" s="83">
        <v>131880780</v>
      </c>
      <c r="E65" s="84">
        <v>33587122</v>
      </c>
      <c r="F65" s="85">
        <f t="shared" si="15"/>
        <v>165467902</v>
      </c>
      <c r="G65" s="83">
        <v>131880780</v>
      </c>
      <c r="H65" s="84">
        <v>33587122</v>
      </c>
      <c r="I65" s="85">
        <f t="shared" si="16"/>
        <v>165467902</v>
      </c>
      <c r="J65" s="83">
        <v>64761090</v>
      </c>
      <c r="K65" s="84">
        <v>15742310</v>
      </c>
      <c r="L65" s="84">
        <f t="shared" si="17"/>
        <v>80503400</v>
      </c>
      <c r="M65" s="101">
        <f t="shared" si="18"/>
        <v>0.48651973601502485</v>
      </c>
      <c r="N65" s="83">
        <v>0</v>
      </c>
      <c r="O65" s="84">
        <v>0</v>
      </c>
      <c r="P65" s="84">
        <f t="shared" si="19"/>
        <v>0</v>
      </c>
      <c r="Q65" s="101">
        <f t="shared" si="20"/>
        <v>0</v>
      </c>
      <c r="R65" s="83">
        <v>0</v>
      </c>
      <c r="S65" s="84">
        <v>0</v>
      </c>
      <c r="T65" s="84">
        <f t="shared" si="21"/>
        <v>0</v>
      </c>
      <c r="U65" s="101">
        <f t="shared" si="22"/>
        <v>0</v>
      </c>
      <c r="V65" s="83">
        <v>0</v>
      </c>
      <c r="W65" s="84">
        <v>0</v>
      </c>
      <c r="X65" s="84">
        <f t="shared" si="23"/>
        <v>0</v>
      </c>
      <c r="Y65" s="101">
        <f t="shared" si="24"/>
        <v>0</v>
      </c>
      <c r="Z65" s="83">
        <v>64761090</v>
      </c>
      <c r="AA65" s="84">
        <v>15742310</v>
      </c>
      <c r="AB65" s="84">
        <f t="shared" si="25"/>
        <v>80503400</v>
      </c>
      <c r="AC65" s="101">
        <f t="shared" si="26"/>
        <v>0.48651973601502485</v>
      </c>
      <c r="AD65" s="83">
        <v>66047268</v>
      </c>
      <c r="AE65" s="84">
        <v>11670627</v>
      </c>
      <c r="AF65" s="84">
        <f t="shared" si="27"/>
        <v>77717895</v>
      </c>
      <c r="AG65" s="84">
        <v>163619364</v>
      </c>
      <c r="AH65" s="84">
        <v>163619364</v>
      </c>
      <c r="AI65" s="85">
        <v>77717895</v>
      </c>
      <c r="AJ65" s="120">
        <f t="shared" si="28"/>
        <v>0.47499203700608444</v>
      </c>
      <c r="AK65" s="121">
        <f t="shared" si="29"/>
        <v>0.03584123064578626</v>
      </c>
    </row>
    <row r="66" spans="1:37" ht="12.75">
      <c r="A66" s="61" t="s">
        <v>116</v>
      </c>
      <c r="B66" s="62" t="s">
        <v>342</v>
      </c>
      <c r="C66" s="63" t="s">
        <v>343</v>
      </c>
      <c r="D66" s="83">
        <v>1080606905</v>
      </c>
      <c r="E66" s="84">
        <v>235385614</v>
      </c>
      <c r="F66" s="85">
        <f t="shared" si="15"/>
        <v>1315992519</v>
      </c>
      <c r="G66" s="83">
        <v>1080606905</v>
      </c>
      <c r="H66" s="84">
        <v>235385614</v>
      </c>
      <c r="I66" s="85">
        <f t="shared" si="16"/>
        <v>1315992519</v>
      </c>
      <c r="J66" s="83">
        <v>336892094</v>
      </c>
      <c r="K66" s="84">
        <v>41284041</v>
      </c>
      <c r="L66" s="84">
        <f t="shared" si="17"/>
        <v>378176135</v>
      </c>
      <c r="M66" s="101">
        <f t="shared" si="18"/>
        <v>0.28736951733385957</v>
      </c>
      <c r="N66" s="83">
        <v>0</v>
      </c>
      <c r="O66" s="84">
        <v>0</v>
      </c>
      <c r="P66" s="84">
        <f t="shared" si="19"/>
        <v>0</v>
      </c>
      <c r="Q66" s="101">
        <f t="shared" si="20"/>
        <v>0</v>
      </c>
      <c r="R66" s="83">
        <v>0</v>
      </c>
      <c r="S66" s="84">
        <v>0</v>
      </c>
      <c r="T66" s="84">
        <f t="shared" si="21"/>
        <v>0</v>
      </c>
      <c r="U66" s="101">
        <f t="shared" si="22"/>
        <v>0</v>
      </c>
      <c r="V66" s="83">
        <v>0</v>
      </c>
      <c r="W66" s="84">
        <v>0</v>
      </c>
      <c r="X66" s="84">
        <f t="shared" si="23"/>
        <v>0</v>
      </c>
      <c r="Y66" s="101">
        <f t="shared" si="24"/>
        <v>0</v>
      </c>
      <c r="Z66" s="83">
        <v>336892094</v>
      </c>
      <c r="AA66" s="84">
        <v>41284041</v>
      </c>
      <c r="AB66" s="84">
        <f t="shared" si="25"/>
        <v>378176135</v>
      </c>
      <c r="AC66" s="101">
        <f t="shared" si="26"/>
        <v>0.28736951733385957</v>
      </c>
      <c r="AD66" s="83">
        <v>334790871</v>
      </c>
      <c r="AE66" s="84">
        <v>37437041</v>
      </c>
      <c r="AF66" s="84">
        <f t="shared" si="27"/>
        <v>372227912</v>
      </c>
      <c r="AG66" s="84">
        <v>1146500756</v>
      </c>
      <c r="AH66" s="84">
        <v>1146500756</v>
      </c>
      <c r="AI66" s="85">
        <v>372227912</v>
      </c>
      <c r="AJ66" s="120">
        <f t="shared" si="28"/>
        <v>0.32466434064872085</v>
      </c>
      <c r="AK66" s="121">
        <f t="shared" si="29"/>
        <v>0.015980056326351022</v>
      </c>
    </row>
    <row r="67" spans="1:37" ht="16.5">
      <c r="A67" s="64" t="s">
        <v>0</v>
      </c>
      <c r="B67" s="65" t="s">
        <v>344</v>
      </c>
      <c r="C67" s="66" t="s">
        <v>0</v>
      </c>
      <c r="D67" s="86">
        <f>SUM(D62:D66)</f>
        <v>3781659155</v>
      </c>
      <c r="E67" s="87">
        <f>SUM(E62:E66)</f>
        <v>746955949</v>
      </c>
      <c r="F67" s="88">
        <f t="shared" si="15"/>
        <v>4528615104</v>
      </c>
      <c r="G67" s="86">
        <f>SUM(G62:G66)</f>
        <v>3781659155</v>
      </c>
      <c r="H67" s="87">
        <f>SUM(H62:H66)</f>
        <v>746955949</v>
      </c>
      <c r="I67" s="88">
        <f t="shared" si="16"/>
        <v>4528615104</v>
      </c>
      <c r="J67" s="86">
        <f>SUM(J62:J66)</f>
        <v>1038163373</v>
      </c>
      <c r="K67" s="87">
        <f>SUM(K62:K66)</f>
        <v>134768745</v>
      </c>
      <c r="L67" s="87">
        <f t="shared" si="17"/>
        <v>1172932118</v>
      </c>
      <c r="M67" s="102">
        <f t="shared" si="18"/>
        <v>0.25900459435468065</v>
      </c>
      <c r="N67" s="86">
        <f>SUM(N62:N66)</f>
        <v>0</v>
      </c>
      <c r="O67" s="87">
        <f>SUM(O62:O66)</f>
        <v>0</v>
      </c>
      <c r="P67" s="87">
        <f t="shared" si="19"/>
        <v>0</v>
      </c>
      <c r="Q67" s="102">
        <f t="shared" si="20"/>
        <v>0</v>
      </c>
      <c r="R67" s="86">
        <f>SUM(R62:R66)</f>
        <v>0</v>
      </c>
      <c r="S67" s="87">
        <f>SUM(S62:S66)</f>
        <v>0</v>
      </c>
      <c r="T67" s="87">
        <f t="shared" si="21"/>
        <v>0</v>
      </c>
      <c r="U67" s="102">
        <f t="shared" si="22"/>
        <v>0</v>
      </c>
      <c r="V67" s="86">
        <f>SUM(V62:V66)</f>
        <v>0</v>
      </c>
      <c r="W67" s="87">
        <f>SUM(W62:W66)</f>
        <v>0</v>
      </c>
      <c r="X67" s="87">
        <f t="shared" si="23"/>
        <v>0</v>
      </c>
      <c r="Y67" s="102">
        <f t="shared" si="24"/>
        <v>0</v>
      </c>
      <c r="Z67" s="86">
        <v>1038163373</v>
      </c>
      <c r="AA67" s="87">
        <v>134768745</v>
      </c>
      <c r="AB67" s="87">
        <f t="shared" si="25"/>
        <v>1172932118</v>
      </c>
      <c r="AC67" s="102">
        <f t="shared" si="26"/>
        <v>0.25900459435468065</v>
      </c>
      <c r="AD67" s="86">
        <f>SUM(AD62:AD66)</f>
        <v>1001398947</v>
      </c>
      <c r="AE67" s="87">
        <f>SUM(AE62:AE66)</f>
        <v>-157921485</v>
      </c>
      <c r="AF67" s="87">
        <f t="shared" si="27"/>
        <v>843477462</v>
      </c>
      <c r="AG67" s="87">
        <f>SUM(AG62:AG66)</f>
        <v>4112873565</v>
      </c>
      <c r="AH67" s="87">
        <f>SUM(AH62:AH66)</f>
        <v>4112873565</v>
      </c>
      <c r="AI67" s="88">
        <f>SUM(AI62:AI66)</f>
        <v>843477462</v>
      </c>
      <c r="AJ67" s="122">
        <f t="shared" si="28"/>
        <v>0.20508227366332862</v>
      </c>
      <c r="AK67" s="123">
        <f t="shared" si="29"/>
        <v>0.39059094148030726</v>
      </c>
    </row>
    <row r="68" spans="1:37" ht="12.75">
      <c r="A68" s="61" t="s">
        <v>101</v>
      </c>
      <c r="B68" s="62" t="s">
        <v>345</v>
      </c>
      <c r="C68" s="63" t="s">
        <v>346</v>
      </c>
      <c r="D68" s="83">
        <v>385898642</v>
      </c>
      <c r="E68" s="84">
        <v>98060376</v>
      </c>
      <c r="F68" s="85">
        <f t="shared" si="15"/>
        <v>483959018</v>
      </c>
      <c r="G68" s="83">
        <v>385898642</v>
      </c>
      <c r="H68" s="84">
        <v>98060376</v>
      </c>
      <c r="I68" s="85">
        <f t="shared" si="16"/>
        <v>483959018</v>
      </c>
      <c r="J68" s="83">
        <v>144756734</v>
      </c>
      <c r="K68" s="84">
        <v>14125467</v>
      </c>
      <c r="L68" s="84">
        <f t="shared" si="17"/>
        <v>158882201</v>
      </c>
      <c r="M68" s="101">
        <f t="shared" si="18"/>
        <v>0.32829680838801933</v>
      </c>
      <c r="N68" s="83">
        <v>0</v>
      </c>
      <c r="O68" s="84">
        <v>0</v>
      </c>
      <c r="P68" s="84">
        <f t="shared" si="19"/>
        <v>0</v>
      </c>
      <c r="Q68" s="101">
        <f t="shared" si="20"/>
        <v>0</v>
      </c>
      <c r="R68" s="83">
        <v>0</v>
      </c>
      <c r="S68" s="84">
        <v>0</v>
      </c>
      <c r="T68" s="84">
        <f t="shared" si="21"/>
        <v>0</v>
      </c>
      <c r="U68" s="101">
        <f t="shared" si="22"/>
        <v>0</v>
      </c>
      <c r="V68" s="83">
        <v>0</v>
      </c>
      <c r="W68" s="84">
        <v>0</v>
      </c>
      <c r="X68" s="84">
        <f t="shared" si="23"/>
        <v>0</v>
      </c>
      <c r="Y68" s="101">
        <f t="shared" si="24"/>
        <v>0</v>
      </c>
      <c r="Z68" s="83">
        <v>144756734</v>
      </c>
      <c r="AA68" s="84">
        <v>14125467</v>
      </c>
      <c r="AB68" s="84">
        <f t="shared" si="25"/>
        <v>158882201</v>
      </c>
      <c r="AC68" s="101">
        <f t="shared" si="26"/>
        <v>0.32829680838801933</v>
      </c>
      <c r="AD68" s="83">
        <v>124862801</v>
      </c>
      <c r="AE68" s="84">
        <v>15637121</v>
      </c>
      <c r="AF68" s="84">
        <f t="shared" si="27"/>
        <v>140499922</v>
      </c>
      <c r="AG68" s="84">
        <v>505473912</v>
      </c>
      <c r="AH68" s="84">
        <v>505473912</v>
      </c>
      <c r="AI68" s="85">
        <v>140499922</v>
      </c>
      <c r="AJ68" s="120">
        <f t="shared" si="28"/>
        <v>0.27795682163711743</v>
      </c>
      <c r="AK68" s="121">
        <f t="shared" si="29"/>
        <v>0.13083479861291303</v>
      </c>
    </row>
    <row r="69" spans="1:37" ht="12.75">
      <c r="A69" s="61" t="s">
        <v>101</v>
      </c>
      <c r="B69" s="62" t="s">
        <v>347</v>
      </c>
      <c r="C69" s="63" t="s">
        <v>348</v>
      </c>
      <c r="D69" s="83">
        <v>167766320</v>
      </c>
      <c r="E69" s="84">
        <v>44994821</v>
      </c>
      <c r="F69" s="85">
        <f t="shared" si="15"/>
        <v>212761141</v>
      </c>
      <c r="G69" s="83">
        <v>167766320</v>
      </c>
      <c r="H69" s="84">
        <v>44994821</v>
      </c>
      <c r="I69" s="85">
        <f t="shared" si="16"/>
        <v>212761141</v>
      </c>
      <c r="J69" s="83">
        <v>62645180</v>
      </c>
      <c r="K69" s="84">
        <v>10947178</v>
      </c>
      <c r="L69" s="84">
        <f t="shared" si="17"/>
        <v>73592358</v>
      </c>
      <c r="M69" s="101">
        <f t="shared" si="18"/>
        <v>0.34589191265899444</v>
      </c>
      <c r="N69" s="83">
        <v>0</v>
      </c>
      <c r="O69" s="84">
        <v>0</v>
      </c>
      <c r="P69" s="84">
        <f t="shared" si="19"/>
        <v>0</v>
      </c>
      <c r="Q69" s="101">
        <f t="shared" si="20"/>
        <v>0</v>
      </c>
      <c r="R69" s="83">
        <v>0</v>
      </c>
      <c r="S69" s="84">
        <v>0</v>
      </c>
      <c r="T69" s="84">
        <f t="shared" si="21"/>
        <v>0</v>
      </c>
      <c r="U69" s="101">
        <f t="shared" si="22"/>
        <v>0</v>
      </c>
      <c r="V69" s="83">
        <v>0</v>
      </c>
      <c r="W69" s="84">
        <v>0</v>
      </c>
      <c r="X69" s="84">
        <f t="shared" si="23"/>
        <v>0</v>
      </c>
      <c r="Y69" s="101">
        <f t="shared" si="24"/>
        <v>0</v>
      </c>
      <c r="Z69" s="83">
        <v>62645180</v>
      </c>
      <c r="AA69" s="84">
        <v>10947178</v>
      </c>
      <c r="AB69" s="84">
        <f t="shared" si="25"/>
        <v>73592358</v>
      </c>
      <c r="AC69" s="101">
        <f t="shared" si="26"/>
        <v>0.34589191265899444</v>
      </c>
      <c r="AD69" s="83">
        <v>60346858</v>
      </c>
      <c r="AE69" s="84">
        <v>-44914380</v>
      </c>
      <c r="AF69" s="84">
        <f t="shared" si="27"/>
        <v>15432478</v>
      </c>
      <c r="AG69" s="84">
        <v>224994644</v>
      </c>
      <c r="AH69" s="84">
        <v>224994644</v>
      </c>
      <c r="AI69" s="85">
        <v>15432478</v>
      </c>
      <c r="AJ69" s="120">
        <f t="shared" si="28"/>
        <v>0.0685904238680455</v>
      </c>
      <c r="AK69" s="121">
        <f t="shared" si="29"/>
        <v>3.7686676112546538</v>
      </c>
    </row>
    <row r="70" spans="1:37" ht="12.75">
      <c r="A70" s="61" t="s">
        <v>101</v>
      </c>
      <c r="B70" s="62" t="s">
        <v>349</v>
      </c>
      <c r="C70" s="63" t="s">
        <v>350</v>
      </c>
      <c r="D70" s="83">
        <v>242206025</v>
      </c>
      <c r="E70" s="84">
        <v>120404000</v>
      </c>
      <c r="F70" s="85">
        <f t="shared" si="15"/>
        <v>362610025</v>
      </c>
      <c r="G70" s="83">
        <v>242206025</v>
      </c>
      <c r="H70" s="84">
        <v>120404000</v>
      </c>
      <c r="I70" s="85">
        <f t="shared" si="16"/>
        <v>362610025</v>
      </c>
      <c r="J70" s="83">
        <v>99384261</v>
      </c>
      <c r="K70" s="84">
        <v>13312119</v>
      </c>
      <c r="L70" s="84">
        <f t="shared" si="17"/>
        <v>112696380</v>
      </c>
      <c r="M70" s="101">
        <f t="shared" si="18"/>
        <v>0.3107922347155184</v>
      </c>
      <c r="N70" s="83">
        <v>0</v>
      </c>
      <c r="O70" s="84">
        <v>0</v>
      </c>
      <c r="P70" s="84">
        <f t="shared" si="19"/>
        <v>0</v>
      </c>
      <c r="Q70" s="101">
        <f t="shared" si="20"/>
        <v>0</v>
      </c>
      <c r="R70" s="83">
        <v>0</v>
      </c>
      <c r="S70" s="84">
        <v>0</v>
      </c>
      <c r="T70" s="84">
        <f t="shared" si="21"/>
        <v>0</v>
      </c>
      <c r="U70" s="101">
        <f t="shared" si="22"/>
        <v>0</v>
      </c>
      <c r="V70" s="83">
        <v>0</v>
      </c>
      <c r="W70" s="84">
        <v>0</v>
      </c>
      <c r="X70" s="84">
        <f t="shared" si="23"/>
        <v>0</v>
      </c>
      <c r="Y70" s="101">
        <f t="shared" si="24"/>
        <v>0</v>
      </c>
      <c r="Z70" s="83">
        <v>99384261</v>
      </c>
      <c r="AA70" s="84">
        <v>13312119</v>
      </c>
      <c r="AB70" s="84">
        <f t="shared" si="25"/>
        <v>112696380</v>
      </c>
      <c r="AC70" s="101">
        <f t="shared" si="26"/>
        <v>0.3107922347155184</v>
      </c>
      <c r="AD70" s="83">
        <v>104126679</v>
      </c>
      <c r="AE70" s="84">
        <v>18361282</v>
      </c>
      <c r="AF70" s="84">
        <f t="shared" si="27"/>
        <v>122487961</v>
      </c>
      <c r="AG70" s="84">
        <v>333220757</v>
      </c>
      <c r="AH70" s="84">
        <v>333220757</v>
      </c>
      <c r="AI70" s="85">
        <v>122487961</v>
      </c>
      <c r="AJ70" s="120">
        <f t="shared" si="28"/>
        <v>0.36758802813715474</v>
      </c>
      <c r="AK70" s="121">
        <f t="shared" si="29"/>
        <v>-0.07993912969128447</v>
      </c>
    </row>
    <row r="71" spans="1:37" ht="12.75">
      <c r="A71" s="61" t="s">
        <v>101</v>
      </c>
      <c r="B71" s="62" t="s">
        <v>351</v>
      </c>
      <c r="C71" s="63" t="s">
        <v>352</v>
      </c>
      <c r="D71" s="83">
        <v>204780418</v>
      </c>
      <c r="E71" s="84">
        <v>92799601</v>
      </c>
      <c r="F71" s="85">
        <f t="shared" si="15"/>
        <v>297580019</v>
      </c>
      <c r="G71" s="83">
        <v>204780418</v>
      </c>
      <c r="H71" s="84">
        <v>92799601</v>
      </c>
      <c r="I71" s="85">
        <f t="shared" si="16"/>
        <v>297580019</v>
      </c>
      <c r="J71" s="83">
        <v>71619930</v>
      </c>
      <c r="K71" s="84">
        <v>4870019</v>
      </c>
      <c r="L71" s="84">
        <f t="shared" si="17"/>
        <v>76489949</v>
      </c>
      <c r="M71" s="101">
        <f t="shared" si="18"/>
        <v>0.25703993587015667</v>
      </c>
      <c r="N71" s="83">
        <v>0</v>
      </c>
      <c r="O71" s="84">
        <v>0</v>
      </c>
      <c r="P71" s="84">
        <f t="shared" si="19"/>
        <v>0</v>
      </c>
      <c r="Q71" s="101">
        <f t="shared" si="20"/>
        <v>0</v>
      </c>
      <c r="R71" s="83">
        <v>0</v>
      </c>
      <c r="S71" s="84">
        <v>0</v>
      </c>
      <c r="T71" s="84">
        <f t="shared" si="21"/>
        <v>0</v>
      </c>
      <c r="U71" s="101">
        <f t="shared" si="22"/>
        <v>0</v>
      </c>
      <c r="V71" s="83">
        <v>0</v>
      </c>
      <c r="W71" s="84">
        <v>0</v>
      </c>
      <c r="X71" s="84">
        <f t="shared" si="23"/>
        <v>0</v>
      </c>
      <c r="Y71" s="101">
        <f t="shared" si="24"/>
        <v>0</v>
      </c>
      <c r="Z71" s="83">
        <v>71619930</v>
      </c>
      <c r="AA71" s="84">
        <v>4870019</v>
      </c>
      <c r="AB71" s="84">
        <f t="shared" si="25"/>
        <v>76489949</v>
      </c>
      <c r="AC71" s="101">
        <f t="shared" si="26"/>
        <v>0.25703993587015667</v>
      </c>
      <c r="AD71" s="83">
        <v>74629975</v>
      </c>
      <c r="AE71" s="84">
        <v>6701111</v>
      </c>
      <c r="AF71" s="84">
        <f t="shared" si="27"/>
        <v>81331086</v>
      </c>
      <c r="AG71" s="84">
        <v>305059633</v>
      </c>
      <c r="AH71" s="84">
        <v>305059633</v>
      </c>
      <c r="AI71" s="85">
        <v>81331086</v>
      </c>
      <c r="AJ71" s="120">
        <f t="shared" si="28"/>
        <v>0.26660717185088856</v>
      </c>
      <c r="AK71" s="121">
        <f t="shared" si="29"/>
        <v>-0.05952382094098685</v>
      </c>
    </row>
    <row r="72" spans="1:37" ht="12.75">
      <c r="A72" s="61" t="s">
        <v>116</v>
      </c>
      <c r="B72" s="62" t="s">
        <v>353</v>
      </c>
      <c r="C72" s="63" t="s">
        <v>354</v>
      </c>
      <c r="D72" s="83">
        <v>503257792</v>
      </c>
      <c r="E72" s="84">
        <v>307283480</v>
      </c>
      <c r="F72" s="85">
        <f t="shared" si="15"/>
        <v>810541272</v>
      </c>
      <c r="G72" s="83">
        <v>503257792</v>
      </c>
      <c r="H72" s="84">
        <v>311283480</v>
      </c>
      <c r="I72" s="85">
        <f t="shared" si="16"/>
        <v>814541272</v>
      </c>
      <c r="J72" s="83">
        <v>181947844</v>
      </c>
      <c r="K72" s="84">
        <v>73869911</v>
      </c>
      <c r="L72" s="84">
        <f t="shared" si="17"/>
        <v>255817755</v>
      </c>
      <c r="M72" s="101">
        <f t="shared" si="18"/>
        <v>0.31561348426931185</v>
      </c>
      <c r="N72" s="83">
        <v>0</v>
      </c>
      <c r="O72" s="84">
        <v>0</v>
      </c>
      <c r="P72" s="84">
        <f t="shared" si="19"/>
        <v>0</v>
      </c>
      <c r="Q72" s="101">
        <f t="shared" si="20"/>
        <v>0</v>
      </c>
      <c r="R72" s="83">
        <v>0</v>
      </c>
      <c r="S72" s="84">
        <v>0</v>
      </c>
      <c r="T72" s="84">
        <f t="shared" si="21"/>
        <v>0</v>
      </c>
      <c r="U72" s="101">
        <f t="shared" si="22"/>
        <v>0</v>
      </c>
      <c r="V72" s="83">
        <v>0</v>
      </c>
      <c r="W72" s="84">
        <v>0</v>
      </c>
      <c r="X72" s="84">
        <f t="shared" si="23"/>
        <v>0</v>
      </c>
      <c r="Y72" s="101">
        <f t="shared" si="24"/>
        <v>0</v>
      </c>
      <c r="Z72" s="83">
        <v>181947844</v>
      </c>
      <c r="AA72" s="84">
        <v>73869911</v>
      </c>
      <c r="AB72" s="84">
        <f t="shared" si="25"/>
        <v>255817755</v>
      </c>
      <c r="AC72" s="101">
        <f t="shared" si="26"/>
        <v>0.31561348426931185</v>
      </c>
      <c r="AD72" s="83">
        <v>186744164</v>
      </c>
      <c r="AE72" s="84">
        <v>79504259</v>
      </c>
      <c r="AF72" s="84">
        <f t="shared" si="27"/>
        <v>266248423</v>
      </c>
      <c r="AG72" s="84">
        <v>748564609</v>
      </c>
      <c r="AH72" s="84">
        <v>748564609</v>
      </c>
      <c r="AI72" s="85">
        <v>266248423</v>
      </c>
      <c r="AJ72" s="120">
        <f t="shared" si="28"/>
        <v>0.35567861450954597</v>
      </c>
      <c r="AK72" s="121">
        <f t="shared" si="29"/>
        <v>-0.039176449882672215</v>
      </c>
    </row>
    <row r="73" spans="1:37" ht="16.5">
      <c r="A73" s="64" t="s">
        <v>0</v>
      </c>
      <c r="B73" s="65" t="s">
        <v>355</v>
      </c>
      <c r="C73" s="66" t="s">
        <v>0</v>
      </c>
      <c r="D73" s="86">
        <f>SUM(D68:D72)</f>
        <v>1503909197</v>
      </c>
      <c r="E73" s="87">
        <f>SUM(E68:E72)</f>
        <v>663542278</v>
      </c>
      <c r="F73" s="88">
        <f t="shared" si="15"/>
        <v>2167451475</v>
      </c>
      <c r="G73" s="86">
        <f>SUM(G68:G72)</f>
        <v>1503909197</v>
      </c>
      <c r="H73" s="87">
        <f>SUM(H68:H72)</f>
        <v>667542278</v>
      </c>
      <c r="I73" s="88">
        <f t="shared" si="16"/>
        <v>2171451475</v>
      </c>
      <c r="J73" s="86">
        <f>SUM(J68:J72)</f>
        <v>560353949</v>
      </c>
      <c r="K73" s="87">
        <f>SUM(K68:K72)</f>
        <v>117124694</v>
      </c>
      <c r="L73" s="87">
        <f t="shared" si="17"/>
        <v>677478643</v>
      </c>
      <c r="M73" s="102">
        <f t="shared" si="18"/>
        <v>0.3125692320285971</v>
      </c>
      <c r="N73" s="86">
        <f>SUM(N68:N72)</f>
        <v>0</v>
      </c>
      <c r="O73" s="87">
        <f>SUM(O68:O72)</f>
        <v>0</v>
      </c>
      <c r="P73" s="87">
        <f t="shared" si="19"/>
        <v>0</v>
      </c>
      <c r="Q73" s="102">
        <f t="shared" si="20"/>
        <v>0</v>
      </c>
      <c r="R73" s="86">
        <f>SUM(R68:R72)</f>
        <v>0</v>
      </c>
      <c r="S73" s="87">
        <f>SUM(S68:S72)</f>
        <v>0</v>
      </c>
      <c r="T73" s="87">
        <f t="shared" si="21"/>
        <v>0</v>
      </c>
      <c r="U73" s="102">
        <f t="shared" si="22"/>
        <v>0</v>
      </c>
      <c r="V73" s="86">
        <f>SUM(V68:V72)</f>
        <v>0</v>
      </c>
      <c r="W73" s="87">
        <f>SUM(W68:W72)</f>
        <v>0</v>
      </c>
      <c r="X73" s="87">
        <f t="shared" si="23"/>
        <v>0</v>
      </c>
      <c r="Y73" s="102">
        <f t="shared" si="24"/>
        <v>0</v>
      </c>
      <c r="Z73" s="86">
        <v>560353949</v>
      </c>
      <c r="AA73" s="87">
        <v>117124694</v>
      </c>
      <c r="AB73" s="87">
        <f t="shared" si="25"/>
        <v>677478643</v>
      </c>
      <c r="AC73" s="102">
        <f t="shared" si="26"/>
        <v>0.3125692320285971</v>
      </c>
      <c r="AD73" s="86">
        <f>SUM(AD68:AD72)</f>
        <v>550710477</v>
      </c>
      <c r="AE73" s="87">
        <f>SUM(AE68:AE72)</f>
        <v>75289393</v>
      </c>
      <c r="AF73" s="87">
        <f t="shared" si="27"/>
        <v>625999870</v>
      </c>
      <c r="AG73" s="87">
        <f>SUM(AG68:AG72)</f>
        <v>2117313555</v>
      </c>
      <c r="AH73" s="87">
        <f>SUM(AH68:AH72)</f>
        <v>2117313555</v>
      </c>
      <c r="AI73" s="88">
        <f>SUM(AI68:AI72)</f>
        <v>625999870</v>
      </c>
      <c r="AJ73" s="122">
        <f t="shared" si="28"/>
        <v>0.29565761222361797</v>
      </c>
      <c r="AK73" s="123">
        <f t="shared" si="29"/>
        <v>0.08223447873878942</v>
      </c>
    </row>
    <row r="74" spans="1:37" ht="16.5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77285962695</v>
      </c>
      <c r="E74" s="90">
        <f>SUM(E9,E11:E15,E17:E24,E26:E29,E31:E35,E37:E40,E42:E47,E49:E53,E55:E60,E62:E66,E68:E72)</f>
        <v>12053278398</v>
      </c>
      <c r="F74" s="91">
        <f t="shared" si="15"/>
        <v>89339241093</v>
      </c>
      <c r="G74" s="89">
        <f>SUM(G9,G11:G15,G17:G24,G26:G29,G31:G35,G37:G40,G42:G47,G49:G53,G55:G60,G62:G66,G68:G72)</f>
        <v>77305400088</v>
      </c>
      <c r="H74" s="90">
        <f>SUM(H9,H11:H15,H17:H24,H26:H29,H31:H35,H37:H40,H42:H47,H49:H53,H55:H60,H62:H66,H68:H72)</f>
        <v>12082407429</v>
      </c>
      <c r="I74" s="91">
        <f t="shared" si="16"/>
        <v>89387807517</v>
      </c>
      <c r="J74" s="89">
        <f>SUM(J9,J11:J15,J17:J24,J26:J29,J31:J35,J37:J40,J42:J47,J49:J53,J55:J60,J62:J66,J68:J72)</f>
        <v>21759718940</v>
      </c>
      <c r="K74" s="90">
        <f>SUM(K9,K11:K15,K17:K24,K26:K29,K31:K35,K37:K40,K42:K47,K49:K53,K55:K60,K62:K66,K68:K72)</f>
        <v>1486812784</v>
      </c>
      <c r="L74" s="90">
        <f t="shared" si="17"/>
        <v>23246531724</v>
      </c>
      <c r="M74" s="103">
        <f t="shared" si="18"/>
        <v>0.26020516225116486</v>
      </c>
      <c r="N74" s="89">
        <f>SUM(N9,N11:N15,N17:N24,N26:N29,N31:N35,N37:N40,N42:N47,N49:N53,N55:N60,N62:N66,N68:N72)</f>
        <v>0</v>
      </c>
      <c r="O74" s="90">
        <f>SUM(O9,O11:O15,O17:O24,O26:O29,O31:O35,O37:O40,O42:O47,O49:O53,O55:O60,O62:O66,O68:O72)</f>
        <v>0</v>
      </c>
      <c r="P74" s="90">
        <f t="shared" si="19"/>
        <v>0</v>
      </c>
      <c r="Q74" s="103">
        <f t="shared" si="20"/>
        <v>0</v>
      </c>
      <c r="R74" s="89">
        <f>SUM(R9,R11:R15,R17:R24,R26:R29,R31:R35,R37:R40,R42:R47,R49:R53,R55:R60,R62:R66,R68:R72)</f>
        <v>0</v>
      </c>
      <c r="S74" s="90">
        <f>SUM(S9,S11:S15,S17:S24,S26:S29,S31:S35,S37:S40,S42:S47,S49:S53,S55:S60,S62:S66,S68:S72)</f>
        <v>0</v>
      </c>
      <c r="T74" s="90">
        <f t="shared" si="21"/>
        <v>0</v>
      </c>
      <c r="U74" s="103">
        <f t="shared" si="22"/>
        <v>0</v>
      </c>
      <c r="V74" s="89">
        <f>SUM(V9,V11:V15,V17:V24,V26:V29,V31:V35,V37:V40,V42:V47,V49:V53,V55:V60,V62:V66,V68:V72)</f>
        <v>0</v>
      </c>
      <c r="W74" s="90">
        <f>SUM(W9,W11:W15,W17:W24,W26:W29,W31:W35,W37:W40,W42:W47,W49:W53,W55:W60,W62:W66,W68:W72)</f>
        <v>0</v>
      </c>
      <c r="X74" s="90">
        <f t="shared" si="23"/>
        <v>0</v>
      </c>
      <c r="Y74" s="103">
        <f t="shared" si="24"/>
        <v>0</v>
      </c>
      <c r="Z74" s="89">
        <v>21759718940</v>
      </c>
      <c r="AA74" s="90">
        <v>1486812784</v>
      </c>
      <c r="AB74" s="90">
        <f t="shared" si="25"/>
        <v>23246531724</v>
      </c>
      <c r="AC74" s="103">
        <f t="shared" si="26"/>
        <v>0.26020516225116486</v>
      </c>
      <c r="AD74" s="89">
        <f>SUM(AD9,AD11:AD15,AD17:AD24,AD26:AD29,AD31:AD35,AD37:AD40,AD42:AD47,AD49:AD53,AD55:AD60,AD62:AD66,AD68:AD72)</f>
        <v>25823097534</v>
      </c>
      <c r="AE74" s="90">
        <f>SUM(AE9,AE11:AE15,AE17:AE24,AE26:AE29,AE31:AE35,AE37:AE40,AE42:AE47,AE49:AE53,AE55:AE60,AE62:AE66,AE68:AE72)</f>
        <v>1351988365</v>
      </c>
      <c r="AF74" s="90">
        <f t="shared" si="27"/>
        <v>27175085899</v>
      </c>
      <c r="AG74" s="90">
        <f>SUM(AG9,AG11:AG15,AG17:AG24,AG26:AG29,AG31:AG35,AG37:AG40,AG42:AG47,AG49:AG53,AG55:AG60,AG62:AG66,AG68:AG72)</f>
        <v>82913006473</v>
      </c>
      <c r="AH74" s="90">
        <f>SUM(AH9,AH11:AH15,AH17:AH24,AH26:AH29,AH31:AH35,AH37:AH40,AH42:AH47,AH49:AH53,AH55:AH60,AH62:AH66,AH68:AH72)</f>
        <v>82913006473</v>
      </c>
      <c r="AI74" s="91">
        <f>SUM(AI9,AI11:AI15,AI17:AI24,AI26:AI29,AI31:AI35,AI37:AI40,AI42:AI47,AI49:AI53,AI55:AI60,AI62:AI66,AI68:AI72)</f>
        <v>27175085899</v>
      </c>
      <c r="AJ74" s="124">
        <f t="shared" si="28"/>
        <v>0.3277541975015628</v>
      </c>
      <c r="AK74" s="125">
        <f t="shared" si="29"/>
        <v>-0.14456455407725366</v>
      </c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101</v>
      </c>
      <c r="B9" s="62" t="s">
        <v>357</v>
      </c>
      <c r="C9" s="63" t="s">
        <v>358</v>
      </c>
      <c r="D9" s="83">
        <v>551574148</v>
      </c>
      <c r="E9" s="84">
        <v>113672306</v>
      </c>
      <c r="F9" s="85">
        <f>$D9+$E9</f>
        <v>665246454</v>
      </c>
      <c r="G9" s="83">
        <v>551574148</v>
      </c>
      <c r="H9" s="84">
        <v>113672306</v>
      </c>
      <c r="I9" s="85">
        <f>$G9+$H9</f>
        <v>665246454</v>
      </c>
      <c r="J9" s="83">
        <v>170832418</v>
      </c>
      <c r="K9" s="84">
        <v>25171309</v>
      </c>
      <c r="L9" s="84">
        <f>$J9+$K9</f>
        <v>196003727</v>
      </c>
      <c r="M9" s="101">
        <f>IF(($F9=0),0,($L9/$F9))</f>
        <v>0.29463325331757423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170832418</v>
      </c>
      <c r="AA9" s="84">
        <v>25171309</v>
      </c>
      <c r="AB9" s="84">
        <f>$Z9+$AA9</f>
        <v>196003727</v>
      </c>
      <c r="AC9" s="101">
        <f>IF(($F9=0),0,($AB9/$F9))</f>
        <v>0.29463325331757423</v>
      </c>
      <c r="AD9" s="83">
        <v>48936381</v>
      </c>
      <c r="AE9" s="84">
        <v>19373917</v>
      </c>
      <c r="AF9" s="84">
        <f>$AD9+$AE9</f>
        <v>68310298</v>
      </c>
      <c r="AG9" s="84">
        <v>678108746</v>
      </c>
      <c r="AH9" s="84">
        <v>678108746</v>
      </c>
      <c r="AI9" s="85">
        <v>68310298</v>
      </c>
      <c r="AJ9" s="120">
        <f>IF(($AG9=0),0,($AI9/$AG9))</f>
        <v>0.10073649455628758</v>
      </c>
      <c r="AK9" s="121">
        <f>IF(($AF9=0),0,(($L9/$AF9)-1))</f>
        <v>1.8693144772988695</v>
      </c>
    </row>
    <row r="10" spans="1:37" ht="12.75">
      <c r="A10" s="61" t="s">
        <v>101</v>
      </c>
      <c r="B10" s="62" t="s">
        <v>359</v>
      </c>
      <c r="C10" s="63" t="s">
        <v>360</v>
      </c>
      <c r="D10" s="83">
        <v>410101889</v>
      </c>
      <c r="E10" s="84">
        <v>116244219</v>
      </c>
      <c r="F10" s="85">
        <f aca="true" t="shared" si="0" ref="F10:F41">$D10+$E10</f>
        <v>526346108</v>
      </c>
      <c r="G10" s="83">
        <v>410101889</v>
      </c>
      <c r="H10" s="84">
        <v>116244219</v>
      </c>
      <c r="I10" s="85">
        <f aca="true" t="shared" si="1" ref="I10:I41">$G10+$H10</f>
        <v>526346108</v>
      </c>
      <c r="J10" s="83">
        <v>137902999</v>
      </c>
      <c r="K10" s="84">
        <v>27296543</v>
      </c>
      <c r="L10" s="84">
        <f aca="true" t="shared" si="2" ref="L10:L41">$J10+$K10</f>
        <v>165199542</v>
      </c>
      <c r="M10" s="101">
        <f aca="true" t="shared" si="3" ref="M10:M41">IF(($F10=0),0,($L10/$F10))</f>
        <v>0.3138610497714557</v>
      </c>
      <c r="N10" s="83">
        <v>0</v>
      </c>
      <c r="O10" s="84">
        <v>0</v>
      </c>
      <c r="P10" s="84">
        <f aca="true" t="shared" si="4" ref="P10:P41">$N10+$O10</f>
        <v>0</v>
      </c>
      <c r="Q10" s="101">
        <f aca="true" t="shared" si="5" ref="Q10:Q41">IF(($F10=0),0,($P10/$F10))</f>
        <v>0</v>
      </c>
      <c r="R10" s="83">
        <v>0</v>
      </c>
      <c r="S10" s="84">
        <v>0</v>
      </c>
      <c r="T10" s="84">
        <f aca="true" t="shared" si="6" ref="T10:T41">$R10+$S10</f>
        <v>0</v>
      </c>
      <c r="U10" s="101">
        <f aca="true" t="shared" si="7" ref="U10:U41">IF(($I10=0),0,($T10/$I10))</f>
        <v>0</v>
      </c>
      <c r="V10" s="83">
        <v>0</v>
      </c>
      <c r="W10" s="84">
        <v>0</v>
      </c>
      <c r="X10" s="84">
        <f aca="true" t="shared" si="8" ref="X10:X41">$V10+$W10</f>
        <v>0</v>
      </c>
      <c r="Y10" s="101">
        <f aca="true" t="shared" si="9" ref="Y10:Y41">IF(($I10=0),0,($X10/$I10))</f>
        <v>0</v>
      </c>
      <c r="Z10" s="83">
        <v>137902999</v>
      </c>
      <c r="AA10" s="84">
        <v>27296543</v>
      </c>
      <c r="AB10" s="84">
        <f aca="true" t="shared" si="10" ref="AB10:AB41">$Z10+$AA10</f>
        <v>165199542</v>
      </c>
      <c r="AC10" s="101">
        <f aca="true" t="shared" si="11" ref="AC10:AC41">IF(($F10=0),0,($AB10/$F10))</f>
        <v>0.3138610497714557</v>
      </c>
      <c r="AD10" s="83">
        <v>161920331</v>
      </c>
      <c r="AE10" s="84">
        <v>24232395</v>
      </c>
      <c r="AF10" s="84">
        <f aca="true" t="shared" si="12" ref="AF10:AF41">$AD10+$AE10</f>
        <v>186152726</v>
      </c>
      <c r="AG10" s="84">
        <v>535467588</v>
      </c>
      <c r="AH10" s="84">
        <v>535467588</v>
      </c>
      <c r="AI10" s="85">
        <v>186152726</v>
      </c>
      <c r="AJ10" s="120">
        <f aca="true" t="shared" si="13" ref="AJ10:AJ41">IF(($AG10=0),0,($AI10/$AG10))</f>
        <v>0.3476451799730594</v>
      </c>
      <c r="AK10" s="121">
        <f aca="true" t="shared" si="14" ref="AK10:AK41">IF(($AF10=0),0,(($L10/$AF10)-1))</f>
        <v>-0.11255910375440858</v>
      </c>
    </row>
    <row r="11" spans="1:37" ht="12.75">
      <c r="A11" s="61" t="s">
        <v>101</v>
      </c>
      <c r="B11" s="62" t="s">
        <v>361</v>
      </c>
      <c r="C11" s="63" t="s">
        <v>362</v>
      </c>
      <c r="D11" s="83">
        <v>1403941764</v>
      </c>
      <c r="E11" s="84">
        <v>130857450</v>
      </c>
      <c r="F11" s="85">
        <f t="shared" si="0"/>
        <v>1534799214</v>
      </c>
      <c r="G11" s="83">
        <v>1403941764</v>
      </c>
      <c r="H11" s="84">
        <v>130857450</v>
      </c>
      <c r="I11" s="85">
        <f t="shared" si="1"/>
        <v>1534799214</v>
      </c>
      <c r="J11" s="83">
        <v>490630348</v>
      </c>
      <c r="K11" s="84">
        <v>56457553</v>
      </c>
      <c r="L11" s="84">
        <f t="shared" si="2"/>
        <v>547087901</v>
      </c>
      <c r="M11" s="101">
        <f t="shared" si="3"/>
        <v>0.35645568228705127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490630348</v>
      </c>
      <c r="AA11" s="84">
        <v>56457553</v>
      </c>
      <c r="AB11" s="84">
        <f t="shared" si="10"/>
        <v>547087901</v>
      </c>
      <c r="AC11" s="101">
        <f t="shared" si="11"/>
        <v>0.35645568228705127</v>
      </c>
      <c r="AD11" s="83">
        <v>418848189</v>
      </c>
      <c r="AE11" s="84">
        <v>27490774</v>
      </c>
      <c r="AF11" s="84">
        <f t="shared" si="12"/>
        <v>446338963</v>
      </c>
      <c r="AG11" s="84">
        <v>1447680216</v>
      </c>
      <c r="AH11" s="84">
        <v>1447680216</v>
      </c>
      <c r="AI11" s="85">
        <v>446338963</v>
      </c>
      <c r="AJ11" s="120">
        <f t="shared" si="13"/>
        <v>0.30831322972227454</v>
      </c>
      <c r="AK11" s="121">
        <f t="shared" si="14"/>
        <v>0.22572292887636602</v>
      </c>
    </row>
    <row r="12" spans="1:37" ht="12.75">
      <c r="A12" s="61" t="s">
        <v>101</v>
      </c>
      <c r="B12" s="62" t="s">
        <v>363</v>
      </c>
      <c r="C12" s="63" t="s">
        <v>364</v>
      </c>
      <c r="D12" s="83">
        <v>584259584</v>
      </c>
      <c r="E12" s="84">
        <v>56126505</v>
      </c>
      <c r="F12" s="85">
        <f t="shared" si="0"/>
        <v>640386089</v>
      </c>
      <c r="G12" s="83">
        <v>584259584</v>
      </c>
      <c r="H12" s="84">
        <v>56126505</v>
      </c>
      <c r="I12" s="85">
        <f t="shared" si="1"/>
        <v>640386089</v>
      </c>
      <c r="J12" s="83">
        <v>158556924</v>
      </c>
      <c r="K12" s="84">
        <v>4641258</v>
      </c>
      <c r="L12" s="84">
        <f t="shared" si="2"/>
        <v>163198182</v>
      </c>
      <c r="M12" s="101">
        <f t="shared" si="3"/>
        <v>0.25484342149724615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158556924</v>
      </c>
      <c r="AA12" s="84">
        <v>4641258</v>
      </c>
      <c r="AB12" s="84">
        <f t="shared" si="10"/>
        <v>163198182</v>
      </c>
      <c r="AC12" s="101">
        <f t="shared" si="11"/>
        <v>0.25484342149724615</v>
      </c>
      <c r="AD12" s="83">
        <v>155967458</v>
      </c>
      <c r="AE12" s="84">
        <v>9280988</v>
      </c>
      <c r="AF12" s="84">
        <f t="shared" si="12"/>
        <v>165248446</v>
      </c>
      <c r="AG12" s="84">
        <v>629925609</v>
      </c>
      <c r="AH12" s="84">
        <v>629925609</v>
      </c>
      <c r="AI12" s="85">
        <v>165248446</v>
      </c>
      <c r="AJ12" s="120">
        <f t="shared" si="13"/>
        <v>0.2623300968225916</v>
      </c>
      <c r="AK12" s="121">
        <f t="shared" si="14"/>
        <v>-0.012407160549031682</v>
      </c>
    </row>
    <row r="13" spans="1:37" ht="12.75">
      <c r="A13" s="61" t="s">
        <v>101</v>
      </c>
      <c r="B13" s="62" t="s">
        <v>365</v>
      </c>
      <c r="C13" s="63" t="s">
        <v>366</v>
      </c>
      <c r="D13" s="83">
        <v>294011650</v>
      </c>
      <c r="E13" s="84">
        <v>167380838</v>
      </c>
      <c r="F13" s="85">
        <f t="shared" si="0"/>
        <v>461392488</v>
      </c>
      <c r="G13" s="83">
        <v>294011650</v>
      </c>
      <c r="H13" s="84">
        <v>167380838</v>
      </c>
      <c r="I13" s="85">
        <f t="shared" si="1"/>
        <v>461392488</v>
      </c>
      <c r="J13" s="83">
        <v>85475681</v>
      </c>
      <c r="K13" s="84">
        <v>31163452</v>
      </c>
      <c r="L13" s="84">
        <f t="shared" si="2"/>
        <v>116639133</v>
      </c>
      <c r="M13" s="101">
        <f t="shared" si="3"/>
        <v>0.2527980754641155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85475681</v>
      </c>
      <c r="AA13" s="84">
        <v>31163452</v>
      </c>
      <c r="AB13" s="84">
        <f t="shared" si="10"/>
        <v>116639133</v>
      </c>
      <c r="AC13" s="101">
        <f t="shared" si="11"/>
        <v>0.2527980754641155</v>
      </c>
      <c r="AD13" s="83">
        <v>98117856</v>
      </c>
      <c r="AE13" s="84">
        <v>31341612</v>
      </c>
      <c r="AF13" s="84">
        <f t="shared" si="12"/>
        <v>129459468</v>
      </c>
      <c r="AG13" s="84">
        <v>451777495</v>
      </c>
      <c r="AH13" s="84">
        <v>451777495</v>
      </c>
      <c r="AI13" s="85">
        <v>129459468</v>
      </c>
      <c r="AJ13" s="120">
        <f t="shared" si="13"/>
        <v>0.2865558143838041</v>
      </c>
      <c r="AK13" s="121">
        <f t="shared" si="14"/>
        <v>-0.09902972102434404</v>
      </c>
    </row>
    <row r="14" spans="1:37" ht="12.75">
      <c r="A14" s="61" t="s">
        <v>116</v>
      </c>
      <c r="B14" s="62" t="s">
        <v>367</v>
      </c>
      <c r="C14" s="63" t="s">
        <v>368</v>
      </c>
      <c r="D14" s="83">
        <v>1552246512</v>
      </c>
      <c r="E14" s="84">
        <v>523193748</v>
      </c>
      <c r="F14" s="85">
        <f t="shared" si="0"/>
        <v>2075440260</v>
      </c>
      <c r="G14" s="83">
        <v>1552246512</v>
      </c>
      <c r="H14" s="84">
        <v>523193748</v>
      </c>
      <c r="I14" s="85">
        <f t="shared" si="1"/>
        <v>2075440260</v>
      </c>
      <c r="J14" s="83">
        <v>440978169</v>
      </c>
      <c r="K14" s="84">
        <v>45842278</v>
      </c>
      <c r="L14" s="84">
        <f t="shared" si="2"/>
        <v>486820447</v>
      </c>
      <c r="M14" s="101">
        <f t="shared" si="3"/>
        <v>0.23456249567019577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440978169</v>
      </c>
      <c r="AA14" s="84">
        <v>45842278</v>
      </c>
      <c r="AB14" s="84">
        <f t="shared" si="10"/>
        <v>486820447</v>
      </c>
      <c r="AC14" s="101">
        <f t="shared" si="11"/>
        <v>0.23456249567019577</v>
      </c>
      <c r="AD14" s="83">
        <v>3891700</v>
      </c>
      <c r="AE14" s="84">
        <v>146880750</v>
      </c>
      <c r="AF14" s="84">
        <f t="shared" si="12"/>
        <v>150772450</v>
      </c>
      <c r="AG14" s="84">
        <v>1960262440</v>
      </c>
      <c r="AH14" s="84">
        <v>1960262440</v>
      </c>
      <c r="AI14" s="85">
        <v>150772450</v>
      </c>
      <c r="AJ14" s="120">
        <f t="shared" si="13"/>
        <v>0.07691442070379106</v>
      </c>
      <c r="AK14" s="121">
        <f t="shared" si="14"/>
        <v>2.2288421856910863</v>
      </c>
    </row>
    <row r="15" spans="1:37" ht="16.5">
      <c r="A15" s="64" t="s">
        <v>0</v>
      </c>
      <c r="B15" s="65" t="s">
        <v>369</v>
      </c>
      <c r="C15" s="66" t="s">
        <v>0</v>
      </c>
      <c r="D15" s="86">
        <f>SUM(D9:D14)</f>
        <v>4796135547</v>
      </c>
      <c r="E15" s="87">
        <f>SUM(E9:E14)</f>
        <v>1107475066</v>
      </c>
      <c r="F15" s="88">
        <f t="shared" si="0"/>
        <v>5903610613</v>
      </c>
      <c r="G15" s="86">
        <f>SUM(G9:G14)</f>
        <v>4796135547</v>
      </c>
      <c r="H15" s="87">
        <f>SUM(H9:H14)</f>
        <v>1107475066</v>
      </c>
      <c r="I15" s="88">
        <f t="shared" si="1"/>
        <v>5903610613</v>
      </c>
      <c r="J15" s="86">
        <f>SUM(J9:J14)</f>
        <v>1484376539</v>
      </c>
      <c r="K15" s="87">
        <f>SUM(K9:K14)</f>
        <v>190572393</v>
      </c>
      <c r="L15" s="87">
        <f t="shared" si="2"/>
        <v>1674948932</v>
      </c>
      <c r="M15" s="102">
        <f t="shared" si="3"/>
        <v>0.28371602427702325</v>
      </c>
      <c r="N15" s="86">
        <f>SUM(N9:N14)</f>
        <v>0</v>
      </c>
      <c r="O15" s="87">
        <f>SUM(O9:O14)</f>
        <v>0</v>
      </c>
      <c r="P15" s="87">
        <f t="shared" si="4"/>
        <v>0</v>
      </c>
      <c r="Q15" s="102">
        <f t="shared" si="5"/>
        <v>0</v>
      </c>
      <c r="R15" s="86">
        <f>SUM(R9:R14)</f>
        <v>0</v>
      </c>
      <c r="S15" s="87">
        <f>SUM(S9:S14)</f>
        <v>0</v>
      </c>
      <c r="T15" s="87">
        <f t="shared" si="6"/>
        <v>0</v>
      </c>
      <c r="U15" s="102">
        <f t="shared" si="7"/>
        <v>0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v>1484376539</v>
      </c>
      <c r="AA15" s="87">
        <v>190572393</v>
      </c>
      <c r="AB15" s="87">
        <f t="shared" si="10"/>
        <v>1674948932</v>
      </c>
      <c r="AC15" s="102">
        <f t="shared" si="11"/>
        <v>0.28371602427702325</v>
      </c>
      <c r="AD15" s="86">
        <f>SUM(AD9:AD14)</f>
        <v>887681915</v>
      </c>
      <c r="AE15" s="87">
        <f>SUM(AE9:AE14)</f>
        <v>258600436</v>
      </c>
      <c r="AF15" s="87">
        <f t="shared" si="12"/>
        <v>1146282351</v>
      </c>
      <c r="AG15" s="87">
        <f>SUM(AG9:AG14)</f>
        <v>5703222094</v>
      </c>
      <c r="AH15" s="87">
        <f>SUM(AH9:AH14)</f>
        <v>5703222094</v>
      </c>
      <c r="AI15" s="88">
        <f>SUM(AI9:AI14)</f>
        <v>1146282351</v>
      </c>
      <c r="AJ15" s="122">
        <f t="shared" si="13"/>
        <v>0.20098855210389427</v>
      </c>
      <c r="AK15" s="123">
        <f t="shared" si="14"/>
        <v>0.4612010125941475</v>
      </c>
    </row>
    <row r="16" spans="1:37" ht="12.75">
      <c r="A16" s="61" t="s">
        <v>101</v>
      </c>
      <c r="B16" s="62" t="s">
        <v>370</v>
      </c>
      <c r="C16" s="63" t="s">
        <v>371</v>
      </c>
      <c r="D16" s="83">
        <v>875107234</v>
      </c>
      <c r="E16" s="84">
        <v>80090288</v>
      </c>
      <c r="F16" s="85">
        <f t="shared" si="0"/>
        <v>955197522</v>
      </c>
      <c r="G16" s="83">
        <v>875107234</v>
      </c>
      <c r="H16" s="84">
        <v>80090288</v>
      </c>
      <c r="I16" s="85">
        <f t="shared" si="1"/>
        <v>955197522</v>
      </c>
      <c r="J16" s="83">
        <v>138893956</v>
      </c>
      <c r="K16" s="84">
        <v>93455</v>
      </c>
      <c r="L16" s="84">
        <f t="shared" si="2"/>
        <v>138987411</v>
      </c>
      <c r="M16" s="101">
        <f t="shared" si="3"/>
        <v>0.14550646101864573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138893956</v>
      </c>
      <c r="AA16" s="84">
        <v>93455</v>
      </c>
      <c r="AB16" s="84">
        <f t="shared" si="10"/>
        <v>138987411</v>
      </c>
      <c r="AC16" s="101">
        <f t="shared" si="11"/>
        <v>0.14550646101864573</v>
      </c>
      <c r="AD16" s="83">
        <v>138446271</v>
      </c>
      <c r="AE16" s="84">
        <v>2322896</v>
      </c>
      <c r="AF16" s="84">
        <f t="shared" si="12"/>
        <v>140769167</v>
      </c>
      <c r="AG16" s="84">
        <v>418423436</v>
      </c>
      <c r="AH16" s="84">
        <v>418423436</v>
      </c>
      <c r="AI16" s="85">
        <v>140769167</v>
      </c>
      <c r="AJ16" s="120">
        <f t="shared" si="13"/>
        <v>0.3364275393981517</v>
      </c>
      <c r="AK16" s="121">
        <f t="shared" si="14"/>
        <v>-0.012657288793930244</v>
      </c>
    </row>
    <row r="17" spans="1:37" ht="12.75">
      <c r="A17" s="61" t="s">
        <v>101</v>
      </c>
      <c r="B17" s="62" t="s">
        <v>372</v>
      </c>
      <c r="C17" s="63" t="s">
        <v>373</v>
      </c>
      <c r="D17" s="83">
        <v>757974678</v>
      </c>
      <c r="E17" s="84">
        <v>199305000</v>
      </c>
      <c r="F17" s="85">
        <f t="shared" si="0"/>
        <v>957279678</v>
      </c>
      <c r="G17" s="83">
        <v>757974678</v>
      </c>
      <c r="H17" s="84">
        <v>199305000</v>
      </c>
      <c r="I17" s="85">
        <f t="shared" si="1"/>
        <v>957279678</v>
      </c>
      <c r="J17" s="83">
        <v>257553339</v>
      </c>
      <c r="K17" s="84">
        <v>15919844</v>
      </c>
      <c r="L17" s="84">
        <f t="shared" si="2"/>
        <v>273473183</v>
      </c>
      <c r="M17" s="101">
        <f t="shared" si="3"/>
        <v>0.28567741411930403</v>
      </c>
      <c r="N17" s="83">
        <v>0</v>
      </c>
      <c r="O17" s="84">
        <v>0</v>
      </c>
      <c r="P17" s="84">
        <f t="shared" si="4"/>
        <v>0</v>
      </c>
      <c r="Q17" s="101">
        <f t="shared" si="5"/>
        <v>0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v>257553339</v>
      </c>
      <c r="AA17" s="84">
        <v>15919844</v>
      </c>
      <c r="AB17" s="84">
        <f t="shared" si="10"/>
        <v>273473183</v>
      </c>
      <c r="AC17" s="101">
        <f t="shared" si="11"/>
        <v>0.28567741411930403</v>
      </c>
      <c r="AD17" s="83">
        <v>265537733</v>
      </c>
      <c r="AE17" s="84">
        <v>26569939</v>
      </c>
      <c r="AF17" s="84">
        <f t="shared" si="12"/>
        <v>292107672</v>
      </c>
      <c r="AG17" s="84">
        <v>962856032</v>
      </c>
      <c r="AH17" s="84">
        <v>962856032</v>
      </c>
      <c r="AI17" s="85">
        <v>292107672</v>
      </c>
      <c r="AJ17" s="120">
        <f t="shared" si="13"/>
        <v>0.3033762704827714</v>
      </c>
      <c r="AK17" s="121">
        <f t="shared" si="14"/>
        <v>-0.06379322005619903</v>
      </c>
    </row>
    <row r="18" spans="1:37" ht="12.75">
      <c r="A18" s="61" t="s">
        <v>101</v>
      </c>
      <c r="B18" s="62" t="s">
        <v>374</v>
      </c>
      <c r="C18" s="63" t="s">
        <v>375</v>
      </c>
      <c r="D18" s="83">
        <v>1201834761</v>
      </c>
      <c r="E18" s="84">
        <v>424622191</v>
      </c>
      <c r="F18" s="85">
        <f t="shared" si="0"/>
        <v>1626456952</v>
      </c>
      <c r="G18" s="83">
        <v>1201834761</v>
      </c>
      <c r="H18" s="84">
        <v>424622191</v>
      </c>
      <c r="I18" s="85">
        <f t="shared" si="1"/>
        <v>1626456952</v>
      </c>
      <c r="J18" s="83">
        <v>202328039</v>
      </c>
      <c r="K18" s="84">
        <v>36810264</v>
      </c>
      <c r="L18" s="84">
        <f t="shared" si="2"/>
        <v>239138303</v>
      </c>
      <c r="M18" s="101">
        <f t="shared" si="3"/>
        <v>0.14703020741246153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202328039</v>
      </c>
      <c r="AA18" s="84">
        <v>36810264</v>
      </c>
      <c r="AB18" s="84">
        <f t="shared" si="10"/>
        <v>239138303</v>
      </c>
      <c r="AC18" s="101">
        <f t="shared" si="11"/>
        <v>0.14703020741246153</v>
      </c>
      <c r="AD18" s="83">
        <v>277114577</v>
      </c>
      <c r="AE18" s="84">
        <v>19337736</v>
      </c>
      <c r="AF18" s="84">
        <f t="shared" si="12"/>
        <v>296452313</v>
      </c>
      <c r="AG18" s="84">
        <v>1218678360</v>
      </c>
      <c r="AH18" s="84">
        <v>1218678360</v>
      </c>
      <c r="AI18" s="85">
        <v>296452313</v>
      </c>
      <c r="AJ18" s="120">
        <f t="shared" si="13"/>
        <v>0.24325722252096116</v>
      </c>
      <c r="AK18" s="121">
        <f t="shared" si="14"/>
        <v>-0.193332983035285</v>
      </c>
    </row>
    <row r="19" spans="1:37" ht="12.75">
      <c r="A19" s="61" t="s">
        <v>101</v>
      </c>
      <c r="B19" s="62" t="s">
        <v>376</v>
      </c>
      <c r="C19" s="63" t="s">
        <v>377</v>
      </c>
      <c r="D19" s="83">
        <v>557799456</v>
      </c>
      <c r="E19" s="84">
        <v>267307956</v>
      </c>
      <c r="F19" s="85">
        <f t="shared" si="0"/>
        <v>825107412</v>
      </c>
      <c r="G19" s="83">
        <v>583799456</v>
      </c>
      <c r="H19" s="84">
        <v>267307956</v>
      </c>
      <c r="I19" s="85">
        <f t="shared" si="1"/>
        <v>851107412</v>
      </c>
      <c r="J19" s="83">
        <v>177278730</v>
      </c>
      <c r="K19" s="84">
        <v>74068336</v>
      </c>
      <c r="L19" s="84">
        <f t="shared" si="2"/>
        <v>251347066</v>
      </c>
      <c r="M19" s="101">
        <f t="shared" si="3"/>
        <v>0.30462344943763514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177278730</v>
      </c>
      <c r="AA19" s="84">
        <v>74068336</v>
      </c>
      <c r="AB19" s="84">
        <f t="shared" si="10"/>
        <v>251347066</v>
      </c>
      <c r="AC19" s="101">
        <f t="shared" si="11"/>
        <v>0.30462344943763514</v>
      </c>
      <c r="AD19" s="83">
        <v>192555151</v>
      </c>
      <c r="AE19" s="84">
        <v>39342184</v>
      </c>
      <c r="AF19" s="84">
        <f t="shared" si="12"/>
        <v>231897335</v>
      </c>
      <c r="AG19" s="84">
        <v>837394851</v>
      </c>
      <c r="AH19" s="84">
        <v>837394851</v>
      </c>
      <c r="AI19" s="85">
        <v>231897335</v>
      </c>
      <c r="AJ19" s="120">
        <f t="shared" si="13"/>
        <v>0.2769271087863424</v>
      </c>
      <c r="AK19" s="121">
        <f t="shared" si="14"/>
        <v>0.08387216265335695</v>
      </c>
    </row>
    <row r="20" spans="1:37" ht="12.75">
      <c r="A20" s="61" t="s">
        <v>116</v>
      </c>
      <c r="B20" s="62" t="s">
        <v>378</v>
      </c>
      <c r="C20" s="63" t="s">
        <v>379</v>
      </c>
      <c r="D20" s="83">
        <v>1561764700</v>
      </c>
      <c r="E20" s="84">
        <v>769811001</v>
      </c>
      <c r="F20" s="85">
        <f t="shared" si="0"/>
        <v>2331575701</v>
      </c>
      <c r="G20" s="83">
        <v>1561764700</v>
      </c>
      <c r="H20" s="84">
        <v>769811001</v>
      </c>
      <c r="I20" s="85">
        <f t="shared" si="1"/>
        <v>2331575701</v>
      </c>
      <c r="J20" s="83">
        <v>631487729</v>
      </c>
      <c r="K20" s="84">
        <v>153409943</v>
      </c>
      <c r="L20" s="84">
        <f t="shared" si="2"/>
        <v>784897672</v>
      </c>
      <c r="M20" s="101">
        <f t="shared" si="3"/>
        <v>0.33663829643762444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631487729</v>
      </c>
      <c r="AA20" s="84">
        <v>153409943</v>
      </c>
      <c r="AB20" s="84">
        <f t="shared" si="10"/>
        <v>784897672</v>
      </c>
      <c r="AC20" s="101">
        <f t="shared" si="11"/>
        <v>0.33663829643762444</v>
      </c>
      <c r="AD20" s="83">
        <v>552938276</v>
      </c>
      <c r="AE20" s="84">
        <v>144852643</v>
      </c>
      <c r="AF20" s="84">
        <f t="shared" si="12"/>
        <v>697790919</v>
      </c>
      <c r="AG20" s="84">
        <v>2125914528</v>
      </c>
      <c r="AH20" s="84">
        <v>2125914528</v>
      </c>
      <c r="AI20" s="85">
        <v>697790919</v>
      </c>
      <c r="AJ20" s="120">
        <f t="shared" si="13"/>
        <v>0.3282309377021201</v>
      </c>
      <c r="AK20" s="121">
        <f t="shared" si="14"/>
        <v>0.12483216767113015</v>
      </c>
    </row>
    <row r="21" spans="1:37" ht="16.5">
      <c r="A21" s="64" t="s">
        <v>0</v>
      </c>
      <c r="B21" s="65" t="s">
        <v>380</v>
      </c>
      <c r="C21" s="66" t="s">
        <v>0</v>
      </c>
      <c r="D21" s="86">
        <f>SUM(D16:D20)</f>
        <v>4954480829</v>
      </c>
      <c r="E21" s="87">
        <f>SUM(E16:E20)</f>
        <v>1741136436</v>
      </c>
      <c r="F21" s="88">
        <f t="shared" si="0"/>
        <v>6695617265</v>
      </c>
      <c r="G21" s="86">
        <f>SUM(G16:G20)</f>
        <v>4980480829</v>
      </c>
      <c r="H21" s="87">
        <f>SUM(H16:H20)</f>
        <v>1741136436</v>
      </c>
      <c r="I21" s="88">
        <f t="shared" si="1"/>
        <v>6721617265</v>
      </c>
      <c r="J21" s="86">
        <f>SUM(J16:J20)</f>
        <v>1407541793</v>
      </c>
      <c r="K21" s="87">
        <f>SUM(K16:K20)</f>
        <v>280301842</v>
      </c>
      <c r="L21" s="87">
        <f t="shared" si="2"/>
        <v>1687843635</v>
      </c>
      <c r="M21" s="102">
        <f t="shared" si="3"/>
        <v>0.25208185716093195</v>
      </c>
      <c r="N21" s="86">
        <f>SUM(N16:N20)</f>
        <v>0</v>
      </c>
      <c r="O21" s="87">
        <f>SUM(O16:O20)</f>
        <v>0</v>
      </c>
      <c r="P21" s="87">
        <f t="shared" si="4"/>
        <v>0</v>
      </c>
      <c r="Q21" s="102">
        <f t="shared" si="5"/>
        <v>0</v>
      </c>
      <c r="R21" s="86">
        <f>SUM(R16:R20)</f>
        <v>0</v>
      </c>
      <c r="S21" s="87">
        <f>SUM(S16:S20)</f>
        <v>0</v>
      </c>
      <c r="T21" s="87">
        <f t="shared" si="6"/>
        <v>0</v>
      </c>
      <c r="U21" s="102">
        <f t="shared" si="7"/>
        <v>0</v>
      </c>
      <c r="V21" s="86">
        <f>SUM(V16:V20)</f>
        <v>0</v>
      </c>
      <c r="W21" s="87">
        <f>SUM(W16:W20)</f>
        <v>0</v>
      </c>
      <c r="X21" s="87">
        <f t="shared" si="8"/>
        <v>0</v>
      </c>
      <c r="Y21" s="102">
        <f t="shared" si="9"/>
        <v>0</v>
      </c>
      <c r="Z21" s="86">
        <v>1407541793</v>
      </c>
      <c r="AA21" s="87">
        <v>280301842</v>
      </c>
      <c r="AB21" s="87">
        <f t="shared" si="10"/>
        <v>1687843635</v>
      </c>
      <c r="AC21" s="102">
        <f t="shared" si="11"/>
        <v>0.25208185716093195</v>
      </c>
      <c r="AD21" s="86">
        <f>SUM(AD16:AD20)</f>
        <v>1426592008</v>
      </c>
      <c r="AE21" s="87">
        <f>SUM(AE16:AE20)</f>
        <v>232425398</v>
      </c>
      <c r="AF21" s="87">
        <f t="shared" si="12"/>
        <v>1659017406</v>
      </c>
      <c r="AG21" s="87">
        <f>SUM(AG16:AG20)</f>
        <v>5563267207</v>
      </c>
      <c r="AH21" s="87">
        <f>SUM(AH16:AH20)</f>
        <v>5563267207</v>
      </c>
      <c r="AI21" s="88">
        <f>SUM(AI16:AI20)</f>
        <v>1659017406</v>
      </c>
      <c r="AJ21" s="122">
        <f t="shared" si="13"/>
        <v>0.2982091897208417</v>
      </c>
      <c r="AK21" s="123">
        <f t="shared" si="14"/>
        <v>0.017375483159939753</v>
      </c>
    </row>
    <row r="22" spans="1:37" ht="12.75">
      <c r="A22" s="61" t="s">
        <v>101</v>
      </c>
      <c r="B22" s="62" t="s">
        <v>381</v>
      </c>
      <c r="C22" s="63" t="s">
        <v>382</v>
      </c>
      <c r="D22" s="83">
        <v>309516832</v>
      </c>
      <c r="E22" s="84">
        <v>68143915</v>
      </c>
      <c r="F22" s="85">
        <f t="shared" si="0"/>
        <v>377660747</v>
      </c>
      <c r="G22" s="83">
        <v>309516832</v>
      </c>
      <c r="H22" s="84">
        <v>68143915</v>
      </c>
      <c r="I22" s="85">
        <f t="shared" si="1"/>
        <v>377660747</v>
      </c>
      <c r="J22" s="83">
        <v>121944304</v>
      </c>
      <c r="K22" s="84">
        <v>9662074</v>
      </c>
      <c r="L22" s="84">
        <f t="shared" si="2"/>
        <v>131606378</v>
      </c>
      <c r="M22" s="101">
        <f t="shared" si="3"/>
        <v>0.34847777812609154</v>
      </c>
      <c r="N22" s="83">
        <v>0</v>
      </c>
      <c r="O22" s="84">
        <v>0</v>
      </c>
      <c r="P22" s="84">
        <f t="shared" si="4"/>
        <v>0</v>
      </c>
      <c r="Q22" s="101">
        <f t="shared" si="5"/>
        <v>0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v>121944304</v>
      </c>
      <c r="AA22" s="84">
        <v>9662074</v>
      </c>
      <c r="AB22" s="84">
        <f t="shared" si="10"/>
        <v>131606378</v>
      </c>
      <c r="AC22" s="101">
        <f t="shared" si="11"/>
        <v>0.34847777812609154</v>
      </c>
      <c r="AD22" s="83">
        <v>122716465</v>
      </c>
      <c r="AE22" s="84">
        <v>4642178</v>
      </c>
      <c r="AF22" s="84">
        <f t="shared" si="12"/>
        <v>127358643</v>
      </c>
      <c r="AG22" s="84">
        <v>354441264</v>
      </c>
      <c r="AH22" s="84">
        <v>354441264</v>
      </c>
      <c r="AI22" s="85">
        <v>127358643</v>
      </c>
      <c r="AJ22" s="120">
        <f t="shared" si="13"/>
        <v>0.3593222796993524</v>
      </c>
      <c r="AK22" s="121">
        <f t="shared" si="14"/>
        <v>0.033352546006634176</v>
      </c>
    </row>
    <row r="23" spans="1:37" ht="12.75">
      <c r="A23" s="61" t="s">
        <v>101</v>
      </c>
      <c r="B23" s="62" t="s">
        <v>383</v>
      </c>
      <c r="C23" s="63" t="s">
        <v>384</v>
      </c>
      <c r="D23" s="83">
        <v>268172058</v>
      </c>
      <c r="E23" s="84">
        <v>65393793</v>
      </c>
      <c r="F23" s="85">
        <f t="shared" si="0"/>
        <v>333565851</v>
      </c>
      <c r="G23" s="83">
        <v>268172058</v>
      </c>
      <c r="H23" s="84">
        <v>65393793</v>
      </c>
      <c r="I23" s="85">
        <f t="shared" si="1"/>
        <v>333565851</v>
      </c>
      <c r="J23" s="83">
        <v>80666130</v>
      </c>
      <c r="K23" s="84">
        <v>6526317</v>
      </c>
      <c r="L23" s="84">
        <f t="shared" si="2"/>
        <v>87192447</v>
      </c>
      <c r="M23" s="101">
        <f t="shared" si="3"/>
        <v>0.2613950041306836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80666130</v>
      </c>
      <c r="AA23" s="84">
        <v>6526317</v>
      </c>
      <c r="AB23" s="84">
        <f t="shared" si="10"/>
        <v>87192447</v>
      </c>
      <c r="AC23" s="101">
        <f t="shared" si="11"/>
        <v>0.2613950041306836</v>
      </c>
      <c r="AD23" s="83">
        <v>17978180</v>
      </c>
      <c r="AE23" s="84">
        <v>6014144</v>
      </c>
      <c r="AF23" s="84">
        <f t="shared" si="12"/>
        <v>23992324</v>
      </c>
      <c r="AG23" s="84">
        <v>298264503</v>
      </c>
      <c r="AH23" s="84">
        <v>298264503</v>
      </c>
      <c r="AI23" s="85">
        <v>23992324</v>
      </c>
      <c r="AJ23" s="120">
        <f t="shared" si="13"/>
        <v>0.08043975652040632</v>
      </c>
      <c r="AK23" s="121">
        <f t="shared" si="14"/>
        <v>2.6341809572094808</v>
      </c>
    </row>
    <row r="24" spans="1:37" ht="12.75">
      <c r="A24" s="61" t="s">
        <v>101</v>
      </c>
      <c r="B24" s="62" t="s">
        <v>73</v>
      </c>
      <c r="C24" s="63" t="s">
        <v>74</v>
      </c>
      <c r="D24" s="83">
        <v>4028834550</v>
      </c>
      <c r="E24" s="84">
        <v>1128559590</v>
      </c>
      <c r="F24" s="85">
        <f t="shared" si="0"/>
        <v>5157394140</v>
      </c>
      <c r="G24" s="83">
        <v>4028834550</v>
      </c>
      <c r="H24" s="84">
        <v>1128559590</v>
      </c>
      <c r="I24" s="85">
        <f t="shared" si="1"/>
        <v>5157394140</v>
      </c>
      <c r="J24" s="83">
        <v>1091456031</v>
      </c>
      <c r="K24" s="84">
        <v>135635555</v>
      </c>
      <c r="L24" s="84">
        <f t="shared" si="2"/>
        <v>1227091586</v>
      </c>
      <c r="M24" s="101">
        <f t="shared" si="3"/>
        <v>0.23792860361065987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1091456031</v>
      </c>
      <c r="AA24" s="84">
        <v>135635555</v>
      </c>
      <c r="AB24" s="84">
        <f t="shared" si="10"/>
        <v>1227091586</v>
      </c>
      <c r="AC24" s="101">
        <f t="shared" si="11"/>
        <v>0.23792860361065987</v>
      </c>
      <c r="AD24" s="83">
        <v>987239899</v>
      </c>
      <c r="AE24" s="84">
        <v>132203126</v>
      </c>
      <c r="AF24" s="84">
        <f t="shared" si="12"/>
        <v>1119443025</v>
      </c>
      <c r="AG24" s="84">
        <v>5008521759</v>
      </c>
      <c r="AH24" s="84">
        <v>5008521759</v>
      </c>
      <c r="AI24" s="85">
        <v>1119443025</v>
      </c>
      <c r="AJ24" s="120">
        <f t="shared" si="13"/>
        <v>0.22350766930151217</v>
      </c>
      <c r="AK24" s="121">
        <f t="shared" si="14"/>
        <v>0.09616260818633449</v>
      </c>
    </row>
    <row r="25" spans="1:37" ht="12.75">
      <c r="A25" s="61" t="s">
        <v>101</v>
      </c>
      <c r="B25" s="62" t="s">
        <v>385</v>
      </c>
      <c r="C25" s="63" t="s">
        <v>386</v>
      </c>
      <c r="D25" s="83">
        <v>505982503</v>
      </c>
      <c r="E25" s="84">
        <v>145662750</v>
      </c>
      <c r="F25" s="85">
        <f t="shared" si="0"/>
        <v>651645253</v>
      </c>
      <c r="G25" s="83">
        <v>505982503</v>
      </c>
      <c r="H25" s="84">
        <v>145662750</v>
      </c>
      <c r="I25" s="85">
        <f t="shared" si="1"/>
        <v>651645253</v>
      </c>
      <c r="J25" s="83">
        <v>168507173</v>
      </c>
      <c r="K25" s="84">
        <v>9498931</v>
      </c>
      <c r="L25" s="84">
        <f t="shared" si="2"/>
        <v>178006104</v>
      </c>
      <c r="M25" s="101">
        <f t="shared" si="3"/>
        <v>0.2731641229342309</v>
      </c>
      <c r="N25" s="83">
        <v>0</v>
      </c>
      <c r="O25" s="84">
        <v>0</v>
      </c>
      <c r="P25" s="84">
        <f t="shared" si="4"/>
        <v>0</v>
      </c>
      <c r="Q25" s="101">
        <f t="shared" si="5"/>
        <v>0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v>168507173</v>
      </c>
      <c r="AA25" s="84">
        <v>9498931</v>
      </c>
      <c r="AB25" s="84">
        <f t="shared" si="10"/>
        <v>178006104</v>
      </c>
      <c r="AC25" s="101">
        <f t="shared" si="11"/>
        <v>0.2731641229342309</v>
      </c>
      <c r="AD25" s="83">
        <v>304260656</v>
      </c>
      <c r="AE25" s="84">
        <v>6647202</v>
      </c>
      <c r="AF25" s="84">
        <f t="shared" si="12"/>
        <v>310907858</v>
      </c>
      <c r="AG25" s="84">
        <v>525422377</v>
      </c>
      <c r="AH25" s="84">
        <v>525422377</v>
      </c>
      <c r="AI25" s="85">
        <v>310907858</v>
      </c>
      <c r="AJ25" s="120">
        <f t="shared" si="13"/>
        <v>0.591729381179363</v>
      </c>
      <c r="AK25" s="121">
        <f t="shared" si="14"/>
        <v>-0.4274634769765131</v>
      </c>
    </row>
    <row r="26" spans="1:37" ht="12.75">
      <c r="A26" s="61" t="s">
        <v>116</v>
      </c>
      <c r="B26" s="62" t="s">
        <v>387</v>
      </c>
      <c r="C26" s="63" t="s">
        <v>388</v>
      </c>
      <c r="D26" s="83">
        <v>818700000</v>
      </c>
      <c r="E26" s="84">
        <v>323927000</v>
      </c>
      <c r="F26" s="85">
        <f t="shared" si="0"/>
        <v>1142627000</v>
      </c>
      <c r="G26" s="83">
        <v>818700000</v>
      </c>
      <c r="H26" s="84">
        <v>323927000</v>
      </c>
      <c r="I26" s="85">
        <f t="shared" si="1"/>
        <v>1142627000</v>
      </c>
      <c r="J26" s="83">
        <v>309531965</v>
      </c>
      <c r="K26" s="84">
        <v>118717304</v>
      </c>
      <c r="L26" s="84">
        <f t="shared" si="2"/>
        <v>428249269</v>
      </c>
      <c r="M26" s="101">
        <f t="shared" si="3"/>
        <v>0.3747935844330652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309531965</v>
      </c>
      <c r="AA26" s="84">
        <v>118717304</v>
      </c>
      <c r="AB26" s="84">
        <f t="shared" si="10"/>
        <v>428249269</v>
      </c>
      <c r="AC26" s="101">
        <f t="shared" si="11"/>
        <v>0.3747935844330652</v>
      </c>
      <c r="AD26" s="83">
        <v>312584855</v>
      </c>
      <c r="AE26" s="84">
        <v>70000089</v>
      </c>
      <c r="AF26" s="84">
        <f t="shared" si="12"/>
        <v>382584944</v>
      </c>
      <c r="AG26" s="84">
        <v>1065711000</v>
      </c>
      <c r="AH26" s="84">
        <v>1065711000</v>
      </c>
      <c r="AI26" s="85">
        <v>382584944</v>
      </c>
      <c r="AJ26" s="120">
        <f t="shared" si="13"/>
        <v>0.3589950221026151</v>
      </c>
      <c r="AK26" s="121">
        <f t="shared" si="14"/>
        <v>0.11935734982817303</v>
      </c>
    </row>
    <row r="27" spans="1:37" ht="16.5">
      <c r="A27" s="64" t="s">
        <v>0</v>
      </c>
      <c r="B27" s="65" t="s">
        <v>389</v>
      </c>
      <c r="C27" s="66" t="s">
        <v>0</v>
      </c>
      <c r="D27" s="86">
        <f>SUM(D22:D26)</f>
        <v>5931205943</v>
      </c>
      <c r="E27" s="87">
        <f>SUM(E22:E26)</f>
        <v>1731687048</v>
      </c>
      <c r="F27" s="88">
        <f t="shared" si="0"/>
        <v>7662892991</v>
      </c>
      <c r="G27" s="86">
        <f>SUM(G22:G26)</f>
        <v>5931205943</v>
      </c>
      <c r="H27" s="87">
        <f>SUM(H22:H26)</f>
        <v>1731687048</v>
      </c>
      <c r="I27" s="88">
        <f t="shared" si="1"/>
        <v>7662892991</v>
      </c>
      <c r="J27" s="86">
        <f>SUM(J22:J26)</f>
        <v>1772105603</v>
      </c>
      <c r="K27" s="87">
        <f>SUM(K22:K26)</f>
        <v>280040181</v>
      </c>
      <c r="L27" s="87">
        <f t="shared" si="2"/>
        <v>2052145784</v>
      </c>
      <c r="M27" s="102">
        <f t="shared" si="3"/>
        <v>0.2678030068291737</v>
      </c>
      <c r="N27" s="86">
        <f>SUM(N22:N26)</f>
        <v>0</v>
      </c>
      <c r="O27" s="87">
        <f>SUM(O22:O26)</f>
        <v>0</v>
      </c>
      <c r="P27" s="87">
        <f t="shared" si="4"/>
        <v>0</v>
      </c>
      <c r="Q27" s="102">
        <f t="shared" si="5"/>
        <v>0</v>
      </c>
      <c r="R27" s="86">
        <f>SUM(R22:R26)</f>
        <v>0</v>
      </c>
      <c r="S27" s="87">
        <f>SUM(S22:S26)</f>
        <v>0</v>
      </c>
      <c r="T27" s="87">
        <f t="shared" si="6"/>
        <v>0</v>
      </c>
      <c r="U27" s="102">
        <f t="shared" si="7"/>
        <v>0</v>
      </c>
      <c r="V27" s="86">
        <f>SUM(V22:V26)</f>
        <v>0</v>
      </c>
      <c r="W27" s="87">
        <f>SUM(W22:W26)</f>
        <v>0</v>
      </c>
      <c r="X27" s="87">
        <f t="shared" si="8"/>
        <v>0</v>
      </c>
      <c r="Y27" s="102">
        <f t="shared" si="9"/>
        <v>0</v>
      </c>
      <c r="Z27" s="86">
        <v>1772105603</v>
      </c>
      <c r="AA27" s="87">
        <v>280040181</v>
      </c>
      <c r="AB27" s="87">
        <f t="shared" si="10"/>
        <v>2052145784</v>
      </c>
      <c r="AC27" s="102">
        <f t="shared" si="11"/>
        <v>0.2678030068291737</v>
      </c>
      <c r="AD27" s="86">
        <f>SUM(AD22:AD26)</f>
        <v>1744780055</v>
      </c>
      <c r="AE27" s="87">
        <f>SUM(AE22:AE26)</f>
        <v>219506739</v>
      </c>
      <c r="AF27" s="87">
        <f t="shared" si="12"/>
        <v>1964286794</v>
      </c>
      <c r="AG27" s="87">
        <f>SUM(AG22:AG26)</f>
        <v>7252360903</v>
      </c>
      <c r="AH27" s="87">
        <f>SUM(AH22:AH26)</f>
        <v>7252360903</v>
      </c>
      <c r="AI27" s="88">
        <f>SUM(AI22:AI26)</f>
        <v>1964286794</v>
      </c>
      <c r="AJ27" s="122">
        <f t="shared" si="13"/>
        <v>0.2708479101181322</v>
      </c>
      <c r="AK27" s="123">
        <f t="shared" si="14"/>
        <v>0.044728188505043676</v>
      </c>
    </row>
    <row r="28" spans="1:37" ht="12.75">
      <c r="A28" s="61" t="s">
        <v>101</v>
      </c>
      <c r="B28" s="62" t="s">
        <v>390</v>
      </c>
      <c r="C28" s="63" t="s">
        <v>391</v>
      </c>
      <c r="D28" s="83">
        <v>427634925</v>
      </c>
      <c r="E28" s="84">
        <v>125212000</v>
      </c>
      <c r="F28" s="85">
        <f t="shared" si="0"/>
        <v>552846925</v>
      </c>
      <c r="G28" s="83">
        <v>427634925</v>
      </c>
      <c r="H28" s="84">
        <v>125212000</v>
      </c>
      <c r="I28" s="85">
        <f t="shared" si="1"/>
        <v>552846925</v>
      </c>
      <c r="J28" s="83">
        <v>73723272</v>
      </c>
      <c r="K28" s="84">
        <v>6694946</v>
      </c>
      <c r="L28" s="84">
        <f t="shared" si="2"/>
        <v>80418218</v>
      </c>
      <c r="M28" s="101">
        <f t="shared" si="3"/>
        <v>0.14546199745978508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73723272</v>
      </c>
      <c r="AA28" s="84">
        <v>6694946</v>
      </c>
      <c r="AB28" s="84">
        <f t="shared" si="10"/>
        <v>80418218</v>
      </c>
      <c r="AC28" s="101">
        <f t="shared" si="11"/>
        <v>0.14546199745978508</v>
      </c>
      <c r="AD28" s="83">
        <v>59597944</v>
      </c>
      <c r="AE28" s="84">
        <v>10971684</v>
      </c>
      <c r="AF28" s="84">
        <f t="shared" si="12"/>
        <v>70569628</v>
      </c>
      <c r="AG28" s="84">
        <v>513607920</v>
      </c>
      <c r="AH28" s="84">
        <v>513607920</v>
      </c>
      <c r="AI28" s="85">
        <v>70569628</v>
      </c>
      <c r="AJ28" s="120">
        <f t="shared" si="13"/>
        <v>0.13739980489397438</v>
      </c>
      <c r="AK28" s="121">
        <f t="shared" si="14"/>
        <v>0.139558479747123</v>
      </c>
    </row>
    <row r="29" spans="1:37" ht="12.75">
      <c r="A29" s="61" t="s">
        <v>101</v>
      </c>
      <c r="B29" s="62" t="s">
        <v>392</v>
      </c>
      <c r="C29" s="63" t="s">
        <v>393</v>
      </c>
      <c r="D29" s="83">
        <v>666956750</v>
      </c>
      <c r="E29" s="84">
        <v>113661300</v>
      </c>
      <c r="F29" s="85">
        <f t="shared" si="0"/>
        <v>780618050</v>
      </c>
      <c r="G29" s="83">
        <v>666956750</v>
      </c>
      <c r="H29" s="84">
        <v>113661300</v>
      </c>
      <c r="I29" s="85">
        <f t="shared" si="1"/>
        <v>780618050</v>
      </c>
      <c r="J29" s="83">
        <v>188837827</v>
      </c>
      <c r="K29" s="84">
        <v>10556896</v>
      </c>
      <c r="L29" s="84">
        <f t="shared" si="2"/>
        <v>199394723</v>
      </c>
      <c r="M29" s="101">
        <f t="shared" si="3"/>
        <v>0.2554318632524575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188837827</v>
      </c>
      <c r="AA29" s="84">
        <v>10556896</v>
      </c>
      <c r="AB29" s="84">
        <f t="shared" si="10"/>
        <v>199394723</v>
      </c>
      <c r="AC29" s="101">
        <f t="shared" si="11"/>
        <v>0.2554318632524575</v>
      </c>
      <c r="AD29" s="83">
        <v>171884855</v>
      </c>
      <c r="AE29" s="84">
        <v>31546582</v>
      </c>
      <c r="AF29" s="84">
        <f t="shared" si="12"/>
        <v>203431437</v>
      </c>
      <c r="AG29" s="84">
        <v>704407532</v>
      </c>
      <c r="AH29" s="84">
        <v>704407532</v>
      </c>
      <c r="AI29" s="85">
        <v>203431437</v>
      </c>
      <c r="AJ29" s="120">
        <f t="shared" si="13"/>
        <v>0.2887979298324709</v>
      </c>
      <c r="AK29" s="121">
        <f t="shared" si="14"/>
        <v>-0.01984311795428162</v>
      </c>
    </row>
    <row r="30" spans="1:37" ht="12.75">
      <c r="A30" s="61" t="s">
        <v>101</v>
      </c>
      <c r="B30" s="62" t="s">
        <v>394</v>
      </c>
      <c r="C30" s="63" t="s">
        <v>395</v>
      </c>
      <c r="D30" s="83">
        <v>486510053</v>
      </c>
      <c r="E30" s="84">
        <v>60920301</v>
      </c>
      <c r="F30" s="85">
        <f t="shared" si="0"/>
        <v>547430354</v>
      </c>
      <c r="G30" s="83">
        <v>486510053</v>
      </c>
      <c r="H30" s="84">
        <v>60920301</v>
      </c>
      <c r="I30" s="85">
        <f t="shared" si="1"/>
        <v>547430354</v>
      </c>
      <c r="J30" s="83">
        <v>110616435</v>
      </c>
      <c r="K30" s="84">
        <v>9210768</v>
      </c>
      <c r="L30" s="84">
        <f t="shared" si="2"/>
        <v>119827203</v>
      </c>
      <c r="M30" s="101">
        <f t="shared" si="3"/>
        <v>0.2188903156802299</v>
      </c>
      <c r="N30" s="83">
        <v>0</v>
      </c>
      <c r="O30" s="84">
        <v>0</v>
      </c>
      <c r="P30" s="84">
        <f t="shared" si="4"/>
        <v>0</v>
      </c>
      <c r="Q30" s="101">
        <f t="shared" si="5"/>
        <v>0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v>110616435</v>
      </c>
      <c r="AA30" s="84">
        <v>9210768</v>
      </c>
      <c r="AB30" s="84">
        <f t="shared" si="10"/>
        <v>119827203</v>
      </c>
      <c r="AC30" s="101">
        <f t="shared" si="11"/>
        <v>0.2188903156802299</v>
      </c>
      <c r="AD30" s="83">
        <v>125321022</v>
      </c>
      <c r="AE30" s="84">
        <v>11292358</v>
      </c>
      <c r="AF30" s="84">
        <f t="shared" si="12"/>
        <v>136613380</v>
      </c>
      <c r="AG30" s="84">
        <v>531612956</v>
      </c>
      <c r="AH30" s="84">
        <v>531612956</v>
      </c>
      <c r="AI30" s="85">
        <v>136613380</v>
      </c>
      <c r="AJ30" s="120">
        <f t="shared" si="13"/>
        <v>0.256979026673684</v>
      </c>
      <c r="AK30" s="121">
        <f t="shared" si="14"/>
        <v>-0.12287359407987708</v>
      </c>
    </row>
    <row r="31" spans="1:37" ht="12.75">
      <c r="A31" s="61" t="s">
        <v>101</v>
      </c>
      <c r="B31" s="62" t="s">
        <v>396</v>
      </c>
      <c r="C31" s="63" t="s">
        <v>397</v>
      </c>
      <c r="D31" s="83">
        <v>1152077888</v>
      </c>
      <c r="E31" s="84">
        <v>290789500</v>
      </c>
      <c r="F31" s="85">
        <f t="shared" si="0"/>
        <v>1442867388</v>
      </c>
      <c r="G31" s="83">
        <v>1152077888</v>
      </c>
      <c r="H31" s="84">
        <v>290789500</v>
      </c>
      <c r="I31" s="85">
        <f t="shared" si="1"/>
        <v>1442867388</v>
      </c>
      <c r="J31" s="83">
        <v>347148749</v>
      </c>
      <c r="K31" s="84">
        <v>11913398</v>
      </c>
      <c r="L31" s="84">
        <f t="shared" si="2"/>
        <v>359062147</v>
      </c>
      <c r="M31" s="101">
        <f t="shared" si="3"/>
        <v>0.24885318636087989</v>
      </c>
      <c r="N31" s="83">
        <v>0</v>
      </c>
      <c r="O31" s="84">
        <v>0</v>
      </c>
      <c r="P31" s="84">
        <f t="shared" si="4"/>
        <v>0</v>
      </c>
      <c r="Q31" s="101">
        <f t="shared" si="5"/>
        <v>0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v>347148749</v>
      </c>
      <c r="AA31" s="84">
        <v>11913398</v>
      </c>
      <c r="AB31" s="84">
        <f t="shared" si="10"/>
        <v>359062147</v>
      </c>
      <c r="AC31" s="101">
        <f t="shared" si="11"/>
        <v>0.24885318636087989</v>
      </c>
      <c r="AD31" s="83">
        <v>338122704</v>
      </c>
      <c r="AE31" s="84">
        <v>13558504</v>
      </c>
      <c r="AF31" s="84">
        <f t="shared" si="12"/>
        <v>351681208</v>
      </c>
      <c r="AG31" s="84">
        <v>1406650042</v>
      </c>
      <c r="AH31" s="84">
        <v>1406650042</v>
      </c>
      <c r="AI31" s="85">
        <v>351681208</v>
      </c>
      <c r="AJ31" s="120">
        <f t="shared" si="13"/>
        <v>0.2500132922187052</v>
      </c>
      <c r="AK31" s="121">
        <f t="shared" si="14"/>
        <v>0.020987584301063844</v>
      </c>
    </row>
    <row r="32" spans="1:37" ht="12.75">
      <c r="A32" s="61" t="s">
        <v>101</v>
      </c>
      <c r="B32" s="62" t="s">
        <v>398</v>
      </c>
      <c r="C32" s="63" t="s">
        <v>399</v>
      </c>
      <c r="D32" s="83">
        <v>711722261</v>
      </c>
      <c r="E32" s="84">
        <v>151473150</v>
      </c>
      <c r="F32" s="85">
        <f t="shared" si="0"/>
        <v>863195411</v>
      </c>
      <c r="G32" s="83">
        <v>711722261</v>
      </c>
      <c r="H32" s="84">
        <v>151473150</v>
      </c>
      <c r="I32" s="85">
        <f t="shared" si="1"/>
        <v>863195411</v>
      </c>
      <c r="J32" s="83">
        <v>128091202</v>
      </c>
      <c r="K32" s="84">
        <v>6642598</v>
      </c>
      <c r="L32" s="84">
        <f t="shared" si="2"/>
        <v>134733800</v>
      </c>
      <c r="M32" s="101">
        <f t="shared" si="3"/>
        <v>0.15608725241473742</v>
      </c>
      <c r="N32" s="83">
        <v>0</v>
      </c>
      <c r="O32" s="84">
        <v>0</v>
      </c>
      <c r="P32" s="84">
        <f t="shared" si="4"/>
        <v>0</v>
      </c>
      <c r="Q32" s="101">
        <f t="shared" si="5"/>
        <v>0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v>128091202</v>
      </c>
      <c r="AA32" s="84">
        <v>6642598</v>
      </c>
      <c r="AB32" s="84">
        <f t="shared" si="10"/>
        <v>134733800</v>
      </c>
      <c r="AC32" s="101">
        <f t="shared" si="11"/>
        <v>0.15608725241473742</v>
      </c>
      <c r="AD32" s="83">
        <v>146631295</v>
      </c>
      <c r="AE32" s="84">
        <v>5140336</v>
      </c>
      <c r="AF32" s="84">
        <f t="shared" si="12"/>
        <v>151771631</v>
      </c>
      <c r="AG32" s="84">
        <v>799261800</v>
      </c>
      <c r="AH32" s="84">
        <v>799261800</v>
      </c>
      <c r="AI32" s="85">
        <v>151771631</v>
      </c>
      <c r="AJ32" s="120">
        <f t="shared" si="13"/>
        <v>0.18988975952560225</v>
      </c>
      <c r="AK32" s="121">
        <f t="shared" si="14"/>
        <v>-0.11225965542928107</v>
      </c>
    </row>
    <row r="33" spans="1:37" ht="12.75">
      <c r="A33" s="61" t="s">
        <v>116</v>
      </c>
      <c r="B33" s="62" t="s">
        <v>400</v>
      </c>
      <c r="C33" s="63" t="s">
        <v>401</v>
      </c>
      <c r="D33" s="83">
        <v>150768728</v>
      </c>
      <c r="E33" s="84">
        <v>900000</v>
      </c>
      <c r="F33" s="85">
        <f t="shared" si="0"/>
        <v>151668728</v>
      </c>
      <c r="G33" s="83">
        <v>150768728</v>
      </c>
      <c r="H33" s="84">
        <v>900000</v>
      </c>
      <c r="I33" s="85">
        <f t="shared" si="1"/>
        <v>151668728</v>
      </c>
      <c r="J33" s="83">
        <v>59814894</v>
      </c>
      <c r="K33" s="84">
        <v>0</v>
      </c>
      <c r="L33" s="84">
        <f t="shared" si="2"/>
        <v>59814894</v>
      </c>
      <c r="M33" s="101">
        <f t="shared" si="3"/>
        <v>0.39437855640221364</v>
      </c>
      <c r="N33" s="83">
        <v>0</v>
      </c>
      <c r="O33" s="84">
        <v>0</v>
      </c>
      <c r="P33" s="84">
        <f t="shared" si="4"/>
        <v>0</v>
      </c>
      <c r="Q33" s="101">
        <f t="shared" si="5"/>
        <v>0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v>59814894</v>
      </c>
      <c r="AA33" s="84">
        <v>0</v>
      </c>
      <c r="AB33" s="84">
        <f t="shared" si="10"/>
        <v>59814894</v>
      </c>
      <c r="AC33" s="101">
        <f t="shared" si="11"/>
        <v>0.39437855640221364</v>
      </c>
      <c r="AD33" s="83">
        <v>62331259</v>
      </c>
      <c r="AE33" s="84">
        <v>442047</v>
      </c>
      <c r="AF33" s="84">
        <f t="shared" si="12"/>
        <v>62773306</v>
      </c>
      <c r="AG33" s="84">
        <v>163907052</v>
      </c>
      <c r="AH33" s="84">
        <v>163907052</v>
      </c>
      <c r="AI33" s="85">
        <v>62773306</v>
      </c>
      <c r="AJ33" s="120">
        <f t="shared" si="13"/>
        <v>0.3829811178594073</v>
      </c>
      <c r="AK33" s="121">
        <f t="shared" si="14"/>
        <v>-0.047128503953575374</v>
      </c>
    </row>
    <row r="34" spans="1:37" ht="16.5">
      <c r="A34" s="64" t="s">
        <v>0</v>
      </c>
      <c r="B34" s="65" t="s">
        <v>402</v>
      </c>
      <c r="C34" s="66" t="s">
        <v>0</v>
      </c>
      <c r="D34" s="86">
        <f>SUM(D28:D33)</f>
        <v>3595670605</v>
      </c>
      <c r="E34" s="87">
        <f>SUM(E28:E33)</f>
        <v>742956251</v>
      </c>
      <c r="F34" s="88">
        <f t="shared" si="0"/>
        <v>4338626856</v>
      </c>
      <c r="G34" s="86">
        <f>SUM(G28:G33)</f>
        <v>3595670605</v>
      </c>
      <c r="H34" s="87">
        <f>SUM(H28:H33)</f>
        <v>742956251</v>
      </c>
      <c r="I34" s="88">
        <f t="shared" si="1"/>
        <v>4338626856</v>
      </c>
      <c r="J34" s="86">
        <f>SUM(J28:J33)</f>
        <v>908232379</v>
      </c>
      <c r="K34" s="87">
        <f>SUM(K28:K33)</f>
        <v>45018606</v>
      </c>
      <c r="L34" s="87">
        <f t="shared" si="2"/>
        <v>953250985</v>
      </c>
      <c r="M34" s="102">
        <f t="shared" si="3"/>
        <v>0.2197125995478787</v>
      </c>
      <c r="N34" s="86">
        <f>SUM(N28:N33)</f>
        <v>0</v>
      </c>
      <c r="O34" s="87">
        <f>SUM(O28:O33)</f>
        <v>0</v>
      </c>
      <c r="P34" s="87">
        <f t="shared" si="4"/>
        <v>0</v>
      </c>
      <c r="Q34" s="102">
        <f t="shared" si="5"/>
        <v>0</v>
      </c>
      <c r="R34" s="86">
        <f>SUM(R28:R33)</f>
        <v>0</v>
      </c>
      <c r="S34" s="87">
        <f>SUM(S28:S33)</f>
        <v>0</v>
      </c>
      <c r="T34" s="87">
        <f t="shared" si="6"/>
        <v>0</v>
      </c>
      <c r="U34" s="102">
        <f t="shared" si="7"/>
        <v>0</v>
      </c>
      <c r="V34" s="86">
        <f>SUM(V28:V33)</f>
        <v>0</v>
      </c>
      <c r="W34" s="87">
        <f>SUM(W28:W33)</f>
        <v>0</v>
      </c>
      <c r="X34" s="87">
        <f t="shared" si="8"/>
        <v>0</v>
      </c>
      <c r="Y34" s="102">
        <f t="shared" si="9"/>
        <v>0</v>
      </c>
      <c r="Z34" s="86">
        <v>908232379</v>
      </c>
      <c r="AA34" s="87">
        <v>45018606</v>
      </c>
      <c r="AB34" s="87">
        <f t="shared" si="10"/>
        <v>953250985</v>
      </c>
      <c r="AC34" s="102">
        <f t="shared" si="11"/>
        <v>0.2197125995478787</v>
      </c>
      <c r="AD34" s="86">
        <f>SUM(AD28:AD33)</f>
        <v>903889079</v>
      </c>
      <c r="AE34" s="87">
        <f>SUM(AE28:AE33)</f>
        <v>72951511</v>
      </c>
      <c r="AF34" s="87">
        <f t="shared" si="12"/>
        <v>976840590</v>
      </c>
      <c r="AG34" s="87">
        <f>SUM(AG28:AG33)</f>
        <v>4119447302</v>
      </c>
      <c r="AH34" s="87">
        <f>SUM(AH28:AH33)</f>
        <v>4119447302</v>
      </c>
      <c r="AI34" s="88">
        <f>SUM(AI28:AI33)</f>
        <v>976840590</v>
      </c>
      <c r="AJ34" s="122">
        <f t="shared" si="13"/>
        <v>0.2371290414434339</v>
      </c>
      <c r="AK34" s="123">
        <f t="shared" si="14"/>
        <v>-0.024148878784817862</v>
      </c>
    </row>
    <row r="35" spans="1:37" ht="12.75">
      <c r="A35" s="61" t="s">
        <v>101</v>
      </c>
      <c r="B35" s="62" t="s">
        <v>403</v>
      </c>
      <c r="C35" s="63" t="s">
        <v>404</v>
      </c>
      <c r="D35" s="83">
        <v>312926833</v>
      </c>
      <c r="E35" s="84">
        <v>82382550</v>
      </c>
      <c r="F35" s="85">
        <f t="shared" si="0"/>
        <v>395309383</v>
      </c>
      <c r="G35" s="83">
        <v>312926833</v>
      </c>
      <c r="H35" s="84">
        <v>82382550</v>
      </c>
      <c r="I35" s="85">
        <f t="shared" si="1"/>
        <v>395309383</v>
      </c>
      <c r="J35" s="83">
        <v>100808374</v>
      </c>
      <c r="K35" s="84">
        <v>4198413</v>
      </c>
      <c r="L35" s="84">
        <f t="shared" si="2"/>
        <v>105006787</v>
      </c>
      <c r="M35" s="101">
        <f t="shared" si="3"/>
        <v>0.2656319113983692</v>
      </c>
      <c r="N35" s="83">
        <v>0</v>
      </c>
      <c r="O35" s="84">
        <v>0</v>
      </c>
      <c r="P35" s="84">
        <f t="shared" si="4"/>
        <v>0</v>
      </c>
      <c r="Q35" s="101">
        <f t="shared" si="5"/>
        <v>0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v>100808374</v>
      </c>
      <c r="AA35" s="84">
        <v>4198413</v>
      </c>
      <c r="AB35" s="84">
        <f t="shared" si="10"/>
        <v>105006787</v>
      </c>
      <c r="AC35" s="101">
        <f t="shared" si="11"/>
        <v>0.2656319113983692</v>
      </c>
      <c r="AD35" s="83">
        <v>99947003</v>
      </c>
      <c r="AE35" s="84">
        <v>17069317</v>
      </c>
      <c r="AF35" s="84">
        <f t="shared" si="12"/>
        <v>117016320</v>
      </c>
      <c r="AG35" s="84">
        <v>347757694</v>
      </c>
      <c r="AH35" s="84">
        <v>347757694</v>
      </c>
      <c r="AI35" s="85">
        <v>117016320</v>
      </c>
      <c r="AJ35" s="120">
        <f t="shared" si="13"/>
        <v>0.3364880835677499</v>
      </c>
      <c r="AK35" s="121">
        <f t="shared" si="14"/>
        <v>-0.10263126545083623</v>
      </c>
    </row>
    <row r="36" spans="1:37" ht="12.75">
      <c r="A36" s="61" t="s">
        <v>101</v>
      </c>
      <c r="B36" s="62" t="s">
        <v>405</v>
      </c>
      <c r="C36" s="63" t="s">
        <v>406</v>
      </c>
      <c r="D36" s="83">
        <v>546626097</v>
      </c>
      <c r="E36" s="84">
        <v>88032000</v>
      </c>
      <c r="F36" s="85">
        <f t="shared" si="0"/>
        <v>634658097</v>
      </c>
      <c r="G36" s="83">
        <v>546626097</v>
      </c>
      <c r="H36" s="84">
        <v>88032000</v>
      </c>
      <c r="I36" s="85">
        <f t="shared" si="1"/>
        <v>634658097</v>
      </c>
      <c r="J36" s="83">
        <v>172173297</v>
      </c>
      <c r="K36" s="84">
        <v>16979585</v>
      </c>
      <c r="L36" s="84">
        <f t="shared" si="2"/>
        <v>189152882</v>
      </c>
      <c r="M36" s="101">
        <f t="shared" si="3"/>
        <v>0.29803902746079675</v>
      </c>
      <c r="N36" s="83">
        <v>0</v>
      </c>
      <c r="O36" s="84">
        <v>0</v>
      </c>
      <c r="P36" s="84">
        <f t="shared" si="4"/>
        <v>0</v>
      </c>
      <c r="Q36" s="101">
        <f t="shared" si="5"/>
        <v>0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v>172173297</v>
      </c>
      <c r="AA36" s="84">
        <v>16979585</v>
      </c>
      <c r="AB36" s="84">
        <f t="shared" si="10"/>
        <v>189152882</v>
      </c>
      <c r="AC36" s="101">
        <f t="shared" si="11"/>
        <v>0.29803902746079675</v>
      </c>
      <c r="AD36" s="83">
        <v>169518704</v>
      </c>
      <c r="AE36" s="84">
        <v>18111495</v>
      </c>
      <c r="AF36" s="84">
        <f t="shared" si="12"/>
        <v>187630199</v>
      </c>
      <c r="AG36" s="84">
        <v>620847524</v>
      </c>
      <c r="AH36" s="84">
        <v>620847524</v>
      </c>
      <c r="AI36" s="85">
        <v>187630199</v>
      </c>
      <c r="AJ36" s="120">
        <f t="shared" si="13"/>
        <v>0.30221623143656123</v>
      </c>
      <c r="AK36" s="121">
        <f t="shared" si="14"/>
        <v>0.008115340750664446</v>
      </c>
    </row>
    <row r="37" spans="1:37" ht="12.75">
      <c r="A37" s="61" t="s">
        <v>101</v>
      </c>
      <c r="B37" s="62" t="s">
        <v>407</v>
      </c>
      <c r="C37" s="63" t="s">
        <v>408</v>
      </c>
      <c r="D37" s="83">
        <v>400822268</v>
      </c>
      <c r="E37" s="84">
        <v>125382955</v>
      </c>
      <c r="F37" s="85">
        <f t="shared" si="0"/>
        <v>526205223</v>
      </c>
      <c r="G37" s="83">
        <v>400822268</v>
      </c>
      <c r="H37" s="84">
        <v>125382955</v>
      </c>
      <c r="I37" s="85">
        <f t="shared" si="1"/>
        <v>526205223</v>
      </c>
      <c r="J37" s="83">
        <v>126021079</v>
      </c>
      <c r="K37" s="84">
        <v>15911156</v>
      </c>
      <c r="L37" s="84">
        <f t="shared" si="2"/>
        <v>141932235</v>
      </c>
      <c r="M37" s="101">
        <f t="shared" si="3"/>
        <v>0.2697279099413272</v>
      </c>
      <c r="N37" s="83">
        <v>0</v>
      </c>
      <c r="O37" s="84">
        <v>0</v>
      </c>
      <c r="P37" s="84">
        <f t="shared" si="4"/>
        <v>0</v>
      </c>
      <c r="Q37" s="101">
        <f t="shared" si="5"/>
        <v>0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v>126021079</v>
      </c>
      <c r="AA37" s="84">
        <v>15911156</v>
      </c>
      <c r="AB37" s="84">
        <f t="shared" si="10"/>
        <v>141932235</v>
      </c>
      <c r="AC37" s="101">
        <f t="shared" si="11"/>
        <v>0.2697279099413272</v>
      </c>
      <c r="AD37" s="83">
        <v>150265683</v>
      </c>
      <c r="AE37" s="84">
        <v>9302359</v>
      </c>
      <c r="AF37" s="84">
        <f t="shared" si="12"/>
        <v>159568042</v>
      </c>
      <c r="AG37" s="84">
        <v>485702499</v>
      </c>
      <c r="AH37" s="84">
        <v>485702499</v>
      </c>
      <c r="AI37" s="85">
        <v>159568042</v>
      </c>
      <c r="AJ37" s="120">
        <f t="shared" si="13"/>
        <v>0.3285304117819661</v>
      </c>
      <c r="AK37" s="121">
        <f t="shared" si="14"/>
        <v>-0.11052217460937452</v>
      </c>
    </row>
    <row r="38" spans="1:37" ht="12.75">
      <c r="A38" s="61" t="s">
        <v>101</v>
      </c>
      <c r="B38" s="62" t="s">
        <v>409</v>
      </c>
      <c r="C38" s="63" t="s">
        <v>410</v>
      </c>
      <c r="D38" s="83">
        <v>734041423</v>
      </c>
      <c r="E38" s="84">
        <v>200577999</v>
      </c>
      <c r="F38" s="85">
        <f t="shared" si="0"/>
        <v>934619422</v>
      </c>
      <c r="G38" s="83">
        <v>734041423</v>
      </c>
      <c r="H38" s="84">
        <v>200577999</v>
      </c>
      <c r="I38" s="85">
        <f t="shared" si="1"/>
        <v>934619422</v>
      </c>
      <c r="J38" s="83">
        <v>246068722</v>
      </c>
      <c r="K38" s="84">
        <v>28435375</v>
      </c>
      <c r="L38" s="84">
        <f t="shared" si="2"/>
        <v>274504097</v>
      </c>
      <c r="M38" s="101">
        <f t="shared" si="3"/>
        <v>0.2937068185599935</v>
      </c>
      <c r="N38" s="83">
        <v>0</v>
      </c>
      <c r="O38" s="84">
        <v>0</v>
      </c>
      <c r="P38" s="84">
        <f t="shared" si="4"/>
        <v>0</v>
      </c>
      <c r="Q38" s="101">
        <f t="shared" si="5"/>
        <v>0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v>246068722</v>
      </c>
      <c r="AA38" s="84">
        <v>28435375</v>
      </c>
      <c r="AB38" s="84">
        <f t="shared" si="10"/>
        <v>274504097</v>
      </c>
      <c r="AC38" s="101">
        <f t="shared" si="11"/>
        <v>0.2937068185599935</v>
      </c>
      <c r="AD38" s="83">
        <v>261057031</v>
      </c>
      <c r="AE38" s="84">
        <v>12118401</v>
      </c>
      <c r="AF38" s="84">
        <f t="shared" si="12"/>
        <v>273175432</v>
      </c>
      <c r="AG38" s="84">
        <v>829099439</v>
      </c>
      <c r="AH38" s="84">
        <v>829099439</v>
      </c>
      <c r="AI38" s="85">
        <v>273175432</v>
      </c>
      <c r="AJ38" s="120">
        <f t="shared" si="13"/>
        <v>0.3294845215785992</v>
      </c>
      <c r="AK38" s="121">
        <f t="shared" si="14"/>
        <v>0.004863779258158285</v>
      </c>
    </row>
    <row r="39" spans="1:37" ht="12.75">
      <c r="A39" s="61" t="s">
        <v>116</v>
      </c>
      <c r="B39" s="62" t="s">
        <v>411</v>
      </c>
      <c r="C39" s="63" t="s">
        <v>412</v>
      </c>
      <c r="D39" s="83">
        <v>1113046877</v>
      </c>
      <c r="E39" s="84">
        <v>424001000</v>
      </c>
      <c r="F39" s="85">
        <f t="shared" si="0"/>
        <v>1537047877</v>
      </c>
      <c r="G39" s="83">
        <v>1113046877</v>
      </c>
      <c r="H39" s="84">
        <v>424001000</v>
      </c>
      <c r="I39" s="85">
        <f t="shared" si="1"/>
        <v>1537047877</v>
      </c>
      <c r="J39" s="83">
        <v>409082026</v>
      </c>
      <c r="K39" s="84">
        <v>37898892</v>
      </c>
      <c r="L39" s="84">
        <f t="shared" si="2"/>
        <v>446980918</v>
      </c>
      <c r="M39" s="101">
        <f t="shared" si="3"/>
        <v>0.2908048114105687</v>
      </c>
      <c r="N39" s="83">
        <v>0</v>
      </c>
      <c r="O39" s="84">
        <v>0</v>
      </c>
      <c r="P39" s="84">
        <f t="shared" si="4"/>
        <v>0</v>
      </c>
      <c r="Q39" s="101">
        <f t="shared" si="5"/>
        <v>0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v>409082026</v>
      </c>
      <c r="AA39" s="84">
        <v>37898892</v>
      </c>
      <c r="AB39" s="84">
        <f t="shared" si="10"/>
        <v>446980918</v>
      </c>
      <c r="AC39" s="101">
        <f t="shared" si="11"/>
        <v>0.2908048114105687</v>
      </c>
      <c r="AD39" s="83">
        <v>435826256</v>
      </c>
      <c r="AE39" s="84">
        <v>73710143</v>
      </c>
      <c r="AF39" s="84">
        <f t="shared" si="12"/>
        <v>509536399</v>
      </c>
      <c r="AG39" s="84">
        <v>1506941727</v>
      </c>
      <c r="AH39" s="84">
        <v>1506941727</v>
      </c>
      <c r="AI39" s="85">
        <v>509536399</v>
      </c>
      <c r="AJ39" s="120">
        <f t="shared" si="13"/>
        <v>0.3381261464000857</v>
      </c>
      <c r="AK39" s="121">
        <f t="shared" si="14"/>
        <v>-0.12276940592030205</v>
      </c>
    </row>
    <row r="40" spans="1:37" ht="16.5">
      <c r="A40" s="64" t="s">
        <v>0</v>
      </c>
      <c r="B40" s="65" t="s">
        <v>413</v>
      </c>
      <c r="C40" s="66" t="s">
        <v>0</v>
      </c>
      <c r="D40" s="86">
        <f>SUM(D35:D39)</f>
        <v>3107463498</v>
      </c>
      <c r="E40" s="87">
        <f>SUM(E35:E39)</f>
        <v>920376504</v>
      </c>
      <c r="F40" s="88">
        <f t="shared" si="0"/>
        <v>4027840002</v>
      </c>
      <c r="G40" s="86">
        <f>SUM(G35:G39)</f>
        <v>3107463498</v>
      </c>
      <c r="H40" s="87">
        <f>SUM(H35:H39)</f>
        <v>920376504</v>
      </c>
      <c r="I40" s="88">
        <f t="shared" si="1"/>
        <v>4027840002</v>
      </c>
      <c r="J40" s="86">
        <f>SUM(J35:J39)</f>
        <v>1054153498</v>
      </c>
      <c r="K40" s="87">
        <f>SUM(K35:K39)</f>
        <v>103423421</v>
      </c>
      <c r="L40" s="87">
        <f t="shared" si="2"/>
        <v>1157576919</v>
      </c>
      <c r="M40" s="102">
        <f t="shared" si="3"/>
        <v>0.28739396759186364</v>
      </c>
      <c r="N40" s="86">
        <f>SUM(N35:N39)</f>
        <v>0</v>
      </c>
      <c r="O40" s="87">
        <f>SUM(O35:O39)</f>
        <v>0</v>
      </c>
      <c r="P40" s="87">
        <f t="shared" si="4"/>
        <v>0</v>
      </c>
      <c r="Q40" s="102">
        <f t="shared" si="5"/>
        <v>0</v>
      </c>
      <c r="R40" s="86">
        <f>SUM(R35:R39)</f>
        <v>0</v>
      </c>
      <c r="S40" s="87">
        <f>SUM(S35:S39)</f>
        <v>0</v>
      </c>
      <c r="T40" s="87">
        <f t="shared" si="6"/>
        <v>0</v>
      </c>
      <c r="U40" s="102">
        <f t="shared" si="7"/>
        <v>0</v>
      </c>
      <c r="V40" s="86">
        <f>SUM(V35:V39)</f>
        <v>0</v>
      </c>
      <c r="W40" s="87">
        <f>SUM(W35:W39)</f>
        <v>0</v>
      </c>
      <c r="X40" s="87">
        <f t="shared" si="8"/>
        <v>0</v>
      </c>
      <c r="Y40" s="102">
        <f t="shared" si="9"/>
        <v>0</v>
      </c>
      <c r="Z40" s="86">
        <v>1054153498</v>
      </c>
      <c r="AA40" s="87">
        <v>103423421</v>
      </c>
      <c r="AB40" s="87">
        <f t="shared" si="10"/>
        <v>1157576919</v>
      </c>
      <c r="AC40" s="102">
        <f t="shared" si="11"/>
        <v>0.28739396759186364</v>
      </c>
      <c r="AD40" s="86">
        <f>SUM(AD35:AD39)</f>
        <v>1116614677</v>
      </c>
      <c r="AE40" s="87">
        <f>SUM(AE35:AE39)</f>
        <v>130311715</v>
      </c>
      <c r="AF40" s="87">
        <f t="shared" si="12"/>
        <v>1246926392</v>
      </c>
      <c r="AG40" s="87">
        <f>SUM(AG35:AG39)</f>
        <v>3790348883</v>
      </c>
      <c r="AH40" s="87">
        <f>SUM(AH35:AH39)</f>
        <v>3790348883</v>
      </c>
      <c r="AI40" s="88">
        <f>SUM(AI35:AI39)</f>
        <v>1246926392</v>
      </c>
      <c r="AJ40" s="122">
        <f t="shared" si="13"/>
        <v>0.328974041833605</v>
      </c>
      <c r="AK40" s="123">
        <f t="shared" si="14"/>
        <v>-0.07165577180276728</v>
      </c>
    </row>
    <row r="41" spans="1:37" ht="16.5">
      <c r="A41" s="67" t="s">
        <v>0</v>
      </c>
      <c r="B41" s="68" t="s">
        <v>414</v>
      </c>
      <c r="C41" s="69" t="s">
        <v>0</v>
      </c>
      <c r="D41" s="89">
        <f>SUM(D9:D14,D16:D20,D22:D26,D28:D33,D35:D39)</f>
        <v>22384956422</v>
      </c>
      <c r="E41" s="90">
        <f>SUM(E9:E14,E16:E20,E22:E26,E28:E33,E35:E39)</f>
        <v>6243631305</v>
      </c>
      <c r="F41" s="91">
        <f t="shared" si="0"/>
        <v>28628587727</v>
      </c>
      <c r="G41" s="89">
        <f>SUM(G9:G14,G16:G20,G22:G26,G28:G33,G35:G39)</f>
        <v>22410956422</v>
      </c>
      <c r="H41" s="90">
        <f>SUM(H9:H14,H16:H20,H22:H26,H28:H33,H35:H39)</f>
        <v>6243631305</v>
      </c>
      <c r="I41" s="91">
        <f t="shared" si="1"/>
        <v>28654587727</v>
      </c>
      <c r="J41" s="89">
        <f>SUM(J9:J14,J16:J20,J22:J26,J28:J33,J35:J39)</f>
        <v>6626409812</v>
      </c>
      <c r="K41" s="90">
        <f>SUM(K9:K14,K16:K20,K22:K26,K28:K33,K35:K39)</f>
        <v>899356443</v>
      </c>
      <c r="L41" s="90">
        <f t="shared" si="2"/>
        <v>7525766255</v>
      </c>
      <c r="M41" s="103">
        <f t="shared" si="3"/>
        <v>0.2628759171344785</v>
      </c>
      <c r="N41" s="89">
        <f>SUM(N9:N14,N16:N20,N22:N26,N28:N33,N35:N39)</f>
        <v>0</v>
      </c>
      <c r="O41" s="90">
        <f>SUM(O9:O14,O16:O20,O22:O26,O28:O33,O35:O39)</f>
        <v>0</v>
      </c>
      <c r="P41" s="90">
        <f t="shared" si="4"/>
        <v>0</v>
      </c>
      <c r="Q41" s="103">
        <f t="shared" si="5"/>
        <v>0</v>
      </c>
      <c r="R41" s="89">
        <f>SUM(R9:R14,R16:R20,R22:R26,R28:R33,R35:R39)</f>
        <v>0</v>
      </c>
      <c r="S41" s="90">
        <f>SUM(S9:S14,S16:S20,S22:S26,S28:S33,S35:S39)</f>
        <v>0</v>
      </c>
      <c r="T41" s="90">
        <f t="shared" si="6"/>
        <v>0</v>
      </c>
      <c r="U41" s="103">
        <f t="shared" si="7"/>
        <v>0</v>
      </c>
      <c r="V41" s="89">
        <f>SUM(V9:V14,V16:V20,V22:V26,V28:V33,V35:V39)</f>
        <v>0</v>
      </c>
      <c r="W41" s="90">
        <f>SUM(W9:W14,W16:W20,W22:W26,W28:W33,W35:W39)</f>
        <v>0</v>
      </c>
      <c r="X41" s="90">
        <f t="shared" si="8"/>
        <v>0</v>
      </c>
      <c r="Y41" s="103">
        <f t="shared" si="9"/>
        <v>0</v>
      </c>
      <c r="Z41" s="89">
        <v>6626409812</v>
      </c>
      <c r="AA41" s="90">
        <v>899356443</v>
      </c>
      <c r="AB41" s="90">
        <f t="shared" si="10"/>
        <v>7525766255</v>
      </c>
      <c r="AC41" s="103">
        <f t="shared" si="11"/>
        <v>0.2628759171344785</v>
      </c>
      <c r="AD41" s="89">
        <f>SUM(AD9:AD14,AD16:AD20,AD22:AD26,AD28:AD33,AD35:AD39)</f>
        <v>6079557734</v>
      </c>
      <c r="AE41" s="90">
        <f>SUM(AE9:AE14,AE16:AE20,AE22:AE26,AE28:AE33,AE35:AE39)</f>
        <v>913795799</v>
      </c>
      <c r="AF41" s="90">
        <f t="shared" si="12"/>
        <v>6993353533</v>
      </c>
      <c r="AG41" s="90">
        <f>SUM(AG9:AG14,AG16:AG20,AG22:AG26,AG28:AG33,AG35:AG39)</f>
        <v>26428646389</v>
      </c>
      <c r="AH41" s="90">
        <f>SUM(AH9:AH14,AH16:AH20,AH22:AH26,AH28:AH33,AH35:AH39)</f>
        <v>26428646389</v>
      </c>
      <c r="AI41" s="91">
        <f>SUM(AI9:AI14,AI16:AI20,AI22:AI26,AI28:AI33,AI35:AI39)</f>
        <v>6993353533</v>
      </c>
      <c r="AJ41" s="124">
        <f t="shared" si="13"/>
        <v>0.26461262639280453</v>
      </c>
      <c r="AK41" s="125">
        <f t="shared" si="14"/>
        <v>0.07613124654540471</v>
      </c>
    </row>
    <row r="42" spans="1:37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6" width="12.57421875" style="0" bestFit="1" customWidth="1"/>
    <col min="7" max="9" width="12.57421875" style="0" hidden="1" customWidth="1"/>
    <col min="10" max="12" width="12.57421875" style="0" bestFit="1" customWidth="1"/>
    <col min="13" max="13" width="14.140625" style="0" bestFit="1" customWidth="1"/>
    <col min="14" max="16" width="12.57421875" style="0" hidden="1" customWidth="1"/>
    <col min="17" max="17" width="14.140625" style="0" hidden="1" customWidth="1"/>
    <col min="18" max="25" width="12.57421875" style="0" hidden="1" customWidth="1"/>
    <col min="26" max="28" width="12.57421875" style="0" bestFit="1" customWidth="1"/>
    <col min="29" max="29" width="14.140625" style="0" bestFit="1" customWidth="1"/>
    <col min="30" max="35" width="12.57421875" style="0" hidden="1" customWidth="1"/>
    <col min="36" max="36" width="14.140625" style="0" hidden="1" customWidth="1"/>
    <col min="37" max="37" width="12.57421875" style="0" bestFit="1" customWidth="1"/>
  </cols>
  <sheetData>
    <row r="1" spans="1:37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25" customHeight="1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2.75" customHeight="1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25" customHeight="1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25" customHeight="1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25" customHeight="1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2.75">
      <c r="A9" s="61" t="s">
        <v>101</v>
      </c>
      <c r="B9" s="62" t="s">
        <v>415</v>
      </c>
      <c r="C9" s="63" t="s">
        <v>416</v>
      </c>
      <c r="D9" s="83">
        <v>611953591</v>
      </c>
      <c r="E9" s="84">
        <v>346649025</v>
      </c>
      <c r="F9" s="85">
        <f>$D9+$E9</f>
        <v>958602616</v>
      </c>
      <c r="G9" s="83">
        <v>611953591</v>
      </c>
      <c r="H9" s="84">
        <v>346649025</v>
      </c>
      <c r="I9" s="85">
        <f>$G9+$H9</f>
        <v>958602616</v>
      </c>
      <c r="J9" s="83">
        <v>22370021</v>
      </c>
      <c r="K9" s="84">
        <v>133503387</v>
      </c>
      <c r="L9" s="84">
        <f>$J9+$K9</f>
        <v>155873408</v>
      </c>
      <c r="M9" s="101">
        <f>IF(($F9=0),0,($L9/$F9))</f>
        <v>0.16260482226766634</v>
      </c>
      <c r="N9" s="83">
        <v>0</v>
      </c>
      <c r="O9" s="84">
        <v>0</v>
      </c>
      <c r="P9" s="84">
        <f>$N9+$O9</f>
        <v>0</v>
      </c>
      <c r="Q9" s="101">
        <f>IF(($F9=0),0,($P9/$F9))</f>
        <v>0</v>
      </c>
      <c r="R9" s="83">
        <v>0</v>
      </c>
      <c r="S9" s="84">
        <v>0</v>
      </c>
      <c r="T9" s="84">
        <f>$R9+$S9</f>
        <v>0</v>
      </c>
      <c r="U9" s="101">
        <f>IF(($I9=0),0,($T9/$I9))</f>
        <v>0</v>
      </c>
      <c r="V9" s="83">
        <v>0</v>
      </c>
      <c r="W9" s="84">
        <v>0</v>
      </c>
      <c r="X9" s="84">
        <f>$V9+$W9</f>
        <v>0</v>
      </c>
      <c r="Y9" s="101">
        <f>IF(($I9=0),0,($X9/$I9))</f>
        <v>0</v>
      </c>
      <c r="Z9" s="83">
        <v>22370021</v>
      </c>
      <c r="AA9" s="84">
        <v>133503387</v>
      </c>
      <c r="AB9" s="84">
        <f>$Z9+$AA9</f>
        <v>155873408</v>
      </c>
      <c r="AC9" s="101">
        <f>IF(($F9=0),0,($AB9/$F9))</f>
        <v>0.16260482226766634</v>
      </c>
      <c r="AD9" s="83">
        <v>184629779</v>
      </c>
      <c r="AE9" s="84">
        <v>35421414</v>
      </c>
      <c r="AF9" s="84">
        <f>$AD9+$AE9</f>
        <v>220051193</v>
      </c>
      <c r="AG9" s="84">
        <v>879284880</v>
      </c>
      <c r="AH9" s="84">
        <v>879284880</v>
      </c>
      <c r="AI9" s="85">
        <v>220051193</v>
      </c>
      <c r="AJ9" s="120">
        <f>IF(($AG9=0),0,($AI9/$AG9))</f>
        <v>0.25026154549592616</v>
      </c>
      <c r="AK9" s="121">
        <f>IF(($AF9=0),0,(($L9/$AF9)-1))</f>
        <v>-0.29164933906993173</v>
      </c>
    </row>
    <row r="10" spans="1:37" ht="12.75">
      <c r="A10" s="61" t="s">
        <v>101</v>
      </c>
      <c r="B10" s="62" t="s">
        <v>417</v>
      </c>
      <c r="C10" s="63" t="s">
        <v>418</v>
      </c>
      <c r="D10" s="83">
        <v>906168385</v>
      </c>
      <c r="E10" s="84">
        <v>243924223</v>
      </c>
      <c r="F10" s="85">
        <f aca="true" t="shared" si="0" ref="F10:F32">$D10+$E10</f>
        <v>1150092608</v>
      </c>
      <c r="G10" s="83">
        <v>906168385</v>
      </c>
      <c r="H10" s="84">
        <v>243924223</v>
      </c>
      <c r="I10" s="85">
        <f aca="true" t="shared" si="1" ref="I10:I32">$G10+$H10</f>
        <v>1150092608</v>
      </c>
      <c r="J10" s="83">
        <v>161114756</v>
      </c>
      <c r="K10" s="84">
        <v>77888540</v>
      </c>
      <c r="L10" s="84">
        <f aca="true" t="shared" si="2" ref="L10:L32">$J10+$K10</f>
        <v>239003296</v>
      </c>
      <c r="M10" s="101">
        <f aca="true" t="shared" si="3" ref="M10:M32">IF(($F10=0),0,($L10/$F10))</f>
        <v>0.2078122181966063</v>
      </c>
      <c r="N10" s="83">
        <v>0</v>
      </c>
      <c r="O10" s="84">
        <v>0</v>
      </c>
      <c r="P10" s="84">
        <f aca="true" t="shared" si="4" ref="P10:P32">$N10+$O10</f>
        <v>0</v>
      </c>
      <c r="Q10" s="101">
        <f aca="true" t="shared" si="5" ref="Q10:Q32">IF(($F10=0),0,($P10/$F10))</f>
        <v>0</v>
      </c>
      <c r="R10" s="83">
        <v>0</v>
      </c>
      <c r="S10" s="84">
        <v>0</v>
      </c>
      <c r="T10" s="84">
        <f aca="true" t="shared" si="6" ref="T10:T32">$R10+$S10</f>
        <v>0</v>
      </c>
      <c r="U10" s="101">
        <f aca="true" t="shared" si="7" ref="U10:U32">IF(($I10=0),0,($T10/$I10))</f>
        <v>0</v>
      </c>
      <c r="V10" s="83">
        <v>0</v>
      </c>
      <c r="W10" s="84">
        <v>0</v>
      </c>
      <c r="X10" s="84">
        <f aca="true" t="shared" si="8" ref="X10:X32">$V10+$W10</f>
        <v>0</v>
      </c>
      <c r="Y10" s="101">
        <f aca="true" t="shared" si="9" ref="Y10:Y32">IF(($I10=0),0,($X10/$I10))</f>
        <v>0</v>
      </c>
      <c r="Z10" s="83">
        <v>161114756</v>
      </c>
      <c r="AA10" s="84">
        <v>77888540</v>
      </c>
      <c r="AB10" s="84">
        <f aca="true" t="shared" si="10" ref="AB10:AB32">$Z10+$AA10</f>
        <v>239003296</v>
      </c>
      <c r="AC10" s="101">
        <f aca="true" t="shared" si="11" ref="AC10:AC32">IF(($F10=0),0,($AB10/$F10))</f>
        <v>0.2078122181966063</v>
      </c>
      <c r="AD10" s="83">
        <v>339916991</v>
      </c>
      <c r="AE10" s="84">
        <v>17412156</v>
      </c>
      <c r="AF10" s="84">
        <f aca="true" t="shared" si="12" ref="AF10:AF32">$AD10+$AE10</f>
        <v>357329147</v>
      </c>
      <c r="AG10" s="84">
        <v>966743995</v>
      </c>
      <c r="AH10" s="84">
        <v>966743995</v>
      </c>
      <c r="AI10" s="85">
        <v>357329147</v>
      </c>
      <c r="AJ10" s="120">
        <f aca="true" t="shared" si="13" ref="AJ10:AJ32">IF(($AG10=0),0,($AI10/$AG10))</f>
        <v>0.36962127393405736</v>
      </c>
      <c r="AK10" s="121">
        <f aca="true" t="shared" si="14" ref="AK10:AK32">IF(($AF10=0),0,(($L10/$AF10)-1))</f>
        <v>-0.3311396565139423</v>
      </c>
    </row>
    <row r="11" spans="1:37" ht="12.75">
      <c r="A11" s="61" t="s">
        <v>101</v>
      </c>
      <c r="B11" s="62" t="s">
        <v>419</v>
      </c>
      <c r="C11" s="63" t="s">
        <v>420</v>
      </c>
      <c r="D11" s="83">
        <v>577087020</v>
      </c>
      <c r="E11" s="84">
        <v>185973704</v>
      </c>
      <c r="F11" s="85">
        <f t="shared" si="0"/>
        <v>763060724</v>
      </c>
      <c r="G11" s="83">
        <v>577087020</v>
      </c>
      <c r="H11" s="84">
        <v>185973704</v>
      </c>
      <c r="I11" s="85">
        <f t="shared" si="1"/>
        <v>763060724</v>
      </c>
      <c r="J11" s="83">
        <v>193990851</v>
      </c>
      <c r="K11" s="84">
        <v>71470844</v>
      </c>
      <c r="L11" s="84">
        <f t="shared" si="2"/>
        <v>265461695</v>
      </c>
      <c r="M11" s="101">
        <f t="shared" si="3"/>
        <v>0.3478906548989147</v>
      </c>
      <c r="N11" s="83">
        <v>0</v>
      </c>
      <c r="O11" s="84">
        <v>0</v>
      </c>
      <c r="P11" s="84">
        <f t="shared" si="4"/>
        <v>0</v>
      </c>
      <c r="Q11" s="101">
        <f t="shared" si="5"/>
        <v>0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v>193990851</v>
      </c>
      <c r="AA11" s="84">
        <v>71470844</v>
      </c>
      <c r="AB11" s="84">
        <f t="shared" si="10"/>
        <v>265461695</v>
      </c>
      <c r="AC11" s="101">
        <f t="shared" si="11"/>
        <v>0.3478906548989147</v>
      </c>
      <c r="AD11" s="83">
        <v>187658286</v>
      </c>
      <c r="AE11" s="84">
        <v>36666740</v>
      </c>
      <c r="AF11" s="84">
        <f t="shared" si="12"/>
        <v>224325026</v>
      </c>
      <c r="AG11" s="84">
        <v>818305884</v>
      </c>
      <c r="AH11" s="84">
        <v>818305884</v>
      </c>
      <c r="AI11" s="85">
        <v>224325026</v>
      </c>
      <c r="AJ11" s="120">
        <f t="shared" si="13"/>
        <v>0.27413346327594046</v>
      </c>
      <c r="AK11" s="121">
        <f t="shared" si="14"/>
        <v>0.18337975808370133</v>
      </c>
    </row>
    <row r="12" spans="1:37" ht="12.75">
      <c r="A12" s="61" t="s">
        <v>101</v>
      </c>
      <c r="B12" s="62" t="s">
        <v>421</v>
      </c>
      <c r="C12" s="63" t="s">
        <v>422</v>
      </c>
      <c r="D12" s="83">
        <v>373939195</v>
      </c>
      <c r="E12" s="84">
        <v>111351100</v>
      </c>
      <c r="F12" s="85">
        <f t="shared" si="0"/>
        <v>485290295</v>
      </c>
      <c r="G12" s="83">
        <v>373939195</v>
      </c>
      <c r="H12" s="84">
        <v>111351100</v>
      </c>
      <c r="I12" s="85">
        <f t="shared" si="1"/>
        <v>485290295</v>
      </c>
      <c r="J12" s="83">
        <v>142827263</v>
      </c>
      <c r="K12" s="84">
        <v>2822459</v>
      </c>
      <c r="L12" s="84">
        <f t="shared" si="2"/>
        <v>145649722</v>
      </c>
      <c r="M12" s="101">
        <f t="shared" si="3"/>
        <v>0.3001290639863301</v>
      </c>
      <c r="N12" s="83">
        <v>0</v>
      </c>
      <c r="O12" s="84">
        <v>0</v>
      </c>
      <c r="P12" s="84">
        <f t="shared" si="4"/>
        <v>0</v>
      </c>
      <c r="Q12" s="101">
        <f t="shared" si="5"/>
        <v>0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v>142827263</v>
      </c>
      <c r="AA12" s="84">
        <v>2822459</v>
      </c>
      <c r="AB12" s="84">
        <f t="shared" si="10"/>
        <v>145649722</v>
      </c>
      <c r="AC12" s="101">
        <f t="shared" si="11"/>
        <v>0.3001290639863301</v>
      </c>
      <c r="AD12" s="83">
        <v>72545239</v>
      </c>
      <c r="AE12" s="84">
        <v>5630875</v>
      </c>
      <c r="AF12" s="84">
        <f t="shared" si="12"/>
        <v>78176114</v>
      </c>
      <c r="AG12" s="84">
        <v>428979508</v>
      </c>
      <c r="AH12" s="84">
        <v>428979508</v>
      </c>
      <c r="AI12" s="85">
        <v>78176114</v>
      </c>
      <c r="AJ12" s="120">
        <f t="shared" si="13"/>
        <v>0.18223740887874765</v>
      </c>
      <c r="AK12" s="121">
        <f t="shared" si="14"/>
        <v>0.863097492924757</v>
      </c>
    </row>
    <row r="13" spans="1:37" ht="12.75">
      <c r="A13" s="61" t="s">
        <v>101</v>
      </c>
      <c r="B13" s="62" t="s">
        <v>423</v>
      </c>
      <c r="C13" s="63" t="s">
        <v>424</v>
      </c>
      <c r="D13" s="83">
        <v>1076306815</v>
      </c>
      <c r="E13" s="84">
        <v>42791650</v>
      </c>
      <c r="F13" s="85">
        <f t="shared" si="0"/>
        <v>1119098465</v>
      </c>
      <c r="G13" s="83">
        <v>1076306815</v>
      </c>
      <c r="H13" s="84">
        <v>42791650</v>
      </c>
      <c r="I13" s="85">
        <f t="shared" si="1"/>
        <v>1119098465</v>
      </c>
      <c r="J13" s="83">
        <v>255083006</v>
      </c>
      <c r="K13" s="84">
        <v>736484</v>
      </c>
      <c r="L13" s="84">
        <f t="shared" si="2"/>
        <v>255819490</v>
      </c>
      <c r="M13" s="101">
        <f t="shared" si="3"/>
        <v>0.22859426404449584</v>
      </c>
      <c r="N13" s="83">
        <v>0</v>
      </c>
      <c r="O13" s="84">
        <v>0</v>
      </c>
      <c r="P13" s="84">
        <f t="shared" si="4"/>
        <v>0</v>
      </c>
      <c r="Q13" s="101">
        <f t="shared" si="5"/>
        <v>0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v>255083006</v>
      </c>
      <c r="AA13" s="84">
        <v>736484</v>
      </c>
      <c r="AB13" s="84">
        <f t="shared" si="10"/>
        <v>255819490</v>
      </c>
      <c r="AC13" s="101">
        <f t="shared" si="11"/>
        <v>0.22859426404449584</v>
      </c>
      <c r="AD13" s="83">
        <v>164363241</v>
      </c>
      <c r="AE13" s="84">
        <v>349215</v>
      </c>
      <c r="AF13" s="84">
        <f t="shared" si="12"/>
        <v>164712456</v>
      </c>
      <c r="AG13" s="84">
        <v>1122456659</v>
      </c>
      <c r="AH13" s="84">
        <v>1122456659</v>
      </c>
      <c r="AI13" s="85">
        <v>164712456</v>
      </c>
      <c r="AJ13" s="120">
        <f t="shared" si="13"/>
        <v>0.14674282047267895</v>
      </c>
      <c r="AK13" s="121">
        <f t="shared" si="14"/>
        <v>0.5531277731661046</v>
      </c>
    </row>
    <row r="14" spans="1:37" ht="12.75">
      <c r="A14" s="61" t="s">
        <v>101</v>
      </c>
      <c r="B14" s="62" t="s">
        <v>425</v>
      </c>
      <c r="C14" s="63" t="s">
        <v>426</v>
      </c>
      <c r="D14" s="83">
        <v>303640800</v>
      </c>
      <c r="E14" s="84">
        <v>98332296</v>
      </c>
      <c r="F14" s="85">
        <f t="shared" si="0"/>
        <v>401973096</v>
      </c>
      <c r="G14" s="83">
        <v>303640800</v>
      </c>
      <c r="H14" s="84">
        <v>98332296</v>
      </c>
      <c r="I14" s="85">
        <f t="shared" si="1"/>
        <v>401973096</v>
      </c>
      <c r="J14" s="83">
        <v>80425533</v>
      </c>
      <c r="K14" s="84">
        <v>14935919</v>
      </c>
      <c r="L14" s="84">
        <f t="shared" si="2"/>
        <v>95361452</v>
      </c>
      <c r="M14" s="101">
        <f t="shared" si="3"/>
        <v>0.2372334192236587</v>
      </c>
      <c r="N14" s="83">
        <v>0</v>
      </c>
      <c r="O14" s="84">
        <v>0</v>
      </c>
      <c r="P14" s="84">
        <f t="shared" si="4"/>
        <v>0</v>
      </c>
      <c r="Q14" s="101">
        <f t="shared" si="5"/>
        <v>0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v>80425533</v>
      </c>
      <c r="AA14" s="84">
        <v>14935919</v>
      </c>
      <c r="AB14" s="84">
        <f t="shared" si="10"/>
        <v>95361452</v>
      </c>
      <c r="AC14" s="101">
        <f t="shared" si="11"/>
        <v>0.2372334192236587</v>
      </c>
      <c r="AD14" s="83">
        <v>81917253</v>
      </c>
      <c r="AE14" s="84">
        <v>6546219</v>
      </c>
      <c r="AF14" s="84">
        <f t="shared" si="12"/>
        <v>88463472</v>
      </c>
      <c r="AG14" s="84">
        <v>350703461</v>
      </c>
      <c r="AH14" s="84">
        <v>350703461</v>
      </c>
      <c r="AI14" s="85">
        <v>88463472</v>
      </c>
      <c r="AJ14" s="120">
        <f t="shared" si="13"/>
        <v>0.25224579120991336</v>
      </c>
      <c r="AK14" s="121">
        <f t="shared" si="14"/>
        <v>0.07797546087723073</v>
      </c>
    </row>
    <row r="15" spans="1:37" ht="12.75">
      <c r="A15" s="61" t="s">
        <v>101</v>
      </c>
      <c r="B15" s="62" t="s">
        <v>75</v>
      </c>
      <c r="C15" s="63" t="s">
        <v>76</v>
      </c>
      <c r="D15" s="83">
        <v>2589361545</v>
      </c>
      <c r="E15" s="84">
        <v>264380325</v>
      </c>
      <c r="F15" s="85">
        <f t="shared" si="0"/>
        <v>2853741870</v>
      </c>
      <c r="G15" s="83">
        <v>2589361545</v>
      </c>
      <c r="H15" s="84">
        <v>264380325</v>
      </c>
      <c r="I15" s="85">
        <f t="shared" si="1"/>
        <v>2853741870</v>
      </c>
      <c r="J15" s="83">
        <v>562782365</v>
      </c>
      <c r="K15" s="84">
        <v>7542509</v>
      </c>
      <c r="L15" s="84">
        <f t="shared" si="2"/>
        <v>570324874</v>
      </c>
      <c r="M15" s="101">
        <f t="shared" si="3"/>
        <v>0.19985159835076463</v>
      </c>
      <c r="N15" s="83">
        <v>0</v>
      </c>
      <c r="O15" s="84">
        <v>0</v>
      </c>
      <c r="P15" s="84">
        <f t="shared" si="4"/>
        <v>0</v>
      </c>
      <c r="Q15" s="101">
        <f t="shared" si="5"/>
        <v>0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v>562782365</v>
      </c>
      <c r="AA15" s="84">
        <v>7542509</v>
      </c>
      <c r="AB15" s="84">
        <f t="shared" si="10"/>
        <v>570324874</v>
      </c>
      <c r="AC15" s="101">
        <f t="shared" si="11"/>
        <v>0.19985159835076463</v>
      </c>
      <c r="AD15" s="83">
        <v>548290491</v>
      </c>
      <c r="AE15" s="84">
        <v>16274473</v>
      </c>
      <c r="AF15" s="84">
        <f t="shared" si="12"/>
        <v>564564964</v>
      </c>
      <c r="AG15" s="84">
        <v>2602497984</v>
      </c>
      <c r="AH15" s="84">
        <v>2602497984</v>
      </c>
      <c r="AI15" s="85">
        <v>564564964</v>
      </c>
      <c r="AJ15" s="120">
        <f t="shared" si="13"/>
        <v>0.21693195056092693</v>
      </c>
      <c r="AK15" s="121">
        <f t="shared" si="14"/>
        <v>0.010202386558298748</v>
      </c>
    </row>
    <row r="16" spans="1:37" ht="12.75">
      <c r="A16" s="61" t="s">
        <v>116</v>
      </c>
      <c r="B16" s="62" t="s">
        <v>427</v>
      </c>
      <c r="C16" s="63" t="s">
        <v>428</v>
      </c>
      <c r="D16" s="83">
        <v>347764870</v>
      </c>
      <c r="E16" s="84">
        <v>0</v>
      </c>
      <c r="F16" s="85">
        <f t="shared" si="0"/>
        <v>347764870</v>
      </c>
      <c r="G16" s="83">
        <v>347764870</v>
      </c>
      <c r="H16" s="84">
        <v>0</v>
      </c>
      <c r="I16" s="85">
        <f t="shared" si="1"/>
        <v>347764870</v>
      </c>
      <c r="J16" s="83">
        <v>134325574</v>
      </c>
      <c r="K16" s="84">
        <v>0</v>
      </c>
      <c r="L16" s="84">
        <f t="shared" si="2"/>
        <v>134325574</v>
      </c>
      <c r="M16" s="101">
        <f t="shared" si="3"/>
        <v>0.3862540054721456</v>
      </c>
      <c r="N16" s="83">
        <v>0</v>
      </c>
      <c r="O16" s="84">
        <v>0</v>
      </c>
      <c r="P16" s="84">
        <f t="shared" si="4"/>
        <v>0</v>
      </c>
      <c r="Q16" s="101">
        <f t="shared" si="5"/>
        <v>0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v>134325574</v>
      </c>
      <c r="AA16" s="84">
        <v>0</v>
      </c>
      <c r="AB16" s="84">
        <f t="shared" si="10"/>
        <v>134325574</v>
      </c>
      <c r="AC16" s="101">
        <f t="shared" si="11"/>
        <v>0.3862540054721456</v>
      </c>
      <c r="AD16" s="83">
        <v>-158836354</v>
      </c>
      <c r="AE16" s="84">
        <v>0</v>
      </c>
      <c r="AF16" s="84">
        <f t="shared" si="12"/>
        <v>-158836354</v>
      </c>
      <c r="AG16" s="84">
        <v>337041201</v>
      </c>
      <c r="AH16" s="84">
        <v>337041201</v>
      </c>
      <c r="AI16" s="85">
        <v>-158836354</v>
      </c>
      <c r="AJ16" s="120">
        <f t="shared" si="13"/>
        <v>-0.4712668763603177</v>
      </c>
      <c r="AK16" s="121">
        <f t="shared" si="14"/>
        <v>-1.845685327176422</v>
      </c>
    </row>
    <row r="17" spans="1:37" ht="16.5">
      <c r="A17" s="64" t="s">
        <v>0</v>
      </c>
      <c r="B17" s="65" t="s">
        <v>429</v>
      </c>
      <c r="C17" s="66" t="s">
        <v>0</v>
      </c>
      <c r="D17" s="86">
        <f>SUM(D9:D16)</f>
        <v>6786222221</v>
      </c>
      <c r="E17" s="87">
        <f>SUM(E9:E16)</f>
        <v>1293402323</v>
      </c>
      <c r="F17" s="88">
        <f t="shared" si="0"/>
        <v>8079624544</v>
      </c>
      <c r="G17" s="86">
        <f>SUM(G9:G16)</f>
        <v>6786222221</v>
      </c>
      <c r="H17" s="87">
        <f>SUM(H9:H16)</f>
        <v>1293402323</v>
      </c>
      <c r="I17" s="88">
        <f t="shared" si="1"/>
        <v>8079624544</v>
      </c>
      <c r="J17" s="86">
        <f>SUM(J9:J16)</f>
        <v>1552919369</v>
      </c>
      <c r="K17" s="87">
        <f>SUM(K9:K16)</f>
        <v>308900142</v>
      </c>
      <c r="L17" s="87">
        <f t="shared" si="2"/>
        <v>1861819511</v>
      </c>
      <c r="M17" s="102">
        <f t="shared" si="3"/>
        <v>0.23043391445492395</v>
      </c>
      <c r="N17" s="86">
        <f>SUM(N9:N16)</f>
        <v>0</v>
      </c>
      <c r="O17" s="87">
        <f>SUM(O9:O16)</f>
        <v>0</v>
      </c>
      <c r="P17" s="87">
        <f t="shared" si="4"/>
        <v>0</v>
      </c>
      <c r="Q17" s="102">
        <f t="shared" si="5"/>
        <v>0</v>
      </c>
      <c r="R17" s="86">
        <f>SUM(R9:R16)</f>
        <v>0</v>
      </c>
      <c r="S17" s="87">
        <f>SUM(S9:S16)</f>
        <v>0</v>
      </c>
      <c r="T17" s="87">
        <f t="shared" si="6"/>
        <v>0</v>
      </c>
      <c r="U17" s="102">
        <f t="shared" si="7"/>
        <v>0</v>
      </c>
      <c r="V17" s="86">
        <f>SUM(V9:V16)</f>
        <v>0</v>
      </c>
      <c r="W17" s="87">
        <f>SUM(W9:W16)</f>
        <v>0</v>
      </c>
      <c r="X17" s="87">
        <f t="shared" si="8"/>
        <v>0</v>
      </c>
      <c r="Y17" s="102">
        <f t="shared" si="9"/>
        <v>0</v>
      </c>
      <c r="Z17" s="86">
        <v>1552919369</v>
      </c>
      <c r="AA17" s="87">
        <v>308900142</v>
      </c>
      <c r="AB17" s="87">
        <f t="shared" si="10"/>
        <v>1861819511</v>
      </c>
      <c r="AC17" s="102">
        <f t="shared" si="11"/>
        <v>0.23043391445492395</v>
      </c>
      <c r="AD17" s="86">
        <f>SUM(AD9:AD16)</f>
        <v>1420484926</v>
      </c>
      <c r="AE17" s="87">
        <f>SUM(AE9:AE16)</f>
        <v>118301092</v>
      </c>
      <c r="AF17" s="87">
        <f t="shared" si="12"/>
        <v>1538786018</v>
      </c>
      <c r="AG17" s="87">
        <f>SUM(AG9:AG16)</f>
        <v>7506013572</v>
      </c>
      <c r="AH17" s="87">
        <f>SUM(AH9:AH16)</f>
        <v>7506013572</v>
      </c>
      <c r="AI17" s="88">
        <f>SUM(AI9:AI16)</f>
        <v>1538786018</v>
      </c>
      <c r="AJ17" s="122">
        <f t="shared" si="13"/>
        <v>0.2050070924119027</v>
      </c>
      <c r="AK17" s="123">
        <f t="shared" si="14"/>
        <v>0.20992749428530355</v>
      </c>
    </row>
    <row r="18" spans="1:37" ht="12.75">
      <c r="A18" s="61" t="s">
        <v>101</v>
      </c>
      <c r="B18" s="62" t="s">
        <v>430</v>
      </c>
      <c r="C18" s="63" t="s">
        <v>431</v>
      </c>
      <c r="D18" s="83">
        <v>651567426</v>
      </c>
      <c r="E18" s="84">
        <v>36879012</v>
      </c>
      <c r="F18" s="85">
        <f t="shared" si="0"/>
        <v>688446438</v>
      </c>
      <c r="G18" s="83">
        <v>651567426</v>
      </c>
      <c r="H18" s="84">
        <v>36879012</v>
      </c>
      <c r="I18" s="85">
        <f t="shared" si="1"/>
        <v>688446438</v>
      </c>
      <c r="J18" s="83">
        <v>118030531</v>
      </c>
      <c r="K18" s="84">
        <v>3535396</v>
      </c>
      <c r="L18" s="84">
        <f t="shared" si="2"/>
        <v>121565927</v>
      </c>
      <c r="M18" s="101">
        <f t="shared" si="3"/>
        <v>0.17658007985800633</v>
      </c>
      <c r="N18" s="83">
        <v>0</v>
      </c>
      <c r="O18" s="84">
        <v>0</v>
      </c>
      <c r="P18" s="84">
        <f t="shared" si="4"/>
        <v>0</v>
      </c>
      <c r="Q18" s="101">
        <f t="shared" si="5"/>
        <v>0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v>118030531</v>
      </c>
      <c r="AA18" s="84">
        <v>3535396</v>
      </c>
      <c r="AB18" s="84">
        <f t="shared" si="10"/>
        <v>121565927</v>
      </c>
      <c r="AC18" s="101">
        <f t="shared" si="11"/>
        <v>0.17658007985800633</v>
      </c>
      <c r="AD18" s="83">
        <v>110407988</v>
      </c>
      <c r="AE18" s="84">
        <v>5918746</v>
      </c>
      <c r="AF18" s="84">
        <f t="shared" si="12"/>
        <v>116326734</v>
      </c>
      <c r="AG18" s="84">
        <v>616145620</v>
      </c>
      <c r="AH18" s="84">
        <v>616145620</v>
      </c>
      <c r="AI18" s="85">
        <v>116326734</v>
      </c>
      <c r="AJ18" s="120">
        <f t="shared" si="13"/>
        <v>0.18879746966309685</v>
      </c>
      <c r="AK18" s="121">
        <f t="shared" si="14"/>
        <v>0.0450385979202339</v>
      </c>
    </row>
    <row r="19" spans="1:37" ht="12.75">
      <c r="A19" s="61" t="s">
        <v>101</v>
      </c>
      <c r="B19" s="62" t="s">
        <v>77</v>
      </c>
      <c r="C19" s="63" t="s">
        <v>78</v>
      </c>
      <c r="D19" s="83">
        <v>3802906843</v>
      </c>
      <c r="E19" s="84">
        <v>183780057</v>
      </c>
      <c r="F19" s="85">
        <f t="shared" si="0"/>
        <v>3986686900</v>
      </c>
      <c r="G19" s="83">
        <v>3802906843</v>
      </c>
      <c r="H19" s="84">
        <v>183780057</v>
      </c>
      <c r="I19" s="85">
        <f t="shared" si="1"/>
        <v>3986686900</v>
      </c>
      <c r="J19" s="83">
        <v>873858990</v>
      </c>
      <c r="K19" s="84">
        <v>29411192</v>
      </c>
      <c r="L19" s="84">
        <f t="shared" si="2"/>
        <v>903270182</v>
      </c>
      <c r="M19" s="101">
        <f t="shared" si="3"/>
        <v>0.226571638219194</v>
      </c>
      <c r="N19" s="83">
        <v>0</v>
      </c>
      <c r="O19" s="84">
        <v>0</v>
      </c>
      <c r="P19" s="84">
        <f t="shared" si="4"/>
        <v>0</v>
      </c>
      <c r="Q19" s="101">
        <f t="shared" si="5"/>
        <v>0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v>873858990</v>
      </c>
      <c r="AA19" s="84">
        <v>29411192</v>
      </c>
      <c r="AB19" s="84">
        <f t="shared" si="10"/>
        <v>903270182</v>
      </c>
      <c r="AC19" s="101">
        <f t="shared" si="11"/>
        <v>0.226571638219194</v>
      </c>
      <c r="AD19" s="83">
        <v>890941203</v>
      </c>
      <c r="AE19" s="84">
        <v>40915604</v>
      </c>
      <c r="AF19" s="84">
        <f t="shared" si="12"/>
        <v>931856807</v>
      </c>
      <c r="AG19" s="84">
        <v>3674608696</v>
      </c>
      <c r="AH19" s="84">
        <v>3674608696</v>
      </c>
      <c r="AI19" s="85">
        <v>931856807</v>
      </c>
      <c r="AJ19" s="120">
        <f t="shared" si="13"/>
        <v>0.25359348003894233</v>
      </c>
      <c r="AK19" s="121">
        <f t="shared" si="14"/>
        <v>-0.030677057660855822</v>
      </c>
    </row>
    <row r="20" spans="1:37" ht="12.75">
      <c r="A20" s="61" t="s">
        <v>101</v>
      </c>
      <c r="B20" s="62" t="s">
        <v>79</v>
      </c>
      <c r="C20" s="63" t="s">
        <v>80</v>
      </c>
      <c r="D20" s="83">
        <v>1993804929</v>
      </c>
      <c r="E20" s="84">
        <v>611390608</v>
      </c>
      <c r="F20" s="85">
        <f t="shared" si="0"/>
        <v>2605195537</v>
      </c>
      <c r="G20" s="83">
        <v>1993804929</v>
      </c>
      <c r="H20" s="84">
        <v>611390608</v>
      </c>
      <c r="I20" s="85">
        <f t="shared" si="1"/>
        <v>2605195537</v>
      </c>
      <c r="J20" s="83">
        <v>526605862</v>
      </c>
      <c r="K20" s="84">
        <v>96064626</v>
      </c>
      <c r="L20" s="84">
        <f t="shared" si="2"/>
        <v>622670488</v>
      </c>
      <c r="M20" s="101">
        <f t="shared" si="3"/>
        <v>0.23901103742755261</v>
      </c>
      <c r="N20" s="83">
        <v>0</v>
      </c>
      <c r="O20" s="84">
        <v>0</v>
      </c>
      <c r="P20" s="84">
        <f t="shared" si="4"/>
        <v>0</v>
      </c>
      <c r="Q20" s="101">
        <f t="shared" si="5"/>
        <v>0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v>526605862</v>
      </c>
      <c r="AA20" s="84">
        <v>96064626</v>
      </c>
      <c r="AB20" s="84">
        <f t="shared" si="10"/>
        <v>622670488</v>
      </c>
      <c r="AC20" s="101">
        <f t="shared" si="11"/>
        <v>0.23901103742755261</v>
      </c>
      <c r="AD20" s="83">
        <v>489275240</v>
      </c>
      <c r="AE20" s="84">
        <v>110975428</v>
      </c>
      <c r="AF20" s="84">
        <f t="shared" si="12"/>
        <v>600250668</v>
      </c>
      <c r="AG20" s="84">
        <v>2459112595</v>
      </c>
      <c r="AH20" s="84">
        <v>2459112595</v>
      </c>
      <c r="AI20" s="85">
        <v>600250668</v>
      </c>
      <c r="AJ20" s="120">
        <f t="shared" si="13"/>
        <v>0.24409238894569607</v>
      </c>
      <c r="AK20" s="121">
        <f t="shared" si="14"/>
        <v>0.037350762265207615</v>
      </c>
    </row>
    <row r="21" spans="1:37" ht="12.75">
      <c r="A21" s="61" t="s">
        <v>101</v>
      </c>
      <c r="B21" s="62" t="s">
        <v>432</v>
      </c>
      <c r="C21" s="63" t="s">
        <v>433</v>
      </c>
      <c r="D21" s="83">
        <v>316914600</v>
      </c>
      <c r="E21" s="84">
        <v>100157160</v>
      </c>
      <c r="F21" s="85">
        <f t="shared" si="0"/>
        <v>417071760</v>
      </c>
      <c r="G21" s="83">
        <v>316914600</v>
      </c>
      <c r="H21" s="84">
        <v>100157160</v>
      </c>
      <c r="I21" s="85">
        <f t="shared" si="1"/>
        <v>417071760</v>
      </c>
      <c r="J21" s="83">
        <v>99609636</v>
      </c>
      <c r="K21" s="84">
        <v>12136076</v>
      </c>
      <c r="L21" s="84">
        <f t="shared" si="2"/>
        <v>111745712</v>
      </c>
      <c r="M21" s="101">
        <f t="shared" si="3"/>
        <v>0.26792922158047816</v>
      </c>
      <c r="N21" s="83">
        <v>0</v>
      </c>
      <c r="O21" s="84">
        <v>0</v>
      </c>
      <c r="P21" s="84">
        <f t="shared" si="4"/>
        <v>0</v>
      </c>
      <c r="Q21" s="101">
        <f t="shared" si="5"/>
        <v>0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v>99609636</v>
      </c>
      <c r="AA21" s="84">
        <v>12136076</v>
      </c>
      <c r="AB21" s="84">
        <f t="shared" si="10"/>
        <v>111745712</v>
      </c>
      <c r="AC21" s="101">
        <f t="shared" si="11"/>
        <v>0.26792922158047816</v>
      </c>
      <c r="AD21" s="83">
        <v>79085462</v>
      </c>
      <c r="AE21" s="84">
        <v>5929636</v>
      </c>
      <c r="AF21" s="84">
        <f t="shared" si="12"/>
        <v>85015098</v>
      </c>
      <c r="AG21" s="84">
        <v>415500623</v>
      </c>
      <c r="AH21" s="84">
        <v>415500623</v>
      </c>
      <c r="AI21" s="85">
        <v>85015098</v>
      </c>
      <c r="AJ21" s="120">
        <f t="shared" si="13"/>
        <v>0.20460883400408283</v>
      </c>
      <c r="AK21" s="121">
        <f t="shared" si="14"/>
        <v>0.31442196302590864</v>
      </c>
    </row>
    <row r="22" spans="1:37" ht="12.75">
      <c r="A22" s="61" t="s">
        <v>101</v>
      </c>
      <c r="B22" s="62" t="s">
        <v>434</v>
      </c>
      <c r="C22" s="63" t="s">
        <v>435</v>
      </c>
      <c r="D22" s="83">
        <v>724650348</v>
      </c>
      <c r="E22" s="84">
        <v>185513100</v>
      </c>
      <c r="F22" s="85">
        <f t="shared" si="0"/>
        <v>910163448</v>
      </c>
      <c r="G22" s="83">
        <v>724650348</v>
      </c>
      <c r="H22" s="84">
        <v>185513100</v>
      </c>
      <c r="I22" s="85">
        <f t="shared" si="1"/>
        <v>910163448</v>
      </c>
      <c r="J22" s="83">
        <v>306146542</v>
      </c>
      <c r="K22" s="84">
        <v>56123196</v>
      </c>
      <c r="L22" s="84">
        <f t="shared" si="2"/>
        <v>362269738</v>
      </c>
      <c r="M22" s="101">
        <f t="shared" si="3"/>
        <v>0.39802712226694476</v>
      </c>
      <c r="N22" s="83">
        <v>0</v>
      </c>
      <c r="O22" s="84">
        <v>0</v>
      </c>
      <c r="P22" s="84">
        <f t="shared" si="4"/>
        <v>0</v>
      </c>
      <c r="Q22" s="101">
        <f t="shared" si="5"/>
        <v>0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v>306146542</v>
      </c>
      <c r="AA22" s="84">
        <v>56123196</v>
      </c>
      <c r="AB22" s="84">
        <f t="shared" si="10"/>
        <v>362269738</v>
      </c>
      <c r="AC22" s="101">
        <f t="shared" si="11"/>
        <v>0.39802712226694476</v>
      </c>
      <c r="AD22" s="83">
        <v>292059395</v>
      </c>
      <c r="AE22" s="84">
        <v>23512905</v>
      </c>
      <c r="AF22" s="84">
        <f t="shared" si="12"/>
        <v>315572300</v>
      </c>
      <c r="AG22" s="84">
        <v>863653833</v>
      </c>
      <c r="AH22" s="84">
        <v>863653833</v>
      </c>
      <c r="AI22" s="85">
        <v>315572300</v>
      </c>
      <c r="AJ22" s="120">
        <f t="shared" si="13"/>
        <v>0.3653921142268583</v>
      </c>
      <c r="AK22" s="121">
        <f t="shared" si="14"/>
        <v>0.14797698657328295</v>
      </c>
    </row>
    <row r="23" spans="1:37" ht="12.75">
      <c r="A23" s="61" t="s">
        <v>101</v>
      </c>
      <c r="B23" s="62" t="s">
        <v>436</v>
      </c>
      <c r="C23" s="63" t="s">
        <v>437</v>
      </c>
      <c r="D23" s="83">
        <v>624760000</v>
      </c>
      <c r="E23" s="84">
        <v>129356901</v>
      </c>
      <c r="F23" s="85">
        <f t="shared" si="0"/>
        <v>754116901</v>
      </c>
      <c r="G23" s="83">
        <v>624760000</v>
      </c>
      <c r="H23" s="84">
        <v>129356901</v>
      </c>
      <c r="I23" s="85">
        <f t="shared" si="1"/>
        <v>754116901</v>
      </c>
      <c r="J23" s="83">
        <v>211708899</v>
      </c>
      <c r="K23" s="84">
        <v>20118725</v>
      </c>
      <c r="L23" s="84">
        <f t="shared" si="2"/>
        <v>231827624</v>
      </c>
      <c r="M23" s="101">
        <f t="shared" si="3"/>
        <v>0.3074160301838932</v>
      </c>
      <c r="N23" s="83">
        <v>0</v>
      </c>
      <c r="O23" s="84">
        <v>0</v>
      </c>
      <c r="P23" s="84">
        <f t="shared" si="4"/>
        <v>0</v>
      </c>
      <c r="Q23" s="101">
        <f t="shared" si="5"/>
        <v>0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v>211708899</v>
      </c>
      <c r="AA23" s="84">
        <v>20118725</v>
      </c>
      <c r="AB23" s="84">
        <f t="shared" si="10"/>
        <v>231827624</v>
      </c>
      <c r="AC23" s="101">
        <f t="shared" si="11"/>
        <v>0.3074160301838932</v>
      </c>
      <c r="AD23" s="83">
        <v>61290104</v>
      </c>
      <c r="AE23" s="84">
        <v>5299758</v>
      </c>
      <c r="AF23" s="84">
        <f t="shared" si="12"/>
        <v>66589862</v>
      </c>
      <c r="AG23" s="84">
        <v>740951824</v>
      </c>
      <c r="AH23" s="84">
        <v>740951824</v>
      </c>
      <c r="AI23" s="85">
        <v>66589862</v>
      </c>
      <c r="AJ23" s="120">
        <f t="shared" si="13"/>
        <v>0.08987070392851884</v>
      </c>
      <c r="AK23" s="121">
        <f t="shared" si="14"/>
        <v>2.4814252055365427</v>
      </c>
    </row>
    <row r="24" spans="1:37" ht="12.75">
      <c r="A24" s="61" t="s">
        <v>116</v>
      </c>
      <c r="B24" s="62" t="s">
        <v>438</v>
      </c>
      <c r="C24" s="63" t="s">
        <v>439</v>
      </c>
      <c r="D24" s="83">
        <v>509652050</v>
      </c>
      <c r="E24" s="84">
        <v>35410000</v>
      </c>
      <c r="F24" s="85">
        <f t="shared" si="0"/>
        <v>545062050</v>
      </c>
      <c r="G24" s="83">
        <v>509652050</v>
      </c>
      <c r="H24" s="84">
        <v>35410000</v>
      </c>
      <c r="I24" s="85">
        <f t="shared" si="1"/>
        <v>545062050</v>
      </c>
      <c r="J24" s="83">
        <v>158875560</v>
      </c>
      <c r="K24" s="84">
        <v>825598</v>
      </c>
      <c r="L24" s="84">
        <f t="shared" si="2"/>
        <v>159701158</v>
      </c>
      <c r="M24" s="101">
        <f t="shared" si="3"/>
        <v>0.2929962891380899</v>
      </c>
      <c r="N24" s="83">
        <v>0</v>
      </c>
      <c r="O24" s="84">
        <v>0</v>
      </c>
      <c r="P24" s="84">
        <f t="shared" si="4"/>
        <v>0</v>
      </c>
      <c r="Q24" s="101">
        <f t="shared" si="5"/>
        <v>0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v>158875560</v>
      </c>
      <c r="AA24" s="84">
        <v>825598</v>
      </c>
      <c r="AB24" s="84">
        <f t="shared" si="10"/>
        <v>159701158</v>
      </c>
      <c r="AC24" s="101">
        <f t="shared" si="11"/>
        <v>0.2929962891380899</v>
      </c>
      <c r="AD24" s="83">
        <v>170406138</v>
      </c>
      <c r="AE24" s="84">
        <v>7569910</v>
      </c>
      <c r="AF24" s="84">
        <f t="shared" si="12"/>
        <v>177976048</v>
      </c>
      <c r="AG24" s="84">
        <v>456242000</v>
      </c>
      <c r="AH24" s="84">
        <v>456242000</v>
      </c>
      <c r="AI24" s="85">
        <v>177976048</v>
      </c>
      <c r="AJ24" s="120">
        <f t="shared" si="13"/>
        <v>0.39009132872466806</v>
      </c>
      <c r="AK24" s="121">
        <f t="shared" si="14"/>
        <v>-0.1026817383876284</v>
      </c>
    </row>
    <row r="25" spans="1:37" ht="16.5">
      <c r="A25" s="64" t="s">
        <v>0</v>
      </c>
      <c r="B25" s="65" t="s">
        <v>440</v>
      </c>
      <c r="C25" s="66" t="s">
        <v>0</v>
      </c>
      <c r="D25" s="86">
        <f>SUM(D18:D24)</f>
        <v>8624256196</v>
      </c>
      <c r="E25" s="87">
        <f>SUM(E18:E24)</f>
        <v>1282486838</v>
      </c>
      <c r="F25" s="88">
        <f t="shared" si="0"/>
        <v>9906743034</v>
      </c>
      <c r="G25" s="86">
        <f>SUM(G18:G24)</f>
        <v>8624256196</v>
      </c>
      <c r="H25" s="87">
        <f>SUM(H18:H24)</f>
        <v>1282486838</v>
      </c>
      <c r="I25" s="88">
        <f t="shared" si="1"/>
        <v>9906743034</v>
      </c>
      <c r="J25" s="86">
        <f>SUM(J18:J24)</f>
        <v>2294836020</v>
      </c>
      <c r="K25" s="87">
        <f>SUM(K18:K24)</f>
        <v>218214809</v>
      </c>
      <c r="L25" s="87">
        <f t="shared" si="2"/>
        <v>2513050829</v>
      </c>
      <c r="M25" s="102">
        <f t="shared" si="3"/>
        <v>0.25367073925054834</v>
      </c>
      <c r="N25" s="86">
        <f>SUM(N18:N24)</f>
        <v>0</v>
      </c>
      <c r="O25" s="87">
        <f>SUM(O18:O24)</f>
        <v>0</v>
      </c>
      <c r="P25" s="87">
        <f t="shared" si="4"/>
        <v>0</v>
      </c>
      <c r="Q25" s="102">
        <f t="shared" si="5"/>
        <v>0</v>
      </c>
      <c r="R25" s="86">
        <f>SUM(R18:R24)</f>
        <v>0</v>
      </c>
      <c r="S25" s="87">
        <f>SUM(S18:S24)</f>
        <v>0</v>
      </c>
      <c r="T25" s="87">
        <f t="shared" si="6"/>
        <v>0</v>
      </c>
      <c r="U25" s="102">
        <f t="shared" si="7"/>
        <v>0</v>
      </c>
      <c r="V25" s="86">
        <f>SUM(V18:V24)</f>
        <v>0</v>
      </c>
      <c r="W25" s="87">
        <f>SUM(W18:W24)</f>
        <v>0</v>
      </c>
      <c r="X25" s="87">
        <f t="shared" si="8"/>
        <v>0</v>
      </c>
      <c r="Y25" s="102">
        <f t="shared" si="9"/>
        <v>0</v>
      </c>
      <c r="Z25" s="86">
        <v>2294836020</v>
      </c>
      <c r="AA25" s="87">
        <v>218214809</v>
      </c>
      <c r="AB25" s="87">
        <f t="shared" si="10"/>
        <v>2513050829</v>
      </c>
      <c r="AC25" s="102">
        <f t="shared" si="11"/>
        <v>0.25367073925054834</v>
      </c>
      <c r="AD25" s="86">
        <f>SUM(AD18:AD24)</f>
        <v>2093465530</v>
      </c>
      <c r="AE25" s="87">
        <f>SUM(AE18:AE24)</f>
        <v>200121987</v>
      </c>
      <c r="AF25" s="87">
        <f t="shared" si="12"/>
        <v>2293587517</v>
      </c>
      <c r="AG25" s="87">
        <f>SUM(AG18:AG24)</f>
        <v>9226215191</v>
      </c>
      <c r="AH25" s="87">
        <f>SUM(AH18:AH24)</f>
        <v>9226215191</v>
      </c>
      <c r="AI25" s="88">
        <f>SUM(AI18:AI24)</f>
        <v>2293587517</v>
      </c>
      <c r="AJ25" s="122">
        <f t="shared" si="13"/>
        <v>0.24859462623821646</v>
      </c>
      <c r="AK25" s="123">
        <f t="shared" si="14"/>
        <v>0.09568560622751243</v>
      </c>
    </row>
    <row r="26" spans="1:37" ht="12.75">
      <c r="A26" s="61" t="s">
        <v>101</v>
      </c>
      <c r="B26" s="62" t="s">
        <v>441</v>
      </c>
      <c r="C26" s="63" t="s">
        <v>442</v>
      </c>
      <c r="D26" s="83">
        <v>648942939</v>
      </c>
      <c r="E26" s="84">
        <v>84572900</v>
      </c>
      <c r="F26" s="85">
        <f t="shared" si="0"/>
        <v>733515839</v>
      </c>
      <c r="G26" s="83">
        <v>648942939</v>
      </c>
      <c r="H26" s="84">
        <v>84572900</v>
      </c>
      <c r="I26" s="85">
        <f t="shared" si="1"/>
        <v>733515839</v>
      </c>
      <c r="J26" s="83">
        <v>182859046</v>
      </c>
      <c r="K26" s="84">
        <v>13841780</v>
      </c>
      <c r="L26" s="84">
        <f t="shared" si="2"/>
        <v>196700826</v>
      </c>
      <c r="M26" s="101">
        <f t="shared" si="3"/>
        <v>0.26816166133257824</v>
      </c>
      <c r="N26" s="83">
        <v>0</v>
      </c>
      <c r="O26" s="84">
        <v>0</v>
      </c>
      <c r="P26" s="84">
        <f t="shared" si="4"/>
        <v>0</v>
      </c>
      <c r="Q26" s="101">
        <f t="shared" si="5"/>
        <v>0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v>182859046</v>
      </c>
      <c r="AA26" s="84">
        <v>13841780</v>
      </c>
      <c r="AB26" s="84">
        <f t="shared" si="10"/>
        <v>196700826</v>
      </c>
      <c r="AC26" s="101">
        <f t="shared" si="11"/>
        <v>0.26816166133257824</v>
      </c>
      <c r="AD26" s="83">
        <v>187565631</v>
      </c>
      <c r="AE26" s="84">
        <v>11719784</v>
      </c>
      <c r="AF26" s="84">
        <f t="shared" si="12"/>
        <v>199285415</v>
      </c>
      <c r="AG26" s="84">
        <v>623634204</v>
      </c>
      <c r="AH26" s="84">
        <v>623634204</v>
      </c>
      <c r="AI26" s="85">
        <v>199285415</v>
      </c>
      <c r="AJ26" s="120">
        <f t="shared" si="13"/>
        <v>0.31955497905948727</v>
      </c>
      <c r="AK26" s="121">
        <f t="shared" si="14"/>
        <v>-0.012969283276450527</v>
      </c>
    </row>
    <row r="27" spans="1:37" ht="12.75">
      <c r="A27" s="61" t="s">
        <v>101</v>
      </c>
      <c r="B27" s="62" t="s">
        <v>443</v>
      </c>
      <c r="C27" s="63" t="s">
        <v>444</v>
      </c>
      <c r="D27" s="83">
        <v>1035958168</v>
      </c>
      <c r="E27" s="84">
        <v>458536153</v>
      </c>
      <c r="F27" s="85">
        <f t="shared" si="0"/>
        <v>1494494321</v>
      </c>
      <c r="G27" s="83">
        <v>1035958168</v>
      </c>
      <c r="H27" s="84">
        <v>458536153</v>
      </c>
      <c r="I27" s="85">
        <f t="shared" si="1"/>
        <v>1494494321</v>
      </c>
      <c r="J27" s="83">
        <v>350928713</v>
      </c>
      <c r="K27" s="84">
        <v>112590708</v>
      </c>
      <c r="L27" s="84">
        <f t="shared" si="2"/>
        <v>463519421</v>
      </c>
      <c r="M27" s="101">
        <f t="shared" si="3"/>
        <v>0.3101513431578975</v>
      </c>
      <c r="N27" s="83">
        <v>0</v>
      </c>
      <c r="O27" s="84">
        <v>0</v>
      </c>
      <c r="P27" s="84">
        <f t="shared" si="4"/>
        <v>0</v>
      </c>
      <c r="Q27" s="101">
        <f t="shared" si="5"/>
        <v>0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v>350928713</v>
      </c>
      <c r="AA27" s="84">
        <v>112590708</v>
      </c>
      <c r="AB27" s="84">
        <f t="shared" si="10"/>
        <v>463519421</v>
      </c>
      <c r="AC27" s="101">
        <f t="shared" si="11"/>
        <v>0.3101513431578975</v>
      </c>
      <c r="AD27" s="83">
        <v>354054213</v>
      </c>
      <c r="AE27" s="84">
        <v>76278588</v>
      </c>
      <c r="AF27" s="84">
        <f t="shared" si="12"/>
        <v>430332801</v>
      </c>
      <c r="AG27" s="84">
        <v>1321127152</v>
      </c>
      <c r="AH27" s="84">
        <v>1321127152</v>
      </c>
      <c r="AI27" s="85">
        <v>430332801</v>
      </c>
      <c r="AJ27" s="120">
        <f t="shared" si="13"/>
        <v>0.3257315545657637</v>
      </c>
      <c r="AK27" s="121">
        <f t="shared" si="14"/>
        <v>0.07711849973527807</v>
      </c>
    </row>
    <row r="28" spans="1:37" ht="12.75">
      <c r="A28" s="61" t="s">
        <v>101</v>
      </c>
      <c r="B28" s="62" t="s">
        <v>445</v>
      </c>
      <c r="C28" s="63" t="s">
        <v>446</v>
      </c>
      <c r="D28" s="83">
        <v>1571370046</v>
      </c>
      <c r="E28" s="84">
        <v>742320316</v>
      </c>
      <c r="F28" s="85">
        <f t="shared" si="0"/>
        <v>2313690362</v>
      </c>
      <c r="G28" s="83">
        <v>1571370046</v>
      </c>
      <c r="H28" s="84">
        <v>742320316</v>
      </c>
      <c r="I28" s="85">
        <f t="shared" si="1"/>
        <v>2313690362</v>
      </c>
      <c r="J28" s="83">
        <v>446041595</v>
      </c>
      <c r="K28" s="84">
        <v>41616789</v>
      </c>
      <c r="L28" s="84">
        <f t="shared" si="2"/>
        <v>487658384</v>
      </c>
      <c r="M28" s="101">
        <f t="shared" si="3"/>
        <v>0.21077080667719875</v>
      </c>
      <c r="N28" s="83">
        <v>0</v>
      </c>
      <c r="O28" s="84">
        <v>0</v>
      </c>
      <c r="P28" s="84">
        <f t="shared" si="4"/>
        <v>0</v>
      </c>
      <c r="Q28" s="101">
        <f t="shared" si="5"/>
        <v>0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v>446041595</v>
      </c>
      <c r="AA28" s="84">
        <v>41616789</v>
      </c>
      <c r="AB28" s="84">
        <f t="shared" si="10"/>
        <v>487658384</v>
      </c>
      <c r="AC28" s="101">
        <f t="shared" si="11"/>
        <v>0.21077080667719875</v>
      </c>
      <c r="AD28" s="83">
        <v>452542756</v>
      </c>
      <c r="AE28" s="84">
        <v>37093844</v>
      </c>
      <c r="AF28" s="84">
        <f t="shared" si="12"/>
        <v>489636600</v>
      </c>
      <c r="AG28" s="84">
        <v>2231031838</v>
      </c>
      <c r="AH28" s="84">
        <v>2231031838</v>
      </c>
      <c r="AI28" s="85">
        <v>489636600</v>
      </c>
      <c r="AJ28" s="120">
        <f t="shared" si="13"/>
        <v>0.21946643327104326</v>
      </c>
      <c r="AK28" s="121">
        <f t="shared" si="14"/>
        <v>-0.004040171833559869</v>
      </c>
    </row>
    <row r="29" spans="1:37" ht="12.75">
      <c r="A29" s="61" t="s">
        <v>101</v>
      </c>
      <c r="B29" s="62" t="s">
        <v>81</v>
      </c>
      <c r="C29" s="63" t="s">
        <v>82</v>
      </c>
      <c r="D29" s="83">
        <v>3474233663</v>
      </c>
      <c r="E29" s="84">
        <v>617205000</v>
      </c>
      <c r="F29" s="85">
        <f t="shared" si="0"/>
        <v>4091438663</v>
      </c>
      <c r="G29" s="83">
        <v>3474233663</v>
      </c>
      <c r="H29" s="84">
        <v>617205000</v>
      </c>
      <c r="I29" s="85">
        <f t="shared" si="1"/>
        <v>4091438663</v>
      </c>
      <c r="J29" s="83">
        <v>977271923</v>
      </c>
      <c r="K29" s="84">
        <v>55154002</v>
      </c>
      <c r="L29" s="84">
        <f t="shared" si="2"/>
        <v>1032425925</v>
      </c>
      <c r="M29" s="101">
        <f t="shared" si="3"/>
        <v>0.2523381162563942</v>
      </c>
      <c r="N29" s="83">
        <v>0</v>
      </c>
      <c r="O29" s="84">
        <v>0</v>
      </c>
      <c r="P29" s="84">
        <f t="shared" si="4"/>
        <v>0</v>
      </c>
      <c r="Q29" s="101">
        <f t="shared" si="5"/>
        <v>0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v>977271923</v>
      </c>
      <c r="AA29" s="84">
        <v>55154002</v>
      </c>
      <c r="AB29" s="84">
        <f t="shared" si="10"/>
        <v>1032425925</v>
      </c>
      <c r="AC29" s="101">
        <f t="shared" si="11"/>
        <v>0.2523381162563942</v>
      </c>
      <c r="AD29" s="83">
        <v>931811409</v>
      </c>
      <c r="AE29" s="84">
        <v>45242946</v>
      </c>
      <c r="AF29" s="84">
        <f t="shared" si="12"/>
        <v>977054355</v>
      </c>
      <c r="AG29" s="84">
        <v>3623679371</v>
      </c>
      <c r="AH29" s="84">
        <v>3623679371</v>
      </c>
      <c r="AI29" s="85">
        <v>977054355</v>
      </c>
      <c r="AJ29" s="120">
        <f t="shared" si="13"/>
        <v>0.26963046532739166</v>
      </c>
      <c r="AK29" s="121">
        <f t="shared" si="14"/>
        <v>0.05667194431572842</v>
      </c>
    </row>
    <row r="30" spans="1:37" ht="12.75">
      <c r="A30" s="61" t="s">
        <v>116</v>
      </c>
      <c r="B30" s="62" t="s">
        <v>447</v>
      </c>
      <c r="C30" s="63" t="s">
        <v>448</v>
      </c>
      <c r="D30" s="83">
        <v>292159942</v>
      </c>
      <c r="E30" s="84">
        <v>20603000</v>
      </c>
      <c r="F30" s="85">
        <f t="shared" si="0"/>
        <v>312762942</v>
      </c>
      <c r="G30" s="83">
        <v>292159942</v>
      </c>
      <c r="H30" s="84">
        <v>20603000</v>
      </c>
      <c r="I30" s="85">
        <f t="shared" si="1"/>
        <v>312762942</v>
      </c>
      <c r="J30" s="83">
        <v>117957034</v>
      </c>
      <c r="K30" s="84">
        <v>3757827</v>
      </c>
      <c r="L30" s="84">
        <f t="shared" si="2"/>
        <v>121714861</v>
      </c>
      <c r="M30" s="101">
        <f t="shared" si="3"/>
        <v>0.3891601102793054</v>
      </c>
      <c r="N30" s="83">
        <v>0</v>
      </c>
      <c r="O30" s="84">
        <v>0</v>
      </c>
      <c r="P30" s="84">
        <f t="shared" si="4"/>
        <v>0</v>
      </c>
      <c r="Q30" s="101">
        <f t="shared" si="5"/>
        <v>0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v>117957034</v>
      </c>
      <c r="AA30" s="84">
        <v>3757827</v>
      </c>
      <c r="AB30" s="84">
        <f t="shared" si="10"/>
        <v>121714861</v>
      </c>
      <c r="AC30" s="101">
        <f t="shared" si="11"/>
        <v>0.3891601102793054</v>
      </c>
      <c r="AD30" s="83">
        <v>121440072</v>
      </c>
      <c r="AE30" s="84">
        <v>454070</v>
      </c>
      <c r="AF30" s="84">
        <f t="shared" si="12"/>
        <v>121894142</v>
      </c>
      <c r="AG30" s="84">
        <v>297334000</v>
      </c>
      <c r="AH30" s="84">
        <v>297334000</v>
      </c>
      <c r="AI30" s="85">
        <v>121894142</v>
      </c>
      <c r="AJ30" s="120">
        <f t="shared" si="13"/>
        <v>0.409956957495611</v>
      </c>
      <c r="AK30" s="121">
        <f t="shared" si="14"/>
        <v>-0.0014707925832891933</v>
      </c>
    </row>
    <row r="31" spans="1:37" ht="16.5">
      <c r="A31" s="64" t="s">
        <v>0</v>
      </c>
      <c r="B31" s="65" t="s">
        <v>449</v>
      </c>
      <c r="C31" s="66" t="s">
        <v>0</v>
      </c>
      <c r="D31" s="86">
        <f>SUM(D26:D30)</f>
        <v>7022664758</v>
      </c>
      <c r="E31" s="87">
        <f>SUM(E26:E30)</f>
        <v>1923237369</v>
      </c>
      <c r="F31" s="88">
        <f t="shared" si="0"/>
        <v>8945902127</v>
      </c>
      <c r="G31" s="86">
        <f>SUM(G26:G30)</f>
        <v>7022664758</v>
      </c>
      <c r="H31" s="87">
        <f>SUM(H26:H30)</f>
        <v>1923237369</v>
      </c>
      <c r="I31" s="88">
        <f t="shared" si="1"/>
        <v>8945902127</v>
      </c>
      <c r="J31" s="86">
        <f>SUM(J26:J30)</f>
        <v>2075058311</v>
      </c>
      <c r="K31" s="87">
        <f>SUM(K26:K30)</f>
        <v>226961106</v>
      </c>
      <c r="L31" s="87">
        <f t="shared" si="2"/>
        <v>2302019417</v>
      </c>
      <c r="M31" s="102">
        <f t="shared" si="3"/>
        <v>0.2573266937553653</v>
      </c>
      <c r="N31" s="86">
        <f>SUM(N26:N30)</f>
        <v>0</v>
      </c>
      <c r="O31" s="87">
        <f>SUM(O26:O30)</f>
        <v>0</v>
      </c>
      <c r="P31" s="87">
        <f t="shared" si="4"/>
        <v>0</v>
      </c>
      <c r="Q31" s="102">
        <f t="shared" si="5"/>
        <v>0</v>
      </c>
      <c r="R31" s="86">
        <f>SUM(R26:R30)</f>
        <v>0</v>
      </c>
      <c r="S31" s="87">
        <f>SUM(S26:S30)</f>
        <v>0</v>
      </c>
      <c r="T31" s="87">
        <f t="shared" si="6"/>
        <v>0</v>
      </c>
      <c r="U31" s="102">
        <f t="shared" si="7"/>
        <v>0</v>
      </c>
      <c r="V31" s="86">
        <f>SUM(V26:V30)</f>
        <v>0</v>
      </c>
      <c r="W31" s="87">
        <f>SUM(W26:W30)</f>
        <v>0</v>
      </c>
      <c r="X31" s="87">
        <f t="shared" si="8"/>
        <v>0</v>
      </c>
      <c r="Y31" s="102">
        <f t="shared" si="9"/>
        <v>0</v>
      </c>
      <c r="Z31" s="86">
        <v>2075058311</v>
      </c>
      <c r="AA31" s="87">
        <v>226961106</v>
      </c>
      <c r="AB31" s="87">
        <f t="shared" si="10"/>
        <v>2302019417</v>
      </c>
      <c r="AC31" s="102">
        <f t="shared" si="11"/>
        <v>0.2573266937553653</v>
      </c>
      <c r="AD31" s="86">
        <f>SUM(AD26:AD30)</f>
        <v>2047414081</v>
      </c>
      <c r="AE31" s="87">
        <f>SUM(AE26:AE30)</f>
        <v>170789232</v>
      </c>
      <c r="AF31" s="87">
        <f t="shared" si="12"/>
        <v>2218203313</v>
      </c>
      <c r="AG31" s="87">
        <f>SUM(AG26:AG30)</f>
        <v>8096806565</v>
      </c>
      <c r="AH31" s="87">
        <f>SUM(AH26:AH30)</f>
        <v>8096806565</v>
      </c>
      <c r="AI31" s="88">
        <f>SUM(AI26:AI30)</f>
        <v>2218203313</v>
      </c>
      <c r="AJ31" s="122">
        <f t="shared" si="13"/>
        <v>0.2739602700388829</v>
      </c>
      <c r="AK31" s="123">
        <f t="shared" si="14"/>
        <v>0.037785582371456794</v>
      </c>
    </row>
    <row r="32" spans="1:37" ht="16.5">
      <c r="A32" s="67" t="s">
        <v>0</v>
      </c>
      <c r="B32" s="68" t="s">
        <v>450</v>
      </c>
      <c r="C32" s="69" t="s">
        <v>0</v>
      </c>
      <c r="D32" s="89">
        <f>SUM(D9:D16,D18:D24,D26:D30)</f>
        <v>22433143175</v>
      </c>
      <c r="E32" s="90">
        <f>SUM(E9:E16,E18:E24,E26:E30)</f>
        <v>4499126530</v>
      </c>
      <c r="F32" s="91">
        <f t="shared" si="0"/>
        <v>26932269705</v>
      </c>
      <c r="G32" s="89">
        <f>SUM(G9:G16,G18:G24,G26:G30)</f>
        <v>22433143175</v>
      </c>
      <c r="H32" s="90">
        <f>SUM(H9:H16,H18:H24,H26:H30)</f>
        <v>4499126530</v>
      </c>
      <c r="I32" s="91">
        <f t="shared" si="1"/>
        <v>26932269705</v>
      </c>
      <c r="J32" s="89">
        <f>SUM(J9:J16,J18:J24,J26:J30)</f>
        <v>5922813700</v>
      </c>
      <c r="K32" s="90">
        <f>SUM(K9:K16,K18:K24,K26:K30)</f>
        <v>754076057</v>
      </c>
      <c r="L32" s="90">
        <f t="shared" si="2"/>
        <v>6676889757</v>
      </c>
      <c r="M32" s="103">
        <f t="shared" si="3"/>
        <v>0.2479141130745631</v>
      </c>
      <c r="N32" s="89">
        <f>SUM(N9:N16,N18:N24,N26:N30)</f>
        <v>0</v>
      </c>
      <c r="O32" s="90">
        <f>SUM(O9:O16,O18:O24,O26:O30)</f>
        <v>0</v>
      </c>
      <c r="P32" s="90">
        <f t="shared" si="4"/>
        <v>0</v>
      </c>
      <c r="Q32" s="103">
        <f t="shared" si="5"/>
        <v>0</v>
      </c>
      <c r="R32" s="89">
        <f>SUM(R9:R16,R18:R24,R26:R30)</f>
        <v>0</v>
      </c>
      <c r="S32" s="90">
        <f>SUM(S9:S16,S18:S24,S26:S30)</f>
        <v>0</v>
      </c>
      <c r="T32" s="90">
        <f t="shared" si="6"/>
        <v>0</v>
      </c>
      <c r="U32" s="103">
        <f t="shared" si="7"/>
        <v>0</v>
      </c>
      <c r="V32" s="89">
        <f>SUM(V9:V16,V18:V24,V26:V30)</f>
        <v>0</v>
      </c>
      <c r="W32" s="90">
        <f>SUM(W9:W16,W18:W24,W26:W30)</f>
        <v>0</v>
      </c>
      <c r="X32" s="90">
        <f t="shared" si="8"/>
        <v>0</v>
      </c>
      <c r="Y32" s="103">
        <f t="shared" si="9"/>
        <v>0</v>
      </c>
      <c r="Z32" s="89">
        <v>5922813700</v>
      </c>
      <c r="AA32" s="90">
        <v>754076057</v>
      </c>
      <c r="AB32" s="90">
        <f t="shared" si="10"/>
        <v>6676889757</v>
      </c>
      <c r="AC32" s="103">
        <f t="shared" si="11"/>
        <v>0.2479141130745631</v>
      </c>
      <c r="AD32" s="89">
        <f>SUM(AD9:AD16,AD18:AD24,AD26:AD30)</f>
        <v>5561364537</v>
      </c>
      <c r="AE32" s="90">
        <f>SUM(AE9:AE16,AE18:AE24,AE26:AE30)</f>
        <v>489212311</v>
      </c>
      <c r="AF32" s="90">
        <f t="shared" si="12"/>
        <v>6050576848</v>
      </c>
      <c r="AG32" s="90">
        <f>SUM(AG9:AG16,AG18:AG24,AG26:AG30)</f>
        <v>24829035328</v>
      </c>
      <c r="AH32" s="90">
        <f>SUM(AH9:AH16,AH18:AH24,AH26:AH30)</f>
        <v>24829035328</v>
      </c>
      <c r="AI32" s="91">
        <f>SUM(AI9:AI16,AI18:AI24,AI26:AI30)</f>
        <v>6050576848</v>
      </c>
      <c r="AJ32" s="124">
        <f t="shared" si="13"/>
        <v>0.2436895661901408</v>
      </c>
      <c r="AK32" s="125">
        <f t="shared" si="14"/>
        <v>0.10351292525224687</v>
      </c>
    </row>
    <row r="33" spans="1:37" ht="12.7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ht="12.7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ht="12.7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ht="12.7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ht="12.7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ht="12.7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ht="12.7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ht="12.7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ht="12.7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ht="12.7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ht="12.7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ht="12.7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ht="12.7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ht="12.7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ht="12.7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ht="12.7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ht="12.7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ht="12.7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ht="12.7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ht="12.7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ht="12.7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ht="12.7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ht="12.7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ht="12.7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ht="12.7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ht="12.7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ht="12.7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ht="12.7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ht="12.7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ht="12.7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ht="12.7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ht="12.7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ht="12.7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ht="12.7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ht="12.7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ht="12.7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ht="12.7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ht="12.7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ht="12.7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ht="12.7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ht="12.7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ht="12.7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ht="12.7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ht="12.7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ht="12.7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ht="12.7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ht="12.7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ht="12.7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ht="12.7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2021-11-01T13:39:01Z</dcterms:created>
  <dcterms:modified xsi:type="dcterms:W3CDTF">2021-11-01T13:43:14Z</dcterms:modified>
  <cp:category/>
  <cp:version/>
  <cp:contentType/>
  <cp:contentStatus/>
</cp:coreProperties>
</file>