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708" windowWidth="10800" windowHeight="9432" activeTab="4"/>
  </bookViews>
  <sheets>
    <sheet name="Baseline" sheetId="1" r:id="rId1"/>
    <sheet name="Technical " sheetId="2" r:id="rId2"/>
    <sheet name="Additions " sheetId="3" r:id="rId3"/>
    <sheet name="Reductions " sheetId="4" r:id="rId4"/>
    <sheet name="Revised Baseline " sheetId="5" r:id="rId5"/>
    <sheet name="Post MTBPS Changes" sheetId="6" r:id="rId6"/>
    <sheet name="Revised Baseline  (2)" sheetId="7" r:id="rId7"/>
    <sheet name="Provisional" sheetId="8" r:id="rId8"/>
    <sheet name="Net changes " sheetId="9" r:id="rId9"/>
    <sheet name="as %  of Baseline" sheetId="10" r:id="rId10"/>
    <sheet name="% growth over the MTEF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0">'% growth over the MTEF'!$A$1:$H$45</definedName>
    <definedName name="_xlnm.Print_Area" localSheetId="2">'Additions '!$A$1:$I$45</definedName>
    <definedName name="_xlnm.Print_Area" localSheetId="9">'as %  of Baseline'!$A$1:$E$45</definedName>
    <definedName name="_xlnm.Print_Area" localSheetId="0">'Baseline'!$A$1:$I$45</definedName>
    <definedName name="_xlnm.Print_Area" localSheetId="8">'Net changes '!$A$1:$I$45</definedName>
    <definedName name="_xlnm.Print_Area" localSheetId="5">'Post MTBPS Changes'!$A$1:$I$45</definedName>
    <definedName name="_xlnm.Print_Area" localSheetId="7">'Provisional'!$A$1:$I$45</definedName>
    <definedName name="_xlnm.Print_Area" localSheetId="3">'Reductions '!$A$1:$I$45</definedName>
    <definedName name="_xlnm.Print_Area" localSheetId="4">'Revised Baseline '!$A$1:$I$45</definedName>
    <definedName name="_xlnm.Print_Area" localSheetId="6">'Revised Baseline  (2)'!$A$1:$I$51</definedName>
    <definedName name="_xlnm.Print_Area" localSheetId="1">'Technical '!$A$1:$J$45</definedName>
  </definedNames>
  <calcPr fullCalcOnLoad="1"/>
</workbook>
</file>

<file path=xl/comments5.xml><?xml version="1.0" encoding="utf-8"?>
<comments xmlns="http://schemas.openxmlformats.org/spreadsheetml/2006/main">
  <authors>
    <author>Zethu Ncube</author>
  </authors>
  <commentList>
    <comment ref="H63" authorId="0">
      <text>
        <r>
          <rPr>
            <b/>
            <sz val="9"/>
            <rFont val="Tahoma"/>
            <family val="2"/>
          </rPr>
          <t>Zethu Ncube:</t>
        </r>
        <r>
          <rPr>
            <sz val="9"/>
            <rFont val="Tahoma"/>
            <family val="2"/>
          </rPr>
          <t xml:space="preserve">
MRG provisional</t>
        </r>
      </text>
    </comment>
    <comment ref="I63" authorId="0">
      <text>
        <r>
          <rPr>
            <b/>
            <sz val="9"/>
            <rFont val="Tahoma"/>
            <family val="2"/>
          </rPr>
          <t>Zethu Ncube:</t>
        </r>
        <r>
          <rPr>
            <sz val="9"/>
            <rFont val="Tahoma"/>
            <family val="2"/>
          </rPr>
          <t xml:space="preserve">
MRG Provisional</t>
        </r>
      </text>
    </comment>
    <comment ref="F57" authorId="0">
      <text>
        <r>
          <rPr>
            <b/>
            <sz val="9"/>
            <rFont val="Tahoma"/>
            <family val="2"/>
          </rPr>
          <t>Zethu Ncube:</t>
        </r>
        <r>
          <rPr>
            <sz val="9"/>
            <rFont val="Tahoma"/>
            <family val="2"/>
          </rPr>
          <t xml:space="preserve">
INEP Eskom</t>
        </r>
      </text>
    </comment>
  </commentList>
</comments>
</file>

<file path=xl/sharedStrings.xml><?xml version="1.0" encoding="utf-8"?>
<sst xmlns="http://schemas.openxmlformats.org/spreadsheetml/2006/main" count="131" uniqueCount="81">
  <si>
    <t>Outcome</t>
  </si>
  <si>
    <t>Medium-term estimates</t>
  </si>
  <si>
    <t>Direct transfers</t>
  </si>
  <si>
    <t>Municipal infrastructure grant</t>
  </si>
  <si>
    <t>Urban settlements development 
grant</t>
  </si>
  <si>
    <t>Rural roads asset management systems grant</t>
  </si>
  <si>
    <t>Indirect transfers</t>
  </si>
  <si>
    <t>Regional bulk infrastructure grant</t>
  </si>
  <si>
    <t xml:space="preserve">Total </t>
  </si>
  <si>
    <t>Equitable share and related</t>
  </si>
  <si>
    <t>RSC levy replacement</t>
  </si>
  <si>
    <t>General fuel levy sharing 
with metros</t>
  </si>
  <si>
    <t>Municipal systems improvement
grant</t>
  </si>
  <si>
    <t>Expanded public works programme 
integrated grant for municipalities</t>
  </si>
  <si>
    <t>Infrastructure skills development grant</t>
  </si>
  <si>
    <t>Energy efficiency and demand-side 
management grant</t>
  </si>
  <si>
    <t>2016/17</t>
  </si>
  <si>
    <t>Equitable share formula</t>
  </si>
  <si>
    <t>Infrastructure</t>
  </si>
  <si>
    <t>Current</t>
  </si>
  <si>
    <t>R thousands</t>
  </si>
  <si>
    <t>Table 1: Baseline</t>
  </si>
  <si>
    <t>Councillors and ward committees</t>
  </si>
  <si>
    <t>Integrated city development 
grant</t>
  </si>
  <si>
    <t>Table 3: Additions</t>
  </si>
  <si>
    <t>2017/18</t>
  </si>
  <si>
    <t>Bucket eradication grant</t>
  </si>
  <si>
    <t>2018/19</t>
  </si>
  <si>
    <t>Public transport network grant</t>
  </si>
  <si>
    <t>Water services infrastructure 
grant</t>
  </si>
  <si>
    <t>Table 2: Technical</t>
  </si>
  <si>
    <t>Table 4: Reductions</t>
  </si>
  <si>
    <t>2019/20</t>
  </si>
  <si>
    <t>Table 9: as % of baseline</t>
  </si>
  <si>
    <t>Table 10: Average Growth over the MTEF</t>
  </si>
  <si>
    <t>WSIG</t>
  </si>
  <si>
    <t>RBIG</t>
  </si>
  <si>
    <t>INEP</t>
  </si>
  <si>
    <t>Schedule</t>
  </si>
  <si>
    <t>5B</t>
  </si>
  <si>
    <t>6B</t>
  </si>
  <si>
    <t>2015/16</t>
  </si>
  <si>
    <t>2020/21</t>
  </si>
  <si>
    <t>Table 5: Revised Baseline</t>
  </si>
  <si>
    <t>Table 6: Post MTBPS Reductions</t>
  </si>
  <si>
    <t>Table 7: Revised Baseline 2</t>
  </si>
  <si>
    <t xml:space="preserve">Table 8: Provisional </t>
  </si>
  <si>
    <t>Table 9: Net changes</t>
  </si>
  <si>
    <t>Human settlements capacity grant for cities</t>
  </si>
  <si>
    <t>Municipal demarcation transition grant</t>
  </si>
  <si>
    <t xml:space="preserve">Integrated national electrification programme (municipal) grant </t>
  </si>
  <si>
    <t>Integrated national electrification
programme (eskom) grant</t>
  </si>
  <si>
    <t>Neighbourhood development
partnership grant (technical assistance)</t>
  </si>
  <si>
    <t>Neighbourhood development 
partnership grant (capital)</t>
  </si>
  <si>
    <t>Local government financial management grant</t>
  </si>
  <si>
    <t>Municipal disaster relief grant</t>
  </si>
  <si>
    <t>Municipal emergency housing grant</t>
  </si>
  <si>
    <t>Municipal disaster recovery grant</t>
  </si>
  <si>
    <t>2021/22</t>
  </si>
  <si>
    <t>Adjusted Budget</t>
  </si>
  <si>
    <t>Total</t>
  </si>
  <si>
    <t>2018/19-2019/20</t>
  </si>
  <si>
    <t>2018/19-2021/22</t>
  </si>
  <si>
    <t>Metro informal settlements partnership grant</t>
  </si>
  <si>
    <t>Municipal restructuring grant: Provisional Allocation</t>
  </si>
  <si>
    <t>Reprioritised</t>
  </si>
  <si>
    <t>Grant no longer being established</t>
  </si>
  <si>
    <t>Reprioritisations to be populated once provisional allocations confirmed</t>
  </si>
  <si>
    <t>Provisional baseline</t>
  </si>
  <si>
    <t>To be reflected as provisional</t>
  </si>
  <si>
    <t>Municipal rehabilitation grant</t>
  </si>
  <si>
    <t>Provisional Baseline</t>
  </si>
  <si>
    <t>Split for the MISPG + INEP reprioritisation</t>
  </si>
  <si>
    <t>GFL</t>
  </si>
  <si>
    <t>LGES</t>
  </si>
  <si>
    <t>Direct  grants</t>
  </si>
  <si>
    <t>Indirect grants</t>
  </si>
  <si>
    <t>Check</t>
  </si>
  <si>
    <t>Municipal systems improvement</t>
  </si>
  <si>
    <t>grant</t>
  </si>
  <si>
    <t>Municipal systems improvement
 grant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</si>
</sst>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_(* #,##0_);_*\ \-#,##0_);_(* &quot;–&quot;_);_(@_)"/>
    <numFmt numFmtId="169" formatCode="dd\-mmm\-yy_)"/>
    <numFmt numFmtId="170" formatCode="General_)"/>
    <numFmt numFmtId="171" formatCode="0.0%;\(0.0%\)"/>
    <numFmt numFmtId="172" formatCode="&quot;$&quot;#,##0.0"/>
    <numFmt numFmtId="173" formatCode="0.000000"/>
    <numFmt numFmtId="174" formatCode="0.00000"/>
    <numFmt numFmtId="175" formatCode="_-* #,##0.00_-;\-* #,##0.00_-;_-* &quot;-&quot;??_-;_-@_-"/>
    <numFmt numFmtId="176" formatCode="&quot;$&quot;#,##0,;\(&quot;$&quot;#,##0,\)"/>
    <numFmt numFmtId="177" formatCode="_-* #,##0_-;\-* #,##0_-;_-* &quot;-&quot;_-;_-@_-"/>
    <numFmt numFmtId="178" formatCode="d/m/yy"/>
    <numFmt numFmtId="179" formatCode="d/m/yy\ h:mm"/>
    <numFmt numFmtId="180" formatCode="0.0000000"/>
    <numFmt numFmtId="181" formatCode="0.000000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&quot;#,##0\ ;\(&quot;R&quot;#,##0\)"/>
    <numFmt numFmtId="185" formatCode="#,##0;\-#,##0;&quot;-&quot;"/>
    <numFmt numFmtId="186" formatCode="#,##0.00;\-#,##0.00;&quot;-&quot;"/>
    <numFmt numFmtId="187" formatCode="#,##0%;\-#,##0%;&quot;- &quot;"/>
    <numFmt numFmtId="188" formatCode="#,##0.0%;\-#,##0.0%;&quot;- &quot;"/>
    <numFmt numFmtId="189" formatCode="#,##0.00%;\-#,##0.00%;&quot;- &quot;"/>
    <numFmt numFmtId="190" formatCode="#,##0.0;\-#,##0.0;&quot;-&quot;"/>
    <numFmt numFmtId="191" formatCode="\ \ @"/>
    <numFmt numFmtId="192" formatCode="\ \ \ \ @"/>
    <numFmt numFmtId="193" formatCode="[Red]0%;[Red]\(0%\)"/>
    <numFmt numFmtId="194" formatCode="0%;\(0%\)"/>
    <numFmt numFmtId="195" formatCode="_ * #,##0_ ;_ * \-#,##0_ ;_ * &quot;-&quot;??_ ;_ @_ "/>
    <numFmt numFmtId="196" formatCode="\$#,##0\ ;\(\$#,##0\)"/>
    <numFmt numFmtId="197" formatCode="0.0"/>
    <numFmt numFmtId="198" formatCode="_ [$€-2]\ * #,##0.00_ ;_ [$€-2]\ * \-#,##0.00_ ;_ [$€-2]\ * &quot;-&quot;??_ "/>
    <numFmt numFmtId="199" formatCode="#,#00"/>
    <numFmt numFmtId="200" formatCode="_(&quot;R$&quot;* #,##0_);_(&quot;R$&quot;* \(#,##0\);_(&quot;R$&quot;* &quot;-&quot;_);_(@_)"/>
    <numFmt numFmtId="201" formatCode="_(&quot;R$&quot;* #,##0.00_);_(&quot;R$&quot;* \(#,##0.00\);_(&quot;R$&quot;* &quot;-&quot;??_);_(@_)"/>
    <numFmt numFmtId="202" formatCode="\$#,"/>
    <numFmt numFmtId="203" formatCode="%#,#00"/>
    <numFmt numFmtId="204" formatCode="#.##000"/>
    <numFmt numFmtId="205" formatCode="#,##0.000000"/>
    <numFmt numFmtId="206" formatCode="#.##0,"/>
    <numFmt numFmtId="207" formatCode="0.0%"/>
    <numFmt numFmtId="208" formatCode="0.0000000%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Serifa BT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9"/>
      <color indexed="8"/>
      <name val="Arial Narrow"/>
      <family val="2"/>
    </font>
    <font>
      <sz val="10"/>
      <name val="Times New Roman"/>
      <family val="1"/>
    </font>
    <font>
      <sz val="8"/>
      <name val="SwitzerlandLight"/>
      <family val="0"/>
    </font>
    <font>
      <sz val="7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name val="Arial"/>
      <family val="2"/>
    </font>
    <font>
      <sz val="9"/>
      <name val="Tms Rmn"/>
      <family val="0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MS Sans Serif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1"/>
      <color indexed="62"/>
      <name val="Arial Narrow"/>
      <family val="2"/>
    </font>
    <font>
      <u val="single"/>
      <sz val="10"/>
      <color indexed="12"/>
      <name val="MS Sans Serif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sz val="10"/>
      <color indexed="10"/>
      <name val="Arial Narrow"/>
      <family val="2"/>
    </font>
    <font>
      <sz val="8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60"/>
      <name val="Arial"/>
      <family val="2"/>
    </font>
    <font>
      <b/>
      <sz val="11"/>
      <color indexed="60"/>
      <name val="Calibri"/>
      <family val="2"/>
    </font>
    <font>
      <b/>
      <sz val="9"/>
      <color indexed="60"/>
      <name val="Arial Narrow"/>
      <family val="2"/>
    </font>
    <font>
      <sz val="8"/>
      <color indexed="60"/>
      <name val="Calibri"/>
      <family val="2"/>
    </font>
    <font>
      <b/>
      <sz val="8"/>
      <color indexed="60"/>
      <name val="Calibri"/>
      <family val="2"/>
    </font>
    <font>
      <b/>
      <sz val="8"/>
      <color indexed="60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theme="1"/>
      <name val="Serifa BT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11"/>
      <color rgb="FFC00000"/>
      <name val="Calibri"/>
      <family val="2"/>
    </font>
    <font>
      <b/>
      <sz val="9"/>
      <color rgb="FFC00000"/>
      <name val="Arial Narrow"/>
      <family val="2"/>
    </font>
    <font>
      <sz val="8"/>
      <color rgb="FFC00000"/>
      <name val="Calibri"/>
      <family val="2"/>
    </font>
    <font>
      <b/>
      <sz val="8"/>
      <color rgb="FFC00000"/>
      <name val="Calibri"/>
      <family val="2"/>
    </font>
    <font>
      <b/>
      <sz val="8"/>
      <color rgb="FFC00000"/>
      <name val="Arial Narrow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36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 style="medium"/>
      <top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/>
      <right/>
      <top style="double">
        <color indexed="63"/>
      </top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 style="hair">
        <color indexed="60"/>
      </top>
      <bottom style="thin">
        <color indexed="60"/>
      </bottom>
    </border>
    <border>
      <left/>
      <right/>
      <top style="hair"/>
      <bottom style="thin">
        <color indexed="60"/>
      </bottom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60"/>
      </bottom>
    </border>
    <border>
      <left/>
      <right/>
      <top style="thin">
        <color indexed="60"/>
      </top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 style="thin"/>
      <bottom/>
    </border>
    <border>
      <left style="hair"/>
      <right/>
      <top style="hair"/>
      <bottom style="thin">
        <color indexed="60"/>
      </bottom>
    </border>
    <border>
      <left style="hair"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/>
      <bottom style="hair"/>
    </border>
    <border>
      <left/>
      <right style="hair"/>
      <top style="hair"/>
      <bottom/>
    </border>
    <border>
      <left/>
      <right style="hair"/>
      <top style="hair"/>
      <bottom style="thin">
        <color indexed="60"/>
      </bottom>
    </border>
    <border>
      <left style="hair"/>
      <right/>
      <top style="thin"/>
      <bottom style="thin"/>
    </border>
    <border>
      <left/>
      <right style="hair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ashDot">
        <color rgb="FFC00000"/>
      </left>
      <right/>
      <top style="dashDot">
        <color rgb="FFC00000"/>
      </top>
      <bottom style="dashDot">
        <color rgb="FFC00000"/>
      </bottom>
    </border>
    <border>
      <left/>
      <right/>
      <top style="dashDot">
        <color rgb="FFC00000"/>
      </top>
      <bottom style="dashDot">
        <color rgb="FFC00000"/>
      </bottom>
    </border>
    <border>
      <left/>
      <right style="dashDot">
        <color rgb="FFC00000"/>
      </right>
      <top style="dashDot">
        <color rgb="FFC00000"/>
      </top>
      <bottom style="dashDot">
        <color rgb="FFC00000"/>
      </bottom>
    </border>
    <border>
      <left/>
      <right style="hair"/>
      <top/>
      <bottom style="hair"/>
    </border>
  </borders>
  <cellStyleXfs count="16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4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4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4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4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64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6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64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64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65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95" fillId="2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65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5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65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95" fillId="3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65" fillId="3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65" fillId="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9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65" fillId="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95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65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9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6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95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6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95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5" fillId="43" borderId="0" applyNumberFormat="0" applyBorder="0" applyAlignment="0" applyProtection="0"/>
    <xf numFmtId="0" fontId="95" fillId="43" borderId="0" applyNumberFormat="0" applyBorder="0" applyAlignment="0" applyProtection="0"/>
    <xf numFmtId="0" fontId="65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5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95" fillId="45" borderId="0" applyNumberFormat="0" applyBorder="0" applyAlignment="0" applyProtection="0"/>
    <xf numFmtId="0" fontId="95" fillId="45" borderId="0" applyNumberFormat="0" applyBorder="0" applyAlignment="0" applyProtection="0"/>
    <xf numFmtId="0" fontId="6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95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6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96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6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170" fontId="46" fillId="0" borderId="0">
      <alignment vertical="top"/>
      <protection/>
    </xf>
    <xf numFmtId="170" fontId="47" fillId="0" borderId="0">
      <alignment horizontal="right"/>
      <protection/>
    </xf>
    <xf numFmtId="2" fontId="48" fillId="0" borderId="0">
      <alignment/>
      <protection locked="0"/>
    </xf>
    <xf numFmtId="2" fontId="49" fillId="0" borderId="0">
      <alignment/>
      <protection locked="0"/>
    </xf>
    <xf numFmtId="169" fontId="6" fillId="0" borderId="0" applyFill="0" applyBorder="0" applyAlignment="0">
      <protection/>
    </xf>
    <xf numFmtId="169" fontId="6" fillId="0" borderId="0" applyFill="0" applyBorder="0" applyAlignment="0">
      <protection/>
    </xf>
    <xf numFmtId="185" fontId="11" fillId="0" borderId="0" applyFill="0" applyBorder="0" applyAlignment="0">
      <protection/>
    </xf>
    <xf numFmtId="185" fontId="11" fillId="0" borderId="0" applyFill="0" applyBorder="0" applyAlignment="0">
      <protection/>
    </xf>
    <xf numFmtId="170" fontId="6" fillId="0" borderId="0" applyFill="0" applyBorder="0" applyAlignment="0">
      <protection/>
    </xf>
    <xf numFmtId="170" fontId="6" fillId="0" borderId="0" applyFill="0" applyBorder="0" applyAlignment="0">
      <protection/>
    </xf>
    <xf numFmtId="186" fontId="11" fillId="0" borderId="0" applyFill="0" applyBorder="0" applyAlignment="0">
      <protection/>
    </xf>
    <xf numFmtId="186" fontId="11" fillId="0" borderId="0" applyFill="0" applyBorder="0" applyAlignment="0">
      <protection/>
    </xf>
    <xf numFmtId="171" fontId="6" fillId="0" borderId="0" applyFill="0" applyBorder="0" applyAlignment="0">
      <protection/>
    </xf>
    <xf numFmtId="171" fontId="6" fillId="0" borderId="0" applyFill="0" applyBorder="0" applyAlignment="0">
      <protection/>
    </xf>
    <xf numFmtId="187" fontId="11" fillId="0" borderId="0" applyFill="0" applyBorder="0" applyAlignment="0">
      <protection/>
    </xf>
    <xf numFmtId="187" fontId="11" fillId="0" borderId="0" applyFill="0" applyBorder="0" applyAlignment="0">
      <protection/>
    </xf>
    <xf numFmtId="172" fontId="6" fillId="0" borderId="0" applyFill="0" applyBorder="0" applyAlignment="0">
      <protection/>
    </xf>
    <xf numFmtId="172" fontId="6" fillId="0" borderId="0" applyFill="0" applyBorder="0" applyAlignment="0">
      <protection/>
    </xf>
    <xf numFmtId="188" fontId="11" fillId="0" borderId="0" applyFill="0" applyBorder="0" applyAlignment="0">
      <protection/>
    </xf>
    <xf numFmtId="188" fontId="11" fillId="0" borderId="0" applyFill="0" applyBorder="0" applyAlignment="0">
      <protection/>
    </xf>
    <xf numFmtId="173" fontId="6" fillId="0" borderId="0" applyFill="0" applyBorder="0" applyAlignment="0">
      <protection/>
    </xf>
    <xf numFmtId="173" fontId="6" fillId="0" borderId="0" applyFill="0" applyBorder="0" applyAlignment="0">
      <protection/>
    </xf>
    <xf numFmtId="189" fontId="11" fillId="0" borderId="0" applyFill="0" applyBorder="0" applyAlignment="0">
      <protection/>
    </xf>
    <xf numFmtId="189" fontId="11" fillId="0" borderId="0" applyFill="0" applyBorder="0" applyAlignment="0">
      <protection/>
    </xf>
    <xf numFmtId="169" fontId="6" fillId="0" borderId="0" applyFill="0" applyBorder="0" applyAlignment="0">
      <protection/>
    </xf>
    <xf numFmtId="169" fontId="6" fillId="0" borderId="0" applyFill="0" applyBorder="0" applyAlignment="0">
      <protection/>
    </xf>
    <xf numFmtId="185" fontId="11" fillId="0" borderId="0" applyFill="0" applyBorder="0" applyAlignment="0">
      <protection/>
    </xf>
    <xf numFmtId="185" fontId="11" fillId="0" borderId="0" applyFill="0" applyBorder="0" applyAlignment="0">
      <protection/>
    </xf>
    <xf numFmtId="174" fontId="6" fillId="0" borderId="0" applyFill="0" applyBorder="0" applyAlignment="0">
      <protection/>
    </xf>
    <xf numFmtId="174" fontId="6" fillId="0" borderId="0" applyFill="0" applyBorder="0" applyAlignment="0">
      <protection/>
    </xf>
    <xf numFmtId="190" fontId="11" fillId="0" borderId="0" applyFill="0" applyBorder="0" applyAlignment="0">
      <protection/>
    </xf>
    <xf numFmtId="190" fontId="11" fillId="0" borderId="0" applyFill="0" applyBorder="0" applyAlignment="0">
      <protection/>
    </xf>
    <xf numFmtId="170" fontId="6" fillId="0" borderId="0" applyFill="0" applyBorder="0" applyAlignment="0">
      <protection/>
    </xf>
    <xf numFmtId="170" fontId="6" fillId="0" borderId="0" applyFill="0" applyBorder="0" applyAlignment="0">
      <protection/>
    </xf>
    <xf numFmtId="186" fontId="11" fillId="0" borderId="0" applyFill="0" applyBorder="0" applyAlignment="0">
      <protection/>
    </xf>
    <xf numFmtId="186" fontId="11" fillId="0" borderId="0" applyFill="0" applyBorder="0" applyAlignment="0">
      <protection/>
    </xf>
    <xf numFmtId="0" fontId="97" fillId="49" borderId="1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97" fillId="49" borderId="1" applyNumberFormat="0" applyAlignment="0" applyProtection="0"/>
    <xf numFmtId="0" fontId="97" fillId="49" borderId="1" applyNumberFormat="0" applyAlignment="0" applyProtection="0"/>
    <xf numFmtId="0" fontId="67" fillId="51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98" fillId="52" borderId="3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98" fillId="52" borderId="3" applyNumberFormat="0" applyAlignment="0" applyProtection="0"/>
    <xf numFmtId="0" fontId="98" fillId="52" borderId="3" applyNumberFormat="0" applyAlignment="0" applyProtection="0"/>
    <xf numFmtId="0" fontId="68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0" fontId="17" fillId="53" borderId="4" applyNumberFormat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0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54" borderId="0" applyFont="0" applyFill="0" applyBorder="0" applyAlignment="0" applyProtection="0"/>
    <xf numFmtId="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6" fontId="6" fillId="54" borderId="0" applyFont="0" applyFill="0" applyBorder="0" applyAlignment="0" applyProtection="0"/>
    <xf numFmtId="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" fontId="48" fillId="0" borderId="0">
      <alignment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3" fillId="0" borderId="0" applyFill="0" applyBorder="0" applyAlignment="0" applyProtection="0"/>
    <xf numFmtId="0" fontId="6" fillId="0" borderId="0" applyFont="0" applyFill="0" applyBorder="0" applyAlignment="0" applyProtection="0"/>
    <xf numFmtId="0" fontId="13" fillId="54" borderId="0" applyFill="0" applyBorder="0" applyAlignment="0" applyProtection="0"/>
    <xf numFmtId="14" fontId="11" fillId="0" borderId="0" applyFill="0" applyBorder="0" applyAlignment="0">
      <protection/>
    </xf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97" fontId="51" fillId="0" borderId="0">
      <alignment/>
      <protection/>
    </xf>
    <xf numFmtId="169" fontId="6" fillId="0" borderId="0" applyFill="0" applyBorder="0" applyAlignment="0">
      <protection/>
    </xf>
    <xf numFmtId="169" fontId="6" fillId="0" borderId="0" applyFill="0" applyBorder="0" applyAlignment="0">
      <protection/>
    </xf>
    <xf numFmtId="185" fontId="39" fillId="0" borderId="0" applyFill="0" applyBorder="0" applyAlignment="0">
      <protection/>
    </xf>
    <xf numFmtId="185" fontId="39" fillId="0" borderId="0" applyFill="0" applyBorder="0" applyAlignment="0">
      <protection/>
    </xf>
    <xf numFmtId="170" fontId="6" fillId="0" borderId="0" applyFill="0" applyBorder="0" applyAlignment="0">
      <protection/>
    </xf>
    <xf numFmtId="170" fontId="6" fillId="0" borderId="0" applyFill="0" applyBorder="0" applyAlignment="0">
      <protection/>
    </xf>
    <xf numFmtId="186" fontId="39" fillId="0" borderId="0" applyFill="0" applyBorder="0" applyAlignment="0">
      <protection/>
    </xf>
    <xf numFmtId="186" fontId="39" fillId="0" borderId="0" applyFill="0" applyBorder="0" applyAlignment="0">
      <protection/>
    </xf>
    <xf numFmtId="169" fontId="6" fillId="0" borderId="0" applyFill="0" applyBorder="0" applyAlignment="0">
      <protection/>
    </xf>
    <xf numFmtId="169" fontId="6" fillId="0" borderId="0" applyFill="0" applyBorder="0" applyAlignment="0">
      <protection/>
    </xf>
    <xf numFmtId="185" fontId="39" fillId="0" borderId="0" applyFill="0" applyBorder="0" applyAlignment="0">
      <protection/>
    </xf>
    <xf numFmtId="185" fontId="39" fillId="0" borderId="0" applyFill="0" applyBorder="0" applyAlignment="0">
      <protection/>
    </xf>
    <xf numFmtId="174" fontId="6" fillId="0" borderId="0" applyFill="0" applyBorder="0" applyAlignment="0">
      <protection/>
    </xf>
    <xf numFmtId="174" fontId="6" fillId="0" borderId="0" applyFill="0" applyBorder="0" applyAlignment="0">
      <protection/>
    </xf>
    <xf numFmtId="190" fontId="39" fillId="0" borderId="0" applyFill="0" applyBorder="0" applyAlignment="0">
      <protection/>
    </xf>
    <xf numFmtId="190" fontId="39" fillId="0" borderId="0" applyFill="0" applyBorder="0" applyAlignment="0">
      <protection/>
    </xf>
    <xf numFmtId="170" fontId="6" fillId="0" borderId="0" applyFill="0" applyBorder="0" applyAlignment="0">
      <protection/>
    </xf>
    <xf numFmtId="170" fontId="6" fillId="0" borderId="0" applyFill="0" applyBorder="0" applyAlignment="0">
      <protection/>
    </xf>
    <xf numFmtId="186" fontId="39" fillId="0" borderId="0" applyFill="0" applyBorder="0" applyAlignment="0">
      <protection/>
    </xf>
    <xf numFmtId="186" fontId="39" fillId="0" borderId="0" applyFill="0" applyBorder="0" applyAlignment="0">
      <protection/>
    </xf>
    <xf numFmtId="198" fontId="5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2" fillId="0" borderId="0" applyProtection="0">
      <alignment/>
    </xf>
    <xf numFmtId="0" fontId="23" fillId="0" borderId="0" applyProtection="0">
      <alignment/>
    </xf>
    <xf numFmtId="0" fontId="24" fillId="0" borderId="0" applyProtection="0">
      <alignment/>
    </xf>
    <xf numFmtId="0" fontId="25" fillId="0" borderId="0" applyProtection="0">
      <alignment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13" fillId="0" borderId="0" applyFill="0" applyBorder="0" applyAlignment="0" applyProtection="0"/>
    <xf numFmtId="2" fontId="6" fillId="0" borderId="0" applyFont="0" applyFill="0" applyBorder="0" applyAlignment="0" applyProtection="0"/>
    <xf numFmtId="2" fontId="13" fillId="54" borderId="0" applyFill="0" applyBorder="0" applyAlignment="0" applyProtection="0"/>
    <xf numFmtId="199" fontId="48" fillId="0" borderId="0">
      <alignment/>
      <protection locked="0"/>
    </xf>
    <xf numFmtId="0" fontId="101" fillId="5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70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38" fontId="5" fillId="50" borderId="0" applyNumberFormat="0" applyBorder="0" applyAlignment="0" applyProtection="0"/>
    <xf numFmtId="38" fontId="5" fillId="50" borderId="0" applyNumberFormat="0" applyBorder="0" applyAlignment="0" applyProtection="0"/>
    <xf numFmtId="38" fontId="5" fillId="50" borderId="0" applyNumberFormat="0" applyBorder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5" applyNumberFormat="0" applyAlignment="0" applyProtection="0"/>
    <xf numFmtId="0" fontId="27" fillId="0" borderId="6">
      <alignment horizontal="left" vertical="center"/>
      <protection/>
    </xf>
    <xf numFmtId="0" fontId="27" fillId="0" borderId="6">
      <alignment horizontal="left" vertical="center"/>
      <protection/>
    </xf>
    <xf numFmtId="0" fontId="27" fillId="0" borderId="6">
      <alignment horizontal="left" vertical="center"/>
      <protection/>
    </xf>
    <xf numFmtId="0" fontId="27" fillId="0" borderId="6">
      <alignment horizontal="left" vertical="center"/>
      <protection/>
    </xf>
    <xf numFmtId="0" fontId="27" fillId="0" borderId="6">
      <alignment horizontal="left" vertical="center"/>
      <protection/>
    </xf>
    <xf numFmtId="0" fontId="27" fillId="0" borderId="6">
      <alignment horizontal="left" vertical="center"/>
      <protection/>
    </xf>
    <xf numFmtId="0" fontId="27" fillId="0" borderId="6">
      <alignment horizontal="left" vertical="center"/>
      <protection/>
    </xf>
    <xf numFmtId="0" fontId="27" fillId="0" borderId="6">
      <alignment horizontal="left" vertical="center"/>
      <protection/>
    </xf>
    <xf numFmtId="0" fontId="27" fillId="0" borderId="6">
      <alignment horizontal="left" vertical="center"/>
      <protection/>
    </xf>
    <xf numFmtId="0" fontId="27" fillId="0" borderId="6">
      <alignment horizontal="left" vertical="center"/>
      <protection/>
    </xf>
    <xf numFmtId="0" fontId="102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2" fillId="0" borderId="7" applyNumberFormat="0" applyFill="0" applyAlignment="0" applyProtection="0"/>
    <xf numFmtId="0" fontId="10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31" fillId="0" borderId="0" applyNumberFormat="0" applyFont="0" applyFill="0" applyAlignment="0" applyProtection="0"/>
    <xf numFmtId="0" fontId="31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3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54" borderId="0" applyNumberFormat="0" applyFill="0" applyBorder="0" applyAlignment="0" applyProtection="0"/>
    <xf numFmtId="0" fontId="29" fillId="0" borderId="10" applyNumberForma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104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04" fillId="0" borderId="11" applyNumberFormat="0" applyFill="0" applyAlignment="0" applyProtection="0"/>
    <xf numFmtId="0" fontId="104" fillId="0" borderId="11" applyNumberFormat="0" applyFill="0" applyAlignment="0" applyProtection="0"/>
    <xf numFmtId="0" fontId="71" fillId="0" borderId="13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Fill="0" applyBorder="0" applyAlignment="0" applyProtection="0"/>
    <xf numFmtId="0" fontId="31" fillId="54" borderId="0" applyNumberFormat="0" applyFill="0" applyBorder="0" applyAlignment="0" applyProtection="0"/>
    <xf numFmtId="0" fontId="27" fillId="54" borderId="0" applyNumberFormat="0" applyFill="0" applyBorder="0" applyAlignment="0" applyProtection="0"/>
    <xf numFmtId="0" fontId="27" fillId="54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54" borderId="0" applyNumberFormat="0" applyFill="0" applyBorder="0" applyAlignment="0" applyProtection="0"/>
    <xf numFmtId="0" fontId="27" fillId="54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55" fillId="0" borderId="0" applyFont="0" applyFill="0" applyBorder="0" applyAlignment="0" applyProtection="0"/>
    <xf numFmtId="0" fontId="105" fillId="56" borderId="1" applyNumberFormat="0" applyAlignment="0" applyProtection="0"/>
    <xf numFmtId="10" fontId="5" fillId="10" borderId="14" applyNumberFormat="0" applyBorder="0" applyAlignment="0" applyProtection="0"/>
    <xf numFmtId="10" fontId="5" fillId="10" borderId="14" applyNumberFormat="0" applyBorder="0" applyAlignment="0" applyProtection="0"/>
    <xf numFmtId="10" fontId="5" fillId="10" borderId="14" applyNumberFormat="0" applyBorder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105" fillId="56" borderId="1" applyNumberFormat="0" applyAlignment="0" applyProtection="0"/>
    <xf numFmtId="0" fontId="105" fillId="56" borderId="1" applyNumberFormat="0" applyAlignment="0" applyProtection="0"/>
    <xf numFmtId="0" fontId="73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73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73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169" fontId="6" fillId="0" borderId="0" applyFill="0" applyBorder="0" applyAlignment="0">
      <protection/>
    </xf>
    <xf numFmtId="169" fontId="6" fillId="0" borderId="0" applyFill="0" applyBorder="0" applyAlignment="0">
      <protection/>
    </xf>
    <xf numFmtId="185" fontId="40" fillId="0" borderId="0" applyFill="0" applyBorder="0" applyAlignment="0">
      <protection/>
    </xf>
    <xf numFmtId="185" fontId="40" fillId="0" borderId="0" applyFill="0" applyBorder="0" applyAlignment="0">
      <protection/>
    </xf>
    <xf numFmtId="170" fontId="6" fillId="0" borderId="0" applyFill="0" applyBorder="0" applyAlignment="0">
      <protection/>
    </xf>
    <xf numFmtId="170" fontId="6" fillId="0" borderId="0" applyFill="0" applyBorder="0" applyAlignment="0">
      <protection/>
    </xf>
    <xf numFmtId="186" fontId="40" fillId="0" borderId="0" applyFill="0" applyBorder="0" applyAlignment="0">
      <protection/>
    </xf>
    <xf numFmtId="186" fontId="40" fillId="0" borderId="0" applyFill="0" applyBorder="0" applyAlignment="0">
      <protection/>
    </xf>
    <xf numFmtId="169" fontId="6" fillId="0" borderId="0" applyFill="0" applyBorder="0" applyAlignment="0">
      <protection/>
    </xf>
    <xf numFmtId="169" fontId="6" fillId="0" borderId="0" applyFill="0" applyBorder="0" applyAlignment="0">
      <protection/>
    </xf>
    <xf numFmtId="185" fontId="40" fillId="0" borderId="0" applyFill="0" applyBorder="0" applyAlignment="0">
      <protection/>
    </xf>
    <xf numFmtId="185" fontId="40" fillId="0" borderId="0" applyFill="0" applyBorder="0" applyAlignment="0">
      <protection/>
    </xf>
    <xf numFmtId="174" fontId="6" fillId="0" borderId="0" applyFill="0" applyBorder="0" applyAlignment="0">
      <protection/>
    </xf>
    <xf numFmtId="174" fontId="6" fillId="0" borderId="0" applyFill="0" applyBorder="0" applyAlignment="0">
      <protection/>
    </xf>
    <xf numFmtId="190" fontId="40" fillId="0" borderId="0" applyFill="0" applyBorder="0" applyAlignment="0">
      <protection/>
    </xf>
    <xf numFmtId="190" fontId="40" fillId="0" borderId="0" applyFill="0" applyBorder="0" applyAlignment="0">
      <protection/>
    </xf>
    <xf numFmtId="170" fontId="6" fillId="0" borderId="0" applyFill="0" applyBorder="0" applyAlignment="0">
      <protection/>
    </xf>
    <xf numFmtId="170" fontId="6" fillId="0" borderId="0" applyFill="0" applyBorder="0" applyAlignment="0">
      <protection/>
    </xf>
    <xf numFmtId="186" fontId="40" fillId="0" borderId="0" applyFill="0" applyBorder="0" applyAlignment="0">
      <protection/>
    </xf>
    <xf numFmtId="186" fontId="40" fillId="0" borderId="0" applyFill="0" applyBorder="0" applyAlignment="0">
      <protection/>
    </xf>
    <xf numFmtId="0" fontId="106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74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48" fillId="0" borderId="0">
      <alignment/>
      <protection locked="0"/>
    </xf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7" fillId="57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75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178" fontId="6" fillId="0" borderId="0">
      <alignment/>
      <protection/>
    </xf>
    <xf numFmtId="178" fontId="6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5" fillId="0" borderId="0">
      <alignment vertical="top"/>
      <protection locked="0"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8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" fillId="0" borderId="0">
      <alignment vertical="top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2" fillId="0" borderId="0">
      <alignment vertical="top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" fillId="0" borderId="0" applyFont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ont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Font="0">
      <alignment/>
      <protection/>
    </xf>
    <xf numFmtId="0" fontId="42" fillId="0" borderId="0">
      <alignment vertical="top"/>
      <protection/>
    </xf>
    <xf numFmtId="0" fontId="42" fillId="0" borderId="0">
      <alignment vertical="top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58" borderId="17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0" fillId="58" borderId="17" applyNumberFormat="0" applyFont="0" applyAlignment="0" applyProtection="0"/>
    <xf numFmtId="0" fontId="0" fillId="58" borderId="17" applyNumberFormat="0" applyFont="0" applyAlignment="0" applyProtection="0"/>
    <xf numFmtId="0" fontId="0" fillId="58" borderId="17" applyNumberFormat="0" applyFont="0" applyAlignment="0" applyProtection="0"/>
    <xf numFmtId="0" fontId="0" fillId="58" borderId="17" applyNumberFormat="0" applyFont="0" applyAlignment="0" applyProtection="0"/>
    <xf numFmtId="0" fontId="0" fillId="58" borderId="17" applyNumberFormat="0" applyFont="0" applyAlignment="0" applyProtection="0"/>
    <xf numFmtId="0" fontId="0" fillId="58" borderId="17" applyNumberFormat="0" applyFont="0" applyAlignment="0" applyProtection="0"/>
    <xf numFmtId="0" fontId="0" fillId="58" borderId="17" applyNumberFormat="0" applyFont="0" applyAlignment="0" applyProtection="0"/>
    <xf numFmtId="0" fontId="1" fillId="58" borderId="17" applyNumberFormat="0" applyFont="0" applyAlignment="0" applyProtection="0"/>
    <xf numFmtId="0" fontId="0" fillId="58" borderId="17" applyNumberFormat="0" applyFont="0" applyAlignment="0" applyProtection="0"/>
    <xf numFmtId="0" fontId="1" fillId="10" borderId="18" applyNumberFormat="0" applyFont="0" applyAlignment="0" applyProtection="0"/>
    <xf numFmtId="0" fontId="6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50" fillId="10" borderId="18" applyNumberFormat="0" applyFont="0" applyAlignment="0" applyProtection="0"/>
    <xf numFmtId="0" fontId="50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" fillId="10" borderId="18" applyNumberFormat="0" applyFont="0" applyAlignment="0" applyProtection="0"/>
    <xf numFmtId="0" fontId="110" fillId="49" borderId="19" applyNumberFormat="0" applyAlignment="0" applyProtection="0"/>
    <xf numFmtId="0" fontId="36" fillId="50" borderId="20" applyNumberFormat="0" applyAlignment="0" applyProtection="0"/>
    <xf numFmtId="0" fontId="36" fillId="50" borderId="20" applyNumberFormat="0" applyAlignment="0" applyProtection="0"/>
    <xf numFmtId="0" fontId="36" fillId="50" borderId="20" applyNumberFormat="0" applyAlignment="0" applyProtection="0"/>
    <xf numFmtId="0" fontId="110" fillId="49" borderId="19" applyNumberFormat="0" applyAlignment="0" applyProtection="0"/>
    <xf numFmtId="0" fontId="110" fillId="49" borderId="19" applyNumberFormat="0" applyAlignment="0" applyProtection="0"/>
    <xf numFmtId="0" fontId="76" fillId="51" borderId="20" applyNumberFormat="0" applyAlignment="0" applyProtection="0"/>
    <xf numFmtId="0" fontId="36" fillId="50" borderId="20" applyNumberFormat="0" applyAlignment="0" applyProtection="0"/>
    <xf numFmtId="0" fontId="36" fillId="50" borderId="20" applyNumberFormat="0" applyAlignment="0" applyProtection="0"/>
    <xf numFmtId="0" fontId="36" fillId="50" borderId="20" applyNumberFormat="0" applyAlignment="0" applyProtection="0"/>
    <xf numFmtId="0" fontId="36" fillId="50" borderId="20" applyNumberFormat="0" applyAlignment="0" applyProtection="0"/>
    <xf numFmtId="0" fontId="36" fillId="50" borderId="20" applyNumberFormat="0" applyAlignment="0" applyProtection="0"/>
    <xf numFmtId="0" fontId="36" fillId="50" borderId="20" applyNumberFormat="0" applyAlignment="0" applyProtection="0"/>
    <xf numFmtId="0" fontId="36" fillId="50" borderId="20" applyNumberFormat="0" applyAlignment="0" applyProtection="0"/>
    <xf numFmtId="0" fontId="36" fillId="50" borderId="20" applyNumberFormat="0" applyAlignment="0" applyProtection="0"/>
    <xf numFmtId="9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3" fontId="48" fillId="0" borderId="0">
      <alignment/>
      <protection locked="0"/>
    </xf>
    <xf numFmtId="204" fontId="48" fillId="0" borderId="0">
      <alignment/>
      <protection locked="0"/>
    </xf>
    <xf numFmtId="169" fontId="6" fillId="0" borderId="0" applyFont="0" applyFill="0" applyBorder="0" applyAlignment="0" applyProtection="0"/>
    <xf numFmtId="169" fontId="6" fillId="0" borderId="0" applyFill="0" applyBorder="0" applyAlignment="0">
      <protection/>
    </xf>
    <xf numFmtId="169" fontId="6" fillId="0" borderId="0" applyFill="0" applyBorder="0" applyAlignment="0">
      <protection/>
    </xf>
    <xf numFmtId="185" fontId="41" fillId="0" borderId="0" applyFill="0" applyBorder="0" applyAlignment="0">
      <protection/>
    </xf>
    <xf numFmtId="185" fontId="41" fillId="0" borderId="0" applyFill="0" applyBorder="0" applyAlignment="0">
      <protection/>
    </xf>
    <xf numFmtId="170" fontId="6" fillId="0" borderId="0" applyFill="0" applyBorder="0" applyAlignment="0">
      <protection/>
    </xf>
    <xf numFmtId="170" fontId="6" fillId="0" borderId="0" applyFill="0" applyBorder="0" applyAlignment="0">
      <protection/>
    </xf>
    <xf numFmtId="186" fontId="41" fillId="0" borderId="0" applyFill="0" applyBorder="0" applyAlignment="0">
      <protection/>
    </xf>
    <xf numFmtId="186" fontId="41" fillId="0" borderId="0" applyFill="0" applyBorder="0" applyAlignment="0">
      <protection/>
    </xf>
    <xf numFmtId="169" fontId="6" fillId="0" borderId="0" applyFill="0" applyBorder="0" applyAlignment="0">
      <protection/>
    </xf>
    <xf numFmtId="169" fontId="6" fillId="0" borderId="0" applyFill="0" applyBorder="0" applyAlignment="0">
      <protection/>
    </xf>
    <xf numFmtId="185" fontId="41" fillId="0" borderId="0" applyFill="0" applyBorder="0" applyAlignment="0">
      <protection/>
    </xf>
    <xf numFmtId="185" fontId="41" fillId="0" borderId="0" applyFill="0" applyBorder="0" applyAlignment="0">
      <protection/>
    </xf>
    <xf numFmtId="174" fontId="6" fillId="0" borderId="0" applyFill="0" applyBorder="0" applyAlignment="0">
      <protection/>
    </xf>
    <xf numFmtId="174" fontId="6" fillId="0" borderId="0" applyFill="0" applyBorder="0" applyAlignment="0">
      <protection/>
    </xf>
    <xf numFmtId="190" fontId="41" fillId="0" borderId="0" applyFill="0" applyBorder="0" applyAlignment="0">
      <protection/>
    </xf>
    <xf numFmtId="190" fontId="41" fillId="0" borderId="0" applyFill="0" applyBorder="0" applyAlignment="0">
      <protection/>
    </xf>
    <xf numFmtId="170" fontId="6" fillId="0" borderId="0" applyFill="0" applyBorder="0" applyAlignment="0">
      <protection/>
    </xf>
    <xf numFmtId="170" fontId="6" fillId="0" borderId="0" applyFill="0" applyBorder="0" applyAlignment="0">
      <protection/>
    </xf>
    <xf numFmtId="186" fontId="41" fillId="0" borderId="0" applyFill="0" applyBorder="0" applyAlignment="0">
      <protection/>
    </xf>
    <xf numFmtId="186" fontId="41" fillId="0" borderId="0" applyFill="0" applyBorder="0" applyAlignment="0">
      <protection/>
    </xf>
    <xf numFmtId="4" fontId="56" fillId="22" borderId="21" applyNumberFormat="0" applyProtection="0">
      <alignment vertical="center"/>
    </xf>
    <xf numFmtId="4" fontId="56" fillId="22" borderId="21" applyNumberFormat="0" applyProtection="0">
      <alignment vertical="center"/>
    </xf>
    <xf numFmtId="4" fontId="57" fillId="22" borderId="21" applyNumberFormat="0" applyProtection="0">
      <alignment vertical="center"/>
    </xf>
    <xf numFmtId="4" fontId="57" fillId="22" borderId="21" applyNumberFormat="0" applyProtection="0">
      <alignment vertical="center"/>
    </xf>
    <xf numFmtId="4" fontId="56" fillId="22" borderId="21" applyNumberFormat="0" applyProtection="0">
      <alignment horizontal="left" vertical="center" indent="1"/>
    </xf>
    <xf numFmtId="4" fontId="56" fillId="22" borderId="21" applyNumberFormat="0" applyProtection="0">
      <alignment horizontal="left" vertical="center" indent="1"/>
    </xf>
    <xf numFmtId="0" fontId="56" fillId="22" borderId="21" applyNumberFormat="0" applyProtection="0">
      <alignment horizontal="left" vertical="top" indent="1"/>
    </xf>
    <xf numFmtId="0" fontId="56" fillId="22" borderId="21" applyNumberFormat="0" applyProtection="0">
      <alignment horizontal="left" vertical="top" indent="1"/>
    </xf>
    <xf numFmtId="4" fontId="56" fillId="59" borderId="0" applyNumberFormat="0" applyProtection="0">
      <alignment horizontal="left" vertical="center" indent="1"/>
    </xf>
    <xf numFmtId="4" fontId="11" fillId="6" borderId="21" applyNumberFormat="0" applyProtection="0">
      <alignment horizontal="right" vertical="center"/>
    </xf>
    <xf numFmtId="4" fontId="11" fillId="6" borderId="21" applyNumberFormat="0" applyProtection="0">
      <alignment horizontal="right" vertical="center"/>
    </xf>
    <xf numFmtId="4" fontId="11" fillId="19" borderId="21" applyNumberFormat="0" applyProtection="0">
      <alignment horizontal="right" vertical="center"/>
    </xf>
    <xf numFmtId="4" fontId="11" fillId="19" borderId="21" applyNumberFormat="0" applyProtection="0">
      <alignment horizontal="right" vertical="center"/>
    </xf>
    <xf numFmtId="4" fontId="11" fillId="40" borderId="21" applyNumberFormat="0" applyProtection="0">
      <alignment horizontal="right" vertical="center"/>
    </xf>
    <xf numFmtId="4" fontId="11" fillId="40" borderId="21" applyNumberFormat="0" applyProtection="0">
      <alignment horizontal="right" vertical="center"/>
    </xf>
    <xf numFmtId="4" fontId="11" fillId="26" borderId="21" applyNumberFormat="0" applyProtection="0">
      <alignment horizontal="right" vertical="center"/>
    </xf>
    <xf numFmtId="4" fontId="11" fillId="26" borderId="21" applyNumberFormat="0" applyProtection="0">
      <alignment horizontal="right" vertical="center"/>
    </xf>
    <xf numFmtId="4" fontId="11" fillId="36" borderId="21" applyNumberFormat="0" applyProtection="0">
      <alignment horizontal="right" vertical="center"/>
    </xf>
    <xf numFmtId="4" fontId="11" fillId="36" borderId="21" applyNumberFormat="0" applyProtection="0">
      <alignment horizontal="right" vertical="center"/>
    </xf>
    <xf numFmtId="4" fontId="11" fillId="47" borderId="21" applyNumberFormat="0" applyProtection="0">
      <alignment horizontal="right" vertical="center"/>
    </xf>
    <xf numFmtId="4" fontId="11" fillId="47" borderId="21" applyNumberFormat="0" applyProtection="0">
      <alignment horizontal="right" vertical="center"/>
    </xf>
    <xf numFmtId="4" fontId="11" fillId="42" borderId="21" applyNumberFormat="0" applyProtection="0">
      <alignment horizontal="right" vertical="center"/>
    </xf>
    <xf numFmtId="4" fontId="11" fillId="42" borderId="21" applyNumberFormat="0" applyProtection="0">
      <alignment horizontal="right" vertical="center"/>
    </xf>
    <xf numFmtId="4" fontId="11" fillId="60" borderId="21" applyNumberFormat="0" applyProtection="0">
      <alignment horizontal="right" vertical="center"/>
    </xf>
    <xf numFmtId="4" fontId="11" fillId="60" borderId="21" applyNumberFormat="0" applyProtection="0">
      <alignment horizontal="right" vertical="center"/>
    </xf>
    <xf numFmtId="4" fontId="11" fillId="21" borderId="21" applyNumberFormat="0" applyProtection="0">
      <alignment horizontal="right" vertical="center"/>
    </xf>
    <xf numFmtId="4" fontId="11" fillId="21" borderId="21" applyNumberFormat="0" applyProtection="0">
      <alignment horizontal="right" vertical="center"/>
    </xf>
    <xf numFmtId="4" fontId="56" fillId="61" borderId="22" applyNumberFormat="0" applyProtection="0">
      <alignment horizontal="left" vertical="center" indent="1"/>
    </xf>
    <xf numFmtId="4" fontId="56" fillId="61" borderId="22" applyNumberFormat="0" applyProtection="0">
      <alignment horizontal="left" vertical="center" indent="1"/>
    </xf>
    <xf numFmtId="4" fontId="56" fillId="61" borderId="22" applyNumberFormat="0" applyProtection="0">
      <alignment horizontal="left" vertical="center" indent="1"/>
    </xf>
    <xf numFmtId="4" fontId="56" fillId="61" borderId="22" applyNumberFormat="0" applyProtection="0">
      <alignment horizontal="left" vertical="center" indent="1"/>
    </xf>
    <xf numFmtId="4" fontId="56" fillId="61" borderId="22" applyNumberFormat="0" applyProtection="0">
      <alignment horizontal="left" vertical="center" indent="1"/>
    </xf>
    <xf numFmtId="4" fontId="56" fillId="61" borderId="22" applyNumberFormat="0" applyProtection="0">
      <alignment horizontal="left" vertical="center" indent="1"/>
    </xf>
    <xf numFmtId="4" fontId="56" fillId="61" borderId="22" applyNumberFormat="0" applyProtection="0">
      <alignment horizontal="left" vertical="center" indent="1"/>
    </xf>
    <xf numFmtId="4" fontId="56" fillId="61" borderId="22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58" fillId="44" borderId="0" applyNumberFormat="0" applyProtection="0">
      <alignment horizontal="left" vertical="center" indent="1"/>
    </xf>
    <xf numFmtId="4" fontId="11" fillId="59" borderId="21" applyNumberFormat="0" applyProtection="0">
      <alignment horizontal="right" vertical="center"/>
    </xf>
    <xf numFmtId="4" fontId="11" fillId="59" borderId="21" applyNumberFormat="0" applyProtection="0">
      <alignment horizontal="right" vertical="center"/>
    </xf>
    <xf numFmtId="4" fontId="11" fillId="62" borderId="0" applyNumberFormat="0" applyProtection="0">
      <alignment horizontal="left" vertical="center" indent="1"/>
    </xf>
    <xf numFmtId="4" fontId="11" fillId="59" borderId="0" applyNumberFormat="0" applyProtection="0">
      <alignment horizontal="left" vertical="center" indent="1"/>
    </xf>
    <xf numFmtId="0" fontId="6" fillId="44" borderId="21" applyNumberFormat="0" applyProtection="0">
      <alignment horizontal="left" vertical="center" indent="1"/>
    </xf>
    <xf numFmtId="0" fontId="6" fillId="44" borderId="21" applyNumberFormat="0" applyProtection="0">
      <alignment horizontal="left" vertical="center" indent="1"/>
    </xf>
    <xf numFmtId="0" fontId="6" fillId="44" borderId="21" applyNumberFormat="0" applyProtection="0">
      <alignment horizontal="left" vertical="center" indent="1"/>
    </xf>
    <xf numFmtId="0" fontId="6" fillId="44" borderId="21" applyNumberFormat="0" applyProtection="0">
      <alignment horizontal="left" vertical="center" indent="1"/>
    </xf>
    <xf numFmtId="0" fontId="6" fillId="44" borderId="21" applyNumberFormat="0" applyProtection="0">
      <alignment horizontal="left" vertical="top" indent="1"/>
    </xf>
    <xf numFmtId="0" fontId="6" fillId="44" borderId="21" applyNumberFormat="0" applyProtection="0">
      <alignment horizontal="left" vertical="top" indent="1"/>
    </xf>
    <xf numFmtId="0" fontId="6" fillId="44" borderId="21" applyNumberFormat="0" applyProtection="0">
      <alignment horizontal="left" vertical="top" indent="1"/>
    </xf>
    <xf numFmtId="0" fontId="6" fillId="44" borderId="21" applyNumberFormat="0" applyProtection="0">
      <alignment horizontal="left" vertical="top" indent="1"/>
    </xf>
    <xf numFmtId="0" fontId="6" fillId="59" borderId="21" applyNumberFormat="0" applyProtection="0">
      <alignment horizontal="left" vertical="center" indent="1"/>
    </xf>
    <xf numFmtId="0" fontId="6" fillId="59" borderId="21" applyNumberFormat="0" applyProtection="0">
      <alignment horizontal="left" vertical="center" indent="1"/>
    </xf>
    <xf numFmtId="0" fontId="6" fillId="59" borderId="21" applyNumberFormat="0" applyProtection="0">
      <alignment horizontal="left" vertical="center" indent="1"/>
    </xf>
    <xf numFmtId="0" fontId="6" fillId="59" borderId="21" applyNumberFormat="0" applyProtection="0">
      <alignment horizontal="left" vertical="center" indent="1"/>
    </xf>
    <xf numFmtId="0" fontId="6" fillId="59" borderId="21" applyNumberFormat="0" applyProtection="0">
      <alignment horizontal="left" vertical="top" indent="1"/>
    </xf>
    <xf numFmtId="0" fontId="6" fillId="59" borderId="21" applyNumberFormat="0" applyProtection="0">
      <alignment horizontal="left" vertical="top" indent="1"/>
    </xf>
    <xf numFmtId="0" fontId="6" fillId="59" borderId="21" applyNumberFormat="0" applyProtection="0">
      <alignment horizontal="left" vertical="top" indent="1"/>
    </xf>
    <xf numFmtId="0" fontId="6" fillId="59" borderId="21" applyNumberFormat="0" applyProtection="0">
      <alignment horizontal="left" vertical="top" indent="1"/>
    </xf>
    <xf numFmtId="0" fontId="6" fillId="17" borderId="21" applyNumberFormat="0" applyProtection="0">
      <alignment horizontal="left" vertical="center" indent="1"/>
    </xf>
    <xf numFmtId="0" fontId="6" fillId="17" borderId="21" applyNumberFormat="0" applyProtection="0">
      <alignment horizontal="left" vertical="center" indent="1"/>
    </xf>
    <xf numFmtId="0" fontId="6" fillId="17" borderId="21" applyNumberFormat="0" applyProtection="0">
      <alignment horizontal="left" vertical="center" indent="1"/>
    </xf>
    <xf numFmtId="0" fontId="6" fillId="17" borderId="21" applyNumberFormat="0" applyProtection="0">
      <alignment horizontal="left" vertical="center" indent="1"/>
    </xf>
    <xf numFmtId="0" fontId="6" fillId="17" borderId="21" applyNumberFormat="0" applyProtection="0">
      <alignment horizontal="left" vertical="top" indent="1"/>
    </xf>
    <xf numFmtId="0" fontId="6" fillId="17" borderId="21" applyNumberFormat="0" applyProtection="0">
      <alignment horizontal="left" vertical="top" indent="1"/>
    </xf>
    <xf numFmtId="0" fontId="6" fillId="17" borderId="21" applyNumberFormat="0" applyProtection="0">
      <alignment horizontal="left" vertical="top" indent="1"/>
    </xf>
    <xf numFmtId="0" fontId="6" fillId="17" borderId="21" applyNumberFormat="0" applyProtection="0">
      <alignment horizontal="left" vertical="top" indent="1"/>
    </xf>
    <xf numFmtId="0" fontId="6" fillId="62" borderId="21" applyNumberFormat="0" applyProtection="0">
      <alignment horizontal="left" vertical="center" indent="1"/>
    </xf>
    <xf numFmtId="0" fontId="6" fillId="62" borderId="21" applyNumberFormat="0" applyProtection="0">
      <alignment horizontal="left" vertical="center" indent="1"/>
    </xf>
    <xf numFmtId="0" fontId="6" fillId="62" borderId="21" applyNumberFormat="0" applyProtection="0">
      <alignment horizontal="left" vertical="center" indent="1"/>
    </xf>
    <xf numFmtId="0" fontId="6" fillId="62" borderId="21" applyNumberFormat="0" applyProtection="0">
      <alignment horizontal="left" vertical="center" indent="1"/>
    </xf>
    <xf numFmtId="0" fontId="6" fillId="62" borderId="21" applyNumberFormat="0" applyProtection="0">
      <alignment horizontal="left" vertical="top" indent="1"/>
    </xf>
    <xf numFmtId="0" fontId="6" fillId="62" borderId="21" applyNumberFormat="0" applyProtection="0">
      <alignment horizontal="left" vertical="top" indent="1"/>
    </xf>
    <xf numFmtId="0" fontId="6" fillId="62" borderId="21" applyNumberFormat="0" applyProtection="0">
      <alignment horizontal="left" vertical="top" indent="1"/>
    </xf>
    <xf numFmtId="0" fontId="6" fillId="62" borderId="21" applyNumberFormat="0" applyProtection="0">
      <alignment horizontal="left" vertical="top" indent="1"/>
    </xf>
    <xf numFmtId="4" fontId="11" fillId="10" borderId="21" applyNumberFormat="0" applyProtection="0">
      <alignment vertical="center"/>
    </xf>
    <xf numFmtId="4" fontId="11" fillId="10" borderId="21" applyNumberFormat="0" applyProtection="0">
      <alignment vertical="center"/>
    </xf>
    <xf numFmtId="4" fontId="59" fillId="10" borderId="21" applyNumberFormat="0" applyProtection="0">
      <alignment vertical="center"/>
    </xf>
    <xf numFmtId="4" fontId="59" fillId="10" borderId="21" applyNumberFormat="0" applyProtection="0">
      <alignment vertical="center"/>
    </xf>
    <xf numFmtId="4" fontId="11" fillId="10" borderId="21" applyNumberFormat="0" applyProtection="0">
      <alignment horizontal="left" vertical="center" indent="1"/>
    </xf>
    <xf numFmtId="4" fontId="11" fillId="10" borderId="21" applyNumberFormat="0" applyProtection="0">
      <alignment horizontal="left" vertical="center" indent="1"/>
    </xf>
    <xf numFmtId="0" fontId="11" fillId="10" borderId="21" applyNumberFormat="0" applyProtection="0">
      <alignment horizontal="left" vertical="top" indent="1"/>
    </xf>
    <xf numFmtId="0" fontId="11" fillId="10" borderId="21" applyNumberFormat="0" applyProtection="0">
      <alignment horizontal="left" vertical="top" indent="1"/>
    </xf>
    <xf numFmtId="4" fontId="11" fillId="62" borderId="21" applyNumberFormat="0" applyProtection="0">
      <alignment horizontal="right" vertical="center"/>
    </xf>
    <xf numFmtId="4" fontId="11" fillId="62" borderId="21" applyNumberFormat="0" applyProtection="0">
      <alignment horizontal="right" vertical="center"/>
    </xf>
    <xf numFmtId="4" fontId="59" fillId="62" borderId="21" applyNumberFormat="0" applyProtection="0">
      <alignment horizontal="right" vertical="center"/>
    </xf>
    <xf numFmtId="4" fontId="59" fillId="62" borderId="21" applyNumberFormat="0" applyProtection="0">
      <alignment horizontal="right" vertical="center"/>
    </xf>
    <xf numFmtId="4" fontId="11" fillId="59" borderId="21" applyNumberFormat="0" applyProtection="0">
      <alignment horizontal="left" vertical="center" indent="1"/>
    </xf>
    <xf numFmtId="4" fontId="11" fillId="59" borderId="21" applyNumberFormat="0" applyProtection="0">
      <alignment horizontal="left" vertical="center" indent="1"/>
    </xf>
    <xf numFmtId="0" fontId="11" fillId="59" borderId="21" applyNumberFormat="0" applyProtection="0">
      <alignment horizontal="left" vertical="top" indent="1"/>
    </xf>
    <xf numFmtId="0" fontId="11" fillId="59" borderId="21" applyNumberFormat="0" applyProtection="0">
      <alignment horizontal="left" vertical="top" indent="1"/>
    </xf>
    <xf numFmtId="4" fontId="60" fillId="63" borderId="0" applyNumberFormat="0" applyProtection="0">
      <alignment horizontal="left" vertical="center" indent="1"/>
    </xf>
    <xf numFmtId="4" fontId="41" fillId="62" borderId="21" applyNumberFormat="0" applyProtection="0">
      <alignment horizontal="right" vertical="center"/>
    </xf>
    <xf numFmtId="4" fontId="41" fillId="62" borderId="21" applyNumberFormat="0" applyProtection="0">
      <alignment horizontal="right" vertical="center"/>
    </xf>
    <xf numFmtId="38" fontId="61" fillId="0" borderId="23">
      <alignment/>
      <protection/>
    </xf>
    <xf numFmtId="205" fontId="6" fillId="0" borderId="0">
      <alignment/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64" borderId="0">
      <alignment/>
      <protection/>
    </xf>
    <xf numFmtId="0" fontId="5" fillId="0" borderId="0" applyNumberFormat="0" applyFont="0" applyAlignment="0">
      <protection/>
    </xf>
    <xf numFmtId="0" fontId="5" fillId="0" borderId="0" applyNumberFormat="0" applyFont="0" applyAlignment="0">
      <protection/>
    </xf>
    <xf numFmtId="49" fontId="11" fillId="0" borderId="0" applyFill="0" applyBorder="0" applyAlignment="0">
      <protection/>
    </xf>
    <xf numFmtId="180" fontId="6" fillId="0" borderId="0" applyFill="0" applyBorder="0" applyAlignment="0">
      <protection/>
    </xf>
    <xf numFmtId="180" fontId="6" fillId="0" borderId="0" applyFill="0" applyBorder="0" applyAlignment="0">
      <protection/>
    </xf>
    <xf numFmtId="191" fontId="11" fillId="0" borderId="0" applyFill="0" applyBorder="0" applyAlignment="0">
      <protection/>
    </xf>
    <xf numFmtId="191" fontId="11" fillId="0" borderId="0" applyFill="0" applyBorder="0" applyAlignment="0">
      <protection/>
    </xf>
    <xf numFmtId="181" fontId="6" fillId="0" borderId="0" applyFill="0" applyBorder="0" applyAlignment="0">
      <protection/>
    </xf>
    <xf numFmtId="181" fontId="6" fillId="0" borderId="0" applyFill="0" applyBorder="0" applyAlignment="0">
      <protection/>
    </xf>
    <xf numFmtId="192" fontId="11" fillId="0" borderId="0" applyFill="0" applyBorder="0" applyAlignment="0">
      <protection/>
    </xf>
    <xf numFmtId="192" fontId="11" fillId="0" borderId="0" applyFill="0" applyBorder="0" applyAlignment="0">
      <protection/>
    </xf>
    <xf numFmtId="0" fontId="1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62" fillId="0" borderId="0">
      <alignment/>
      <protection locked="0"/>
    </xf>
    <xf numFmtId="2" fontId="62" fillId="0" borderId="0">
      <alignment/>
      <protection locked="0"/>
    </xf>
    <xf numFmtId="0" fontId="113" fillId="0" borderId="24" applyNumberFormat="0" applyFill="0" applyAlignment="0" applyProtection="0"/>
    <xf numFmtId="0" fontId="38" fillId="0" borderId="25" applyNumberFormat="0" applyFill="0" applyAlignment="0" applyProtection="0"/>
    <xf numFmtId="0" fontId="13" fillId="0" borderId="26" applyNumberFormat="0" applyFill="0" applyAlignment="0" applyProtection="0"/>
    <xf numFmtId="0" fontId="6" fillId="0" borderId="27" applyNumberFormat="0" applyFon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6" fillId="0" borderId="28" applyNumberFormat="0" applyFont="0" applyFill="0" applyAlignment="0" applyProtection="0"/>
    <xf numFmtId="0" fontId="6" fillId="0" borderId="28" applyNumberFormat="0" applyFont="0" applyFill="0" applyAlignment="0" applyProtection="0"/>
    <xf numFmtId="0" fontId="6" fillId="0" borderId="28" applyNumberFormat="0" applyFont="0" applyFill="0" applyAlignment="0" applyProtection="0"/>
    <xf numFmtId="0" fontId="6" fillId="0" borderId="28" applyNumberFormat="0" applyFont="0" applyFill="0" applyAlignment="0" applyProtection="0"/>
    <xf numFmtId="0" fontId="6" fillId="0" borderId="28" applyNumberFormat="0" applyFont="0" applyFill="0" applyAlignment="0" applyProtection="0"/>
    <xf numFmtId="0" fontId="6" fillId="0" borderId="28" applyNumberFormat="0" applyFont="0" applyFill="0" applyAlignment="0" applyProtection="0"/>
    <xf numFmtId="0" fontId="6" fillId="0" borderId="28" applyNumberFormat="0" applyFont="0" applyFill="0" applyAlignment="0" applyProtection="0"/>
    <xf numFmtId="0" fontId="13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6" fillId="0" borderId="29" applyNumberFormat="0" applyFont="0" applyBorder="0" applyAlignment="0" applyProtection="0"/>
    <xf numFmtId="0" fontId="6" fillId="0" borderId="27" applyNumberFormat="0" applyFont="0" applyFill="0" applyAlignment="0" applyProtection="0"/>
    <xf numFmtId="0" fontId="6" fillId="0" borderId="28" applyNumberFormat="0" applyFon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204" fontId="48" fillId="0" borderId="0">
      <alignment/>
      <protection locked="0"/>
    </xf>
    <xf numFmtId="206" fontId="48" fillId="0" borderId="0">
      <alignment/>
      <protection locked="0"/>
    </xf>
    <xf numFmtId="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65" borderId="0" xfId="0" applyFill="1" applyAlignment="1">
      <alignment/>
    </xf>
    <xf numFmtId="0" fontId="0" fillId="65" borderId="0" xfId="0" applyFill="1" applyAlignment="1">
      <alignment wrapText="1"/>
    </xf>
    <xf numFmtId="0" fontId="114" fillId="65" borderId="0" xfId="0" applyFont="1" applyFill="1" applyAlignment="1">
      <alignment/>
    </xf>
    <xf numFmtId="0" fontId="0" fillId="65" borderId="0" xfId="0" applyFill="1" applyBorder="1" applyAlignment="1">
      <alignment/>
    </xf>
    <xf numFmtId="168" fontId="4" fillId="65" borderId="0" xfId="1316" applyNumberFormat="1" applyFont="1" applyFill="1" applyBorder="1" applyAlignment="1" applyProtection="1">
      <alignment horizontal="right" vertical="top"/>
      <protection/>
    </xf>
    <xf numFmtId="0" fontId="0" fillId="65" borderId="30" xfId="0" applyFill="1" applyBorder="1" applyAlignment="1">
      <alignment/>
    </xf>
    <xf numFmtId="0" fontId="4" fillId="65" borderId="0" xfId="1316" applyNumberFormat="1" applyFont="1" applyFill="1" applyBorder="1" applyAlignment="1" applyProtection="1">
      <alignment wrapText="1"/>
      <protection/>
    </xf>
    <xf numFmtId="49" fontId="4" fillId="65" borderId="31" xfId="0" applyNumberFormat="1" applyFont="1" applyFill="1" applyBorder="1" applyAlignment="1">
      <alignment horizontal="left" vertical="top" wrapText="1" indent="1"/>
    </xf>
    <xf numFmtId="168" fontId="7" fillId="65" borderId="31" xfId="1315" applyNumberFormat="1" applyFont="1" applyFill="1" applyBorder="1" applyAlignment="1" applyProtection="1" quotePrefix="1">
      <alignment vertical="top"/>
      <protection/>
    </xf>
    <xf numFmtId="49" fontId="5" fillId="65" borderId="0" xfId="0" applyNumberFormat="1" applyFont="1" applyFill="1" applyBorder="1" applyAlignment="1">
      <alignment horizontal="left" vertical="top" wrapText="1" indent="2"/>
    </xf>
    <xf numFmtId="0" fontId="0" fillId="65" borderId="31" xfId="0" applyFill="1" applyBorder="1" applyAlignment="1">
      <alignment/>
    </xf>
    <xf numFmtId="49" fontId="4" fillId="65" borderId="31" xfId="0" applyNumberFormat="1" applyFont="1" applyFill="1" applyBorder="1" applyAlignment="1">
      <alignment vertical="top" wrapText="1"/>
    </xf>
    <xf numFmtId="168" fontId="4" fillId="65" borderId="31" xfId="1316" applyNumberFormat="1" applyFont="1" applyFill="1" applyBorder="1" applyAlignment="1">
      <alignment horizontal="right" vertical="top"/>
      <protection/>
    </xf>
    <xf numFmtId="49" fontId="9" fillId="65" borderId="0" xfId="0" applyNumberFormat="1" applyFont="1" applyFill="1" applyBorder="1" applyAlignment="1">
      <alignment vertical="top" wrapText="1"/>
    </xf>
    <xf numFmtId="168" fontId="4" fillId="65" borderId="0" xfId="1316" applyNumberFormat="1" applyFont="1" applyFill="1" applyBorder="1" applyAlignment="1">
      <alignment horizontal="right" vertical="top"/>
      <protection/>
    </xf>
    <xf numFmtId="49" fontId="5" fillId="65" borderId="0" xfId="0" applyNumberFormat="1" applyFont="1" applyFill="1" applyAlignment="1">
      <alignment vertical="top" wrapText="1"/>
    </xf>
    <xf numFmtId="168" fontId="5" fillId="65" borderId="0" xfId="0" applyNumberFormat="1" applyFont="1" applyFill="1" applyBorder="1" applyAlignment="1" applyProtection="1">
      <alignment vertical="top"/>
      <protection locked="0"/>
    </xf>
    <xf numFmtId="49" fontId="9" fillId="65" borderId="0" xfId="0" applyNumberFormat="1" applyFont="1" applyFill="1" applyAlignment="1">
      <alignment horizontal="left" vertical="top"/>
    </xf>
    <xf numFmtId="49" fontId="5" fillId="65" borderId="0" xfId="0" applyNumberFormat="1" applyFont="1" applyFill="1" applyAlignment="1">
      <alignment horizontal="left" vertical="top" wrapText="1" indent="1"/>
    </xf>
    <xf numFmtId="168" fontId="5" fillId="65" borderId="0" xfId="0" applyNumberFormat="1" applyFont="1" applyFill="1" applyAlignment="1">
      <alignment vertical="top"/>
    </xf>
    <xf numFmtId="49" fontId="5" fillId="65" borderId="0" xfId="0" applyNumberFormat="1" applyFont="1" applyFill="1" applyAlignment="1">
      <alignment horizontal="left" vertical="top" indent="1"/>
    </xf>
    <xf numFmtId="49" fontId="5" fillId="65" borderId="0" xfId="0" applyNumberFormat="1" applyFont="1" applyFill="1" applyBorder="1" applyAlignment="1">
      <alignment horizontal="left" vertical="top" wrapText="1" indent="1"/>
    </xf>
    <xf numFmtId="49" fontId="5" fillId="65" borderId="0" xfId="1316" applyNumberFormat="1" applyFont="1" applyFill="1" applyBorder="1" applyAlignment="1" applyProtection="1">
      <alignment vertical="top" wrapText="1"/>
      <protection/>
    </xf>
    <xf numFmtId="0" fontId="0" fillId="65" borderId="0" xfId="0" applyFill="1" applyBorder="1" applyAlignment="1">
      <alignment vertical="center"/>
    </xf>
    <xf numFmtId="49" fontId="9" fillId="65" borderId="0" xfId="0" applyNumberFormat="1" applyFont="1" applyFill="1" applyBorder="1" applyAlignment="1">
      <alignment horizontal="left" vertical="top"/>
    </xf>
    <xf numFmtId="0" fontId="0" fillId="65" borderId="32" xfId="0" applyFill="1" applyBorder="1" applyAlignment="1">
      <alignment vertical="center"/>
    </xf>
    <xf numFmtId="49" fontId="4" fillId="65" borderId="33" xfId="0" applyNumberFormat="1" applyFont="1" applyFill="1" applyBorder="1" applyAlignment="1">
      <alignment vertical="center" wrapText="1"/>
    </xf>
    <xf numFmtId="168" fontId="4" fillId="65" borderId="33" xfId="1316" applyNumberFormat="1" applyFont="1" applyFill="1" applyBorder="1" applyAlignment="1">
      <alignment horizontal="right" vertical="center"/>
      <protection/>
    </xf>
    <xf numFmtId="0" fontId="115" fillId="65" borderId="0" xfId="0" applyFont="1" applyFill="1" applyAlignment="1">
      <alignment/>
    </xf>
    <xf numFmtId="0" fontId="0" fillId="65" borderId="34" xfId="0" applyFill="1" applyBorder="1" applyAlignment="1">
      <alignment/>
    </xf>
    <xf numFmtId="0" fontId="4" fillId="65" borderId="34" xfId="1316" applyNumberFormat="1" applyFont="1" applyFill="1" applyBorder="1" applyAlignment="1" applyProtection="1">
      <alignment vertical="center" wrapText="1"/>
      <protection/>
    </xf>
    <xf numFmtId="0" fontId="4" fillId="65" borderId="35" xfId="0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Alignment="1">
      <alignment/>
    </xf>
    <xf numFmtId="195" fontId="5" fillId="65" borderId="0" xfId="0" applyNumberFormat="1" applyFont="1" applyFill="1" applyBorder="1" applyAlignment="1" applyProtection="1">
      <alignment vertical="top"/>
      <protection locked="0"/>
    </xf>
    <xf numFmtId="0" fontId="114" fillId="0" borderId="0" xfId="0" applyFont="1" applyAlignment="1">
      <alignment/>
    </xf>
    <xf numFmtId="0" fontId="43" fillId="65" borderId="0" xfId="0" applyFont="1" applyFill="1" applyAlignment="1">
      <alignment/>
    </xf>
    <xf numFmtId="0" fontId="43" fillId="0" borderId="0" xfId="0" applyFont="1" applyAlignment="1">
      <alignment/>
    </xf>
    <xf numFmtId="168" fontId="4" fillId="65" borderId="31" xfId="1316" applyNumberFormat="1" applyFont="1" applyFill="1" applyBorder="1" applyAlignment="1">
      <alignment horizontal="right" vertical="top"/>
      <protection/>
    </xf>
    <xf numFmtId="168" fontId="5" fillId="65" borderId="0" xfId="0" applyNumberFormat="1" applyFont="1" applyFill="1" applyBorder="1" applyAlignment="1">
      <alignment vertical="top"/>
    </xf>
    <xf numFmtId="168" fontId="8" fillId="65" borderId="30" xfId="1315" applyNumberFormat="1" applyFont="1" applyFill="1" applyBorder="1" applyAlignment="1" applyProtection="1" quotePrefix="1">
      <alignment vertical="top"/>
      <protection/>
    </xf>
    <xf numFmtId="0" fontId="0" fillId="0" borderId="30" xfId="0" applyBorder="1" applyAlignment="1">
      <alignment/>
    </xf>
    <xf numFmtId="195" fontId="5" fillId="65" borderId="0" xfId="0" applyNumberFormat="1" applyFont="1" applyFill="1" applyAlignment="1">
      <alignment vertical="top"/>
    </xf>
    <xf numFmtId="195" fontId="8" fillId="65" borderId="0" xfId="1315" applyNumberFormat="1" applyFont="1" applyFill="1" applyBorder="1" applyAlignment="1" applyProtection="1" quotePrefix="1">
      <alignment vertical="top"/>
      <protection/>
    </xf>
    <xf numFmtId="168" fontId="7" fillId="65" borderId="36" xfId="1315" applyNumberFormat="1" applyFont="1" applyFill="1" applyBorder="1" applyAlignment="1" applyProtection="1" quotePrefix="1">
      <alignment vertical="top"/>
      <protection/>
    </xf>
    <xf numFmtId="168" fontId="8" fillId="65" borderId="37" xfId="1315" applyNumberFormat="1" applyFont="1" applyFill="1" applyBorder="1" applyAlignment="1" applyProtection="1" quotePrefix="1">
      <alignment vertical="top"/>
      <protection/>
    </xf>
    <xf numFmtId="168" fontId="4" fillId="65" borderId="36" xfId="1316" applyNumberFormat="1" applyFont="1" applyFill="1" applyBorder="1" applyAlignment="1">
      <alignment horizontal="right" vertical="top"/>
      <protection/>
    </xf>
    <xf numFmtId="168" fontId="4" fillId="65" borderId="37" xfId="1316" applyNumberFormat="1" applyFont="1" applyFill="1" applyBorder="1" applyAlignment="1">
      <alignment horizontal="right" vertical="top"/>
      <protection/>
    </xf>
    <xf numFmtId="168" fontId="5" fillId="65" borderId="37" xfId="0" applyNumberFormat="1" applyFont="1" applyFill="1" applyBorder="1" applyAlignment="1" applyProtection="1">
      <alignment vertical="top"/>
      <protection locked="0"/>
    </xf>
    <xf numFmtId="168" fontId="4" fillId="65" borderId="37" xfId="1316" applyNumberFormat="1" applyFont="1" applyFill="1" applyBorder="1" applyAlignment="1" applyProtection="1">
      <alignment horizontal="right" vertical="top"/>
      <protection/>
    </xf>
    <xf numFmtId="168" fontId="5" fillId="65" borderId="37" xfId="0" applyNumberFormat="1" applyFont="1" applyFill="1" applyBorder="1" applyAlignment="1">
      <alignment vertical="top"/>
    </xf>
    <xf numFmtId="168" fontId="5" fillId="65" borderId="35" xfId="0" applyNumberFormat="1" applyFont="1" applyFill="1" applyBorder="1" applyAlignment="1" applyProtection="1">
      <alignment vertical="top"/>
      <protection locked="0"/>
    </xf>
    <xf numFmtId="0" fontId="116" fillId="0" borderId="0" xfId="0" applyFont="1" applyAlignment="1">
      <alignment wrapText="1"/>
    </xf>
    <xf numFmtId="168" fontId="116" fillId="0" borderId="0" xfId="0" applyNumberFormat="1" applyFont="1" applyAlignment="1">
      <alignment/>
    </xf>
    <xf numFmtId="9" fontId="116" fillId="0" borderId="0" xfId="1356" applyFont="1" applyAlignment="1">
      <alignment/>
    </xf>
    <xf numFmtId="0" fontId="116" fillId="0" borderId="0" xfId="0" applyFont="1" applyAlignment="1">
      <alignment/>
    </xf>
    <xf numFmtId="168" fontId="4" fillId="65" borderId="38" xfId="1316" applyNumberFormat="1" applyFont="1" applyFill="1" applyBorder="1" applyAlignment="1">
      <alignment horizontal="right" vertical="center"/>
      <protection/>
    </xf>
    <xf numFmtId="195" fontId="4" fillId="65" borderId="31" xfId="1316" applyNumberFormat="1" applyFont="1" applyFill="1" applyBorder="1" applyAlignment="1">
      <alignment horizontal="right" vertical="top"/>
      <protection/>
    </xf>
    <xf numFmtId="0" fontId="4" fillId="65" borderId="30" xfId="1316" applyNumberFormat="1" applyFont="1" applyFill="1" applyBorder="1" applyAlignment="1" applyProtection="1">
      <alignment horizontal="center" vertical="top"/>
      <protection/>
    </xf>
    <xf numFmtId="0" fontId="4" fillId="65" borderId="0" xfId="1316" applyNumberFormat="1" applyFont="1" applyFill="1" applyBorder="1" applyAlignment="1" applyProtection="1">
      <alignment horizontal="center" vertical="top"/>
      <protection/>
    </xf>
    <xf numFmtId="167" fontId="5" fillId="65" borderId="0" xfId="0" applyNumberFormat="1" applyFont="1" applyFill="1" applyBorder="1" applyAlignment="1" applyProtection="1">
      <alignment vertical="top"/>
      <protection locked="0"/>
    </xf>
    <xf numFmtId="0" fontId="4" fillId="65" borderId="35" xfId="1316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Alignment="1">
      <alignment/>
    </xf>
    <xf numFmtId="168" fontId="8" fillId="65" borderId="0" xfId="1315" applyNumberFormat="1" applyFont="1" applyFill="1" applyBorder="1" applyAlignment="1" applyProtection="1" quotePrefix="1">
      <alignment vertical="top"/>
      <protection/>
    </xf>
    <xf numFmtId="195" fontId="5" fillId="65" borderId="37" xfId="0" applyNumberFormat="1" applyFont="1" applyFill="1" applyBorder="1" applyAlignment="1" applyProtection="1">
      <alignment vertical="top"/>
      <protection locked="0"/>
    </xf>
    <xf numFmtId="0" fontId="0" fillId="0" borderId="39" xfId="0" applyBorder="1" applyAlignment="1">
      <alignment/>
    </xf>
    <xf numFmtId="168" fontId="8" fillId="65" borderId="39" xfId="1315" applyNumberFormat="1" applyFont="1" applyFill="1" applyBorder="1" applyAlignment="1" applyProtection="1" quotePrefix="1">
      <alignment vertical="top"/>
      <protection/>
    </xf>
    <xf numFmtId="9" fontId="116" fillId="0" borderId="0" xfId="1356" applyFont="1" applyBorder="1" applyAlignment="1">
      <alignment/>
    </xf>
    <xf numFmtId="0" fontId="116" fillId="0" borderId="0" xfId="0" applyFont="1" applyBorder="1" applyAlignment="1">
      <alignment/>
    </xf>
    <xf numFmtId="168" fontId="116" fillId="0" borderId="0" xfId="0" applyNumberFormat="1" applyFont="1" applyBorder="1" applyAlignment="1">
      <alignment/>
    </xf>
    <xf numFmtId="9" fontId="8" fillId="65" borderId="0" xfId="1356" applyFont="1" applyFill="1" applyBorder="1" applyAlignment="1" applyProtection="1" quotePrefix="1">
      <alignment vertical="top"/>
      <protection/>
    </xf>
    <xf numFmtId="9" fontId="4" fillId="65" borderId="31" xfId="1356" applyFont="1" applyFill="1" applyBorder="1" applyAlignment="1">
      <alignment horizontal="right" vertical="top"/>
    </xf>
    <xf numFmtId="9" fontId="5" fillId="65" borderId="0" xfId="1356" applyFont="1" applyFill="1" applyBorder="1" applyAlignment="1" applyProtection="1">
      <alignment vertical="top"/>
      <protection locked="0"/>
    </xf>
    <xf numFmtId="168" fontId="8" fillId="65" borderId="40" xfId="1315" applyNumberFormat="1" applyFont="1" applyFill="1" applyBorder="1" applyAlignment="1" applyProtection="1" quotePrefix="1">
      <alignment vertical="top"/>
      <protection/>
    </xf>
    <xf numFmtId="168" fontId="4" fillId="65" borderId="41" xfId="1316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/>
    </xf>
    <xf numFmtId="168" fontId="4" fillId="65" borderId="34" xfId="1316" applyNumberFormat="1" applyFont="1" applyFill="1" applyBorder="1" applyAlignment="1" applyProtection="1">
      <alignment horizontal="right" vertical="top" wrapText="1"/>
      <protection/>
    </xf>
    <xf numFmtId="168" fontId="4" fillId="65" borderId="42" xfId="1316" applyNumberFormat="1" applyFont="1" applyFill="1" applyBorder="1" applyAlignment="1" applyProtection="1">
      <alignment horizontal="right" vertical="top" wrapText="1"/>
      <protection/>
    </xf>
    <xf numFmtId="207" fontId="0" fillId="0" borderId="40" xfId="1356" applyNumberFormat="1" applyFont="1" applyBorder="1" applyAlignment="1">
      <alignment/>
    </xf>
    <xf numFmtId="207" fontId="4" fillId="65" borderId="31" xfId="1356" applyNumberFormat="1" applyFont="1" applyFill="1" applyBorder="1" applyAlignment="1">
      <alignment horizontal="right" vertical="top"/>
    </xf>
    <xf numFmtId="207" fontId="7" fillId="65" borderId="41" xfId="1356" applyNumberFormat="1" applyFont="1" applyFill="1" applyBorder="1" applyAlignment="1" applyProtection="1" quotePrefix="1">
      <alignment vertical="top"/>
      <protection/>
    </xf>
    <xf numFmtId="207" fontId="117" fillId="0" borderId="40" xfId="1356" applyNumberFormat="1" applyFont="1" applyBorder="1" applyAlignment="1">
      <alignment vertical="top"/>
    </xf>
    <xf numFmtId="207" fontId="4" fillId="65" borderId="41" xfId="1356" applyNumberFormat="1" applyFont="1" applyFill="1" applyBorder="1" applyAlignment="1">
      <alignment horizontal="right" vertical="top"/>
    </xf>
    <xf numFmtId="207" fontId="4" fillId="65" borderId="33" xfId="1356" applyNumberFormat="1" applyFont="1" applyFill="1" applyBorder="1" applyAlignment="1">
      <alignment horizontal="right" vertical="center"/>
    </xf>
    <xf numFmtId="207" fontId="118" fillId="0" borderId="31" xfId="1356" applyNumberFormat="1" applyFont="1" applyBorder="1" applyAlignment="1">
      <alignment vertical="top"/>
    </xf>
    <xf numFmtId="207" fontId="117" fillId="0" borderId="0" xfId="1356" applyNumberFormat="1" applyFont="1" applyBorder="1" applyAlignment="1">
      <alignment vertical="top"/>
    </xf>
    <xf numFmtId="207" fontId="4" fillId="65" borderId="43" xfId="1356" applyNumberFormat="1" applyFont="1" applyFill="1" applyBorder="1" applyAlignment="1">
      <alignment horizontal="right" vertical="center"/>
    </xf>
    <xf numFmtId="207" fontId="117" fillId="0" borderId="39" xfId="1356" applyNumberFormat="1" applyFont="1" applyBorder="1" applyAlignment="1">
      <alignment vertical="top"/>
    </xf>
    <xf numFmtId="207" fontId="0" fillId="0" borderId="0" xfId="1356" applyNumberFormat="1" applyFont="1" applyAlignment="1">
      <alignment/>
    </xf>
    <xf numFmtId="0" fontId="0" fillId="0" borderId="0" xfId="0" applyFill="1" applyBorder="1" applyAlignment="1">
      <alignment/>
    </xf>
    <xf numFmtId="168" fontId="116" fillId="0" borderId="0" xfId="1356" applyNumberFormat="1" applyFont="1" applyBorder="1" applyAlignment="1">
      <alignment/>
    </xf>
    <xf numFmtId="168" fontId="4" fillId="65" borderId="35" xfId="1316" applyNumberFormat="1" applyFont="1" applyFill="1" applyBorder="1" applyAlignment="1" applyProtection="1">
      <alignment horizontal="center" vertical="top"/>
      <protection/>
    </xf>
    <xf numFmtId="195" fontId="0" fillId="0" borderId="0" xfId="0" applyNumberFormat="1" applyAlignment="1">
      <alignment/>
    </xf>
    <xf numFmtId="195" fontId="0" fillId="0" borderId="0" xfId="564" applyNumberFormat="1" applyFont="1" applyAlignment="1">
      <alignment/>
    </xf>
    <xf numFmtId="3" fontId="3" fillId="0" borderId="0" xfId="1068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68" fontId="8" fillId="0" borderId="0" xfId="1315" applyNumberFormat="1" applyFont="1" applyFill="1" applyBorder="1" applyAlignment="1" applyProtection="1" quotePrefix="1">
      <alignment vertical="top"/>
      <protection/>
    </xf>
    <xf numFmtId="195" fontId="114" fillId="0" borderId="0" xfId="564" applyNumberFormat="1" applyFont="1" applyAlignment="1">
      <alignment/>
    </xf>
    <xf numFmtId="168" fontId="0" fillId="0" borderId="0" xfId="0" applyNumberFormat="1" applyBorder="1" applyAlignment="1">
      <alignment/>
    </xf>
    <xf numFmtId="0" fontId="119" fillId="0" borderId="0" xfId="0" applyFont="1" applyFill="1" applyAlignment="1">
      <alignment wrapText="1"/>
    </xf>
    <xf numFmtId="195" fontId="0" fillId="0" borderId="0" xfId="564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5" fillId="65" borderId="0" xfId="1315" applyNumberFormat="1" applyFont="1" applyFill="1" applyBorder="1" applyAlignment="1" applyProtection="1" quotePrefix="1">
      <alignment vertical="top"/>
      <protection/>
    </xf>
    <xf numFmtId="3" fontId="114" fillId="0" borderId="0" xfId="0" applyNumberFormat="1" applyFont="1" applyAlignment="1">
      <alignment/>
    </xf>
    <xf numFmtId="168" fontId="5" fillId="65" borderId="0" xfId="1316" applyNumberFormat="1" applyFont="1" applyFill="1" applyBorder="1" applyAlignment="1" applyProtection="1">
      <alignment horizontal="right" vertical="top"/>
      <protection/>
    </xf>
    <xf numFmtId="168" fontId="5" fillId="65" borderId="37" xfId="1316" applyNumberFormat="1" applyFont="1" applyFill="1" applyBorder="1" applyAlignment="1" applyProtection="1">
      <alignment horizontal="right" vertical="top"/>
      <protection/>
    </xf>
    <xf numFmtId="168" fontId="116" fillId="66" borderId="0" xfId="0" applyNumberFormat="1" applyFont="1" applyFill="1" applyAlignment="1">
      <alignment/>
    </xf>
    <xf numFmtId="9" fontId="116" fillId="66" borderId="0" xfId="1356" applyFont="1" applyFill="1" applyAlignment="1">
      <alignment/>
    </xf>
    <xf numFmtId="168" fontId="116" fillId="66" borderId="0" xfId="1356" applyNumberFormat="1" applyFont="1" applyFill="1" applyAlignment="1">
      <alignment/>
    </xf>
    <xf numFmtId="195" fontId="108" fillId="0" borderId="0" xfId="564" applyNumberFormat="1" applyFont="1" applyAlignment="1">
      <alignment/>
    </xf>
    <xf numFmtId="3" fontId="120" fillId="0" borderId="0" xfId="0" applyNumberFormat="1" applyFont="1" applyFill="1" applyAlignment="1">
      <alignment/>
    </xf>
    <xf numFmtId="168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116" fillId="0" borderId="0" xfId="0" applyNumberFormat="1" applyFont="1" applyFill="1" applyBorder="1" applyAlignment="1">
      <alignment/>
    </xf>
    <xf numFmtId="9" fontId="116" fillId="0" borderId="0" xfId="1356" applyFont="1" applyFill="1" applyBorder="1" applyAlignment="1">
      <alignment/>
    </xf>
    <xf numFmtId="168" fontId="116" fillId="0" borderId="0" xfId="1356" applyNumberFormat="1" applyFont="1" applyFill="1" applyBorder="1" applyAlignment="1">
      <alignment/>
    </xf>
    <xf numFmtId="0" fontId="4" fillId="65" borderId="34" xfId="564" applyNumberFormat="1" applyFont="1" applyFill="1" applyBorder="1" applyAlignment="1" applyProtection="1">
      <alignment horizontal="center" vertical="top"/>
      <protection/>
    </xf>
    <xf numFmtId="0" fontId="4" fillId="65" borderId="44" xfId="564" applyNumberFormat="1" applyFont="1" applyFill="1" applyBorder="1" applyAlignment="1" applyProtection="1">
      <alignment horizontal="center" vertical="top"/>
      <protection/>
    </xf>
    <xf numFmtId="2" fontId="116" fillId="0" borderId="0" xfId="0" applyNumberFormat="1" applyFont="1" applyAlignment="1">
      <alignment/>
    </xf>
    <xf numFmtId="0" fontId="4" fillId="65" borderId="45" xfId="564" applyNumberFormat="1" applyFont="1" applyFill="1" applyBorder="1" applyAlignment="1" applyProtection="1">
      <alignment horizontal="center" vertical="top"/>
      <protection/>
    </xf>
    <xf numFmtId="0" fontId="0" fillId="0" borderId="46" xfId="0" applyBorder="1" applyAlignment="1">
      <alignment wrapText="1"/>
    </xf>
    <xf numFmtId="195" fontId="0" fillId="0" borderId="47" xfId="0" applyNumberFormat="1" applyBorder="1" applyAlignment="1">
      <alignment/>
    </xf>
    <xf numFmtId="0" fontId="0" fillId="0" borderId="48" xfId="0" applyBorder="1" applyAlignment="1">
      <alignment wrapText="1"/>
    </xf>
    <xf numFmtId="195" fontId="0" fillId="0" borderId="49" xfId="0" applyNumberFormat="1" applyBorder="1" applyAlignment="1">
      <alignment/>
    </xf>
    <xf numFmtId="0" fontId="0" fillId="0" borderId="45" xfId="0" applyBorder="1" applyAlignment="1">
      <alignment wrapText="1"/>
    </xf>
    <xf numFmtId="195" fontId="0" fillId="0" borderId="50" xfId="0" applyNumberFormat="1" applyBorder="1" applyAlignment="1">
      <alignment/>
    </xf>
    <xf numFmtId="195" fontId="0" fillId="0" borderId="44" xfId="0" applyNumberFormat="1" applyBorder="1" applyAlignment="1">
      <alignment/>
    </xf>
    <xf numFmtId="195" fontId="0" fillId="0" borderId="51" xfId="0" applyNumberFormat="1" applyBorder="1" applyAlignment="1">
      <alignment/>
    </xf>
    <xf numFmtId="195" fontId="0" fillId="0" borderId="52" xfId="0" applyNumberFormat="1" applyBorder="1" applyAlignment="1">
      <alignment/>
    </xf>
    <xf numFmtId="195" fontId="0" fillId="0" borderId="37" xfId="0" applyNumberFormat="1" applyBorder="1" applyAlignment="1">
      <alignment/>
    </xf>
    <xf numFmtId="195" fontId="0" fillId="0" borderId="53" xfId="0" applyNumberFormat="1" applyBorder="1" applyAlignment="1">
      <alignment/>
    </xf>
    <xf numFmtId="195" fontId="0" fillId="0" borderId="54" xfId="0" applyNumberFormat="1" applyBorder="1" applyAlignment="1">
      <alignment/>
    </xf>
    <xf numFmtId="195" fontId="0" fillId="0" borderId="55" xfId="0" applyNumberFormat="1" applyBorder="1" applyAlignment="1">
      <alignment/>
    </xf>
    <xf numFmtId="195" fontId="0" fillId="0" borderId="56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4" fillId="65" borderId="57" xfId="564" applyNumberFormat="1" applyFont="1" applyFill="1" applyBorder="1" applyAlignment="1" applyProtection="1">
      <alignment horizontal="center" vertical="top"/>
      <protection/>
    </xf>
    <xf numFmtId="0" fontId="4" fillId="65" borderId="58" xfId="564" applyNumberFormat="1" applyFont="1" applyFill="1" applyBorder="1" applyAlignment="1" applyProtection="1">
      <alignment horizontal="center" vertical="top"/>
      <protection/>
    </xf>
    <xf numFmtId="168" fontId="4" fillId="65" borderId="59" xfId="1316" applyNumberFormat="1" applyFont="1" applyFill="1" applyBorder="1" applyAlignment="1" applyProtection="1">
      <alignment horizontal="center" vertical="top"/>
      <protection/>
    </xf>
    <xf numFmtId="168" fontId="4" fillId="65" borderId="30" xfId="1316" applyNumberFormat="1" applyFont="1" applyFill="1" applyBorder="1" applyAlignment="1" applyProtection="1">
      <alignment horizontal="center" vertical="top"/>
      <protection/>
    </xf>
    <xf numFmtId="207" fontId="4" fillId="65" borderId="30" xfId="1356" applyNumberFormat="1" applyFont="1" applyFill="1" applyBorder="1" applyAlignment="1">
      <alignment horizontal="right" vertical="top"/>
    </xf>
    <xf numFmtId="207" fontId="4" fillId="65" borderId="59" xfId="1356" applyNumberFormat="1" applyFont="1" applyFill="1" applyBorder="1" applyAlignment="1">
      <alignment horizontal="right" vertical="top"/>
    </xf>
    <xf numFmtId="168" fontId="43" fillId="0" borderId="0" xfId="0" applyNumberFormat="1" applyFont="1" applyAlignment="1">
      <alignment/>
    </xf>
    <xf numFmtId="168" fontId="7" fillId="65" borderId="0" xfId="1315" applyNumberFormat="1" applyFont="1" applyFill="1" applyBorder="1" applyAlignment="1" applyProtection="1">
      <alignment vertical="top"/>
      <protection/>
    </xf>
    <xf numFmtId="195" fontId="121" fillId="65" borderId="0" xfId="0" applyNumberFormat="1" applyFont="1" applyFill="1" applyAlignment="1">
      <alignment vertical="top"/>
    </xf>
    <xf numFmtId="168" fontId="4" fillId="65" borderId="60" xfId="1316" applyNumberFormat="1" applyFont="1" applyFill="1" applyBorder="1" applyAlignment="1">
      <alignment horizontal="right" vertical="top"/>
      <protection/>
    </xf>
    <xf numFmtId="168" fontId="116" fillId="0" borderId="0" xfId="1356" applyNumberFormat="1" applyFont="1" applyFill="1" applyAlignment="1">
      <alignment/>
    </xf>
    <xf numFmtId="168" fontId="4" fillId="65" borderId="43" xfId="1316" applyNumberFormat="1" applyFont="1" applyFill="1" applyBorder="1" applyAlignment="1">
      <alignment horizontal="right" vertical="center"/>
      <protection/>
    </xf>
    <xf numFmtId="168" fontId="4" fillId="65" borderId="61" xfId="1316" applyNumberFormat="1" applyFont="1" applyFill="1" applyBorder="1" applyAlignment="1">
      <alignment horizontal="right" vertical="center"/>
      <protection/>
    </xf>
    <xf numFmtId="168" fontId="8" fillId="65" borderId="35" xfId="1315" applyNumberFormat="1" applyFont="1" applyFill="1" applyBorder="1" applyAlignment="1" applyProtection="1" quotePrefix="1">
      <alignment vertical="top"/>
      <protection/>
    </xf>
    <xf numFmtId="0" fontId="4" fillId="65" borderId="0" xfId="1316" applyNumberFormat="1" applyFont="1" applyFill="1" applyBorder="1" applyAlignment="1" applyProtection="1">
      <alignment vertical="center" wrapText="1"/>
      <protection/>
    </xf>
    <xf numFmtId="49" fontId="4" fillId="65" borderId="0" xfId="1316" applyNumberFormat="1" applyFont="1" applyFill="1" applyBorder="1" applyAlignment="1" applyProtection="1">
      <alignment wrapText="1"/>
      <protection/>
    </xf>
    <xf numFmtId="0" fontId="118" fillId="65" borderId="0" xfId="0" applyFont="1" applyFill="1" applyAlignment="1">
      <alignment/>
    </xf>
    <xf numFmtId="0" fontId="117" fillId="65" borderId="0" xfId="0" applyFont="1" applyFill="1" applyAlignment="1">
      <alignment/>
    </xf>
    <xf numFmtId="0" fontId="117" fillId="0" borderId="0" xfId="0" applyFont="1" applyAlignment="1">
      <alignment/>
    </xf>
    <xf numFmtId="0" fontId="117" fillId="65" borderId="34" xfId="0" applyFont="1" applyFill="1" applyBorder="1" applyAlignment="1">
      <alignment/>
    </xf>
    <xf numFmtId="0" fontId="117" fillId="65" borderId="30" xfId="0" applyFont="1" applyFill="1" applyBorder="1" applyAlignment="1">
      <alignment/>
    </xf>
    <xf numFmtId="0" fontId="117" fillId="65" borderId="0" xfId="0" applyFont="1" applyFill="1" applyBorder="1" applyAlignment="1">
      <alignment/>
    </xf>
    <xf numFmtId="195" fontId="117" fillId="0" borderId="0" xfId="0" applyNumberFormat="1" applyFont="1" applyAlignment="1">
      <alignment/>
    </xf>
    <xf numFmtId="0" fontId="117" fillId="65" borderId="31" xfId="0" applyFont="1" applyFill="1" applyBorder="1" applyAlignment="1">
      <alignment/>
    </xf>
    <xf numFmtId="0" fontId="5" fillId="65" borderId="0" xfId="0" applyFont="1" applyFill="1" applyAlignment="1">
      <alignment/>
    </xf>
    <xf numFmtId="0" fontId="5" fillId="0" borderId="0" xfId="0" applyFont="1" applyAlignment="1">
      <alignment/>
    </xf>
    <xf numFmtId="0" fontId="117" fillId="65" borderId="0" xfId="0" applyFont="1" applyFill="1" applyBorder="1" applyAlignment="1">
      <alignment vertical="center"/>
    </xf>
    <xf numFmtId="0" fontId="117" fillId="65" borderId="32" xfId="0" applyFont="1" applyFill="1" applyBorder="1" applyAlignment="1">
      <alignment vertical="center"/>
    </xf>
    <xf numFmtId="0" fontId="117" fillId="0" borderId="0" xfId="0" applyFont="1" applyAlignment="1">
      <alignment wrapText="1"/>
    </xf>
    <xf numFmtId="168" fontId="117" fillId="0" borderId="0" xfId="0" applyNumberFormat="1" applyFont="1" applyAlignment="1">
      <alignment/>
    </xf>
    <xf numFmtId="9" fontId="117" fillId="0" borderId="0" xfId="1356" applyFont="1" applyAlignment="1">
      <alignment/>
    </xf>
    <xf numFmtId="3" fontId="117" fillId="0" borderId="0" xfId="0" applyNumberFormat="1" applyFont="1" applyAlignment="1">
      <alignment/>
    </xf>
    <xf numFmtId="168" fontId="9" fillId="65" borderId="0" xfId="0" applyNumberFormat="1" applyFont="1" applyFill="1" applyBorder="1" applyAlignment="1" applyProtection="1">
      <alignment vertical="top"/>
      <protection locked="0"/>
    </xf>
    <xf numFmtId="168" fontId="9" fillId="65" borderId="0" xfId="1316" applyNumberFormat="1" applyFont="1" applyFill="1" applyBorder="1" applyAlignment="1">
      <alignment horizontal="right" vertical="top"/>
      <protection/>
    </xf>
    <xf numFmtId="168" fontId="9" fillId="65" borderId="0" xfId="1316" applyNumberFormat="1" applyFont="1" applyFill="1" applyBorder="1" applyAlignment="1" applyProtection="1">
      <alignment horizontal="right" vertical="top"/>
      <protection/>
    </xf>
    <xf numFmtId="168" fontId="9" fillId="65" borderId="37" xfId="1316" applyNumberFormat="1" applyFont="1" applyFill="1" applyBorder="1" applyAlignment="1" applyProtection="1">
      <alignment horizontal="right" vertical="top"/>
      <protection/>
    </xf>
    <xf numFmtId="168" fontId="82" fillId="65" borderId="37" xfId="1315" applyNumberFormat="1" applyFont="1" applyFill="1" applyBorder="1" applyAlignment="1" applyProtection="1" quotePrefix="1">
      <alignment vertical="top"/>
      <protection/>
    </xf>
    <xf numFmtId="195" fontId="9" fillId="65" borderId="0" xfId="0" applyNumberFormat="1" applyFont="1" applyFill="1" applyBorder="1" applyAlignment="1" applyProtection="1">
      <alignment vertical="top"/>
      <protection locked="0"/>
    </xf>
    <xf numFmtId="168" fontId="82" fillId="65" borderId="0" xfId="1315" applyNumberFormat="1" applyFont="1" applyFill="1" applyBorder="1" applyAlignment="1" applyProtection="1" quotePrefix="1">
      <alignment vertical="top"/>
      <protection/>
    </xf>
    <xf numFmtId="168" fontId="4" fillId="65" borderId="31" xfId="0" applyNumberFormat="1" applyFont="1" applyFill="1" applyBorder="1" applyAlignment="1" applyProtection="1">
      <alignment vertical="top"/>
      <protection locked="0"/>
    </xf>
    <xf numFmtId="195" fontId="4" fillId="65" borderId="31" xfId="0" applyNumberFormat="1" applyFont="1" applyFill="1" applyBorder="1" applyAlignment="1" applyProtection="1">
      <alignment vertical="top"/>
      <protection locked="0"/>
    </xf>
    <xf numFmtId="168" fontId="9" fillId="65" borderId="37" xfId="0" applyNumberFormat="1" applyFont="1" applyFill="1" applyBorder="1" applyAlignment="1">
      <alignment vertical="top"/>
    </xf>
    <xf numFmtId="168" fontId="9" fillId="65" borderId="31" xfId="0" applyNumberFormat="1" applyFont="1" applyFill="1" applyBorder="1" applyAlignment="1" applyProtection="1">
      <alignment vertical="top"/>
      <protection locked="0"/>
    </xf>
    <xf numFmtId="168" fontId="82" fillId="65" borderId="36" xfId="1315" applyNumberFormat="1" applyFont="1" applyFill="1" applyBorder="1" applyAlignment="1" applyProtection="1" quotePrefix="1">
      <alignment vertical="top"/>
      <protection/>
    </xf>
    <xf numFmtId="195" fontId="9" fillId="65" borderId="31" xfId="0" applyNumberFormat="1" applyFont="1" applyFill="1" applyBorder="1" applyAlignment="1" applyProtection="1">
      <alignment vertical="top"/>
      <protection locked="0"/>
    </xf>
    <xf numFmtId="195" fontId="82" fillId="65" borderId="0" xfId="1315" applyNumberFormat="1" applyFont="1" applyFill="1" applyBorder="1" applyAlignment="1" applyProtection="1" quotePrefix="1">
      <alignment vertical="top"/>
      <protection/>
    </xf>
    <xf numFmtId="168" fontId="9" fillId="65" borderId="37" xfId="0" applyNumberFormat="1" applyFont="1" applyFill="1" applyBorder="1" applyAlignment="1" applyProtection="1">
      <alignment vertical="top"/>
      <protection locked="0"/>
    </xf>
    <xf numFmtId="165" fontId="4" fillId="65" borderId="33" xfId="1316" applyNumberFormat="1" applyFont="1" applyFill="1" applyBorder="1" applyAlignment="1">
      <alignment horizontal="right" vertical="center"/>
      <protection/>
    </xf>
    <xf numFmtId="0" fontId="4" fillId="65" borderId="62" xfId="564" applyNumberFormat="1" applyFont="1" applyFill="1" applyBorder="1" applyAlignment="1" applyProtection="1">
      <alignment horizontal="center" vertical="top"/>
      <protection/>
    </xf>
    <xf numFmtId="165" fontId="4" fillId="65" borderId="0" xfId="1316" applyNumberFormat="1" applyFont="1" applyFill="1" applyBorder="1" applyAlignment="1">
      <alignment horizontal="right" vertical="center"/>
      <protection/>
    </xf>
    <xf numFmtId="0" fontId="4" fillId="65" borderId="63" xfId="564" applyNumberFormat="1" applyFont="1" applyFill="1" applyBorder="1" applyAlignment="1" applyProtection="1">
      <alignment horizontal="center" vertical="top"/>
      <protection/>
    </xf>
    <xf numFmtId="168" fontId="5" fillId="65" borderId="0" xfId="0" applyNumberFormat="1" applyFont="1" applyFill="1" applyBorder="1" applyAlignment="1" applyProtection="1">
      <alignment vertical="top"/>
      <protection hidden="1" locked="0"/>
    </xf>
    <xf numFmtId="168" fontId="5" fillId="65" borderId="37" xfId="0" applyNumberFormat="1" applyFont="1" applyFill="1" applyBorder="1" applyAlignment="1" applyProtection="1">
      <alignment vertical="top"/>
      <protection hidden="1" locked="0"/>
    </xf>
    <xf numFmtId="195" fontId="5" fillId="65" borderId="0" xfId="0" applyNumberFormat="1" applyFont="1" applyFill="1" applyBorder="1" applyAlignment="1" applyProtection="1">
      <alignment vertical="top"/>
      <protection hidden="1" locked="0"/>
    </xf>
    <xf numFmtId="168" fontId="7" fillId="65" borderId="31" xfId="1315" applyNumberFormat="1" applyFont="1" applyFill="1" applyBorder="1" applyAlignment="1" applyProtection="1" quotePrefix="1">
      <alignment vertical="top"/>
      <protection hidden="1" locked="0"/>
    </xf>
    <xf numFmtId="168" fontId="7" fillId="65" borderId="36" xfId="1315" applyNumberFormat="1" applyFont="1" applyFill="1" applyBorder="1" applyAlignment="1" applyProtection="1" quotePrefix="1">
      <alignment vertical="top"/>
      <protection hidden="1" locked="0"/>
    </xf>
    <xf numFmtId="168" fontId="8" fillId="65" borderId="0" xfId="1315" applyNumberFormat="1" applyFont="1" applyFill="1" applyBorder="1" applyAlignment="1" applyProtection="1" quotePrefix="1">
      <alignment vertical="top"/>
      <protection hidden="1" locked="0"/>
    </xf>
    <xf numFmtId="168" fontId="8" fillId="65" borderId="37" xfId="1315" applyNumberFormat="1" applyFont="1" applyFill="1" applyBorder="1" applyAlignment="1" applyProtection="1" quotePrefix="1">
      <alignment vertical="top"/>
      <protection hidden="1" locked="0"/>
    </xf>
    <xf numFmtId="168" fontId="8" fillId="65" borderId="30" xfId="1315" applyNumberFormat="1" applyFont="1" applyFill="1" applyBorder="1" applyAlignment="1" applyProtection="1" quotePrefix="1">
      <alignment vertical="top"/>
      <protection hidden="1" locked="0"/>
    </xf>
    <xf numFmtId="168" fontId="8" fillId="65" borderId="35" xfId="1315" applyNumberFormat="1" applyFont="1" applyFill="1" applyBorder="1" applyAlignment="1" applyProtection="1" quotePrefix="1">
      <alignment vertical="top"/>
      <protection hidden="1" locked="0"/>
    </xf>
    <xf numFmtId="0" fontId="0" fillId="0" borderId="30" xfId="0" applyBorder="1" applyAlignment="1" applyProtection="1">
      <alignment/>
      <protection hidden="1" locked="0"/>
    </xf>
    <xf numFmtId="168" fontId="4" fillId="65" borderId="31" xfId="1316" applyNumberFormat="1" applyFont="1" applyFill="1" applyBorder="1" applyAlignment="1" applyProtection="1">
      <alignment horizontal="right" vertical="top"/>
      <protection hidden="1" locked="0"/>
    </xf>
    <xf numFmtId="168" fontId="4" fillId="65" borderId="36" xfId="1316" applyNumberFormat="1" applyFont="1" applyFill="1" applyBorder="1" applyAlignment="1" applyProtection="1">
      <alignment horizontal="right" vertical="top"/>
      <protection hidden="1" locked="0"/>
    </xf>
    <xf numFmtId="0" fontId="4" fillId="65" borderId="30" xfId="1316" applyNumberFormat="1" applyFont="1" applyFill="1" applyBorder="1" applyAlignment="1" applyProtection="1">
      <alignment horizontal="center" vertical="top"/>
      <protection hidden="1" locked="0"/>
    </xf>
    <xf numFmtId="0" fontId="4" fillId="65" borderId="0" xfId="1316" applyNumberFormat="1" applyFont="1" applyFill="1" applyBorder="1" applyAlignment="1" applyProtection="1">
      <alignment horizontal="center" vertical="top"/>
      <protection hidden="1" locked="0"/>
    </xf>
    <xf numFmtId="0" fontId="4" fillId="65" borderId="35" xfId="1316" applyNumberFormat="1" applyFont="1" applyFill="1" applyBorder="1" applyAlignment="1" applyProtection="1">
      <alignment horizontal="center" vertical="top"/>
      <protection hidden="1" locked="0"/>
    </xf>
    <xf numFmtId="168" fontId="9" fillId="65" borderId="0" xfId="1316" applyNumberFormat="1" applyFont="1" applyFill="1" applyBorder="1" applyAlignment="1" applyProtection="1">
      <alignment horizontal="right" vertical="top"/>
      <protection hidden="1" locked="0"/>
    </xf>
    <xf numFmtId="168" fontId="9" fillId="65" borderId="37" xfId="1316" applyNumberFormat="1" applyFont="1" applyFill="1" applyBorder="1" applyAlignment="1" applyProtection="1">
      <alignment horizontal="right" vertical="top"/>
      <protection hidden="1" locked="0"/>
    </xf>
    <xf numFmtId="168" fontId="5" fillId="65" borderId="0" xfId="1316" applyNumberFormat="1" applyFont="1" applyFill="1" applyBorder="1" applyAlignment="1" applyProtection="1">
      <alignment horizontal="right" vertical="top"/>
      <protection hidden="1" locked="0"/>
    </xf>
    <xf numFmtId="168" fontId="5" fillId="65" borderId="37" xfId="1316" applyNumberFormat="1" applyFont="1" applyFill="1" applyBorder="1" applyAlignment="1" applyProtection="1">
      <alignment horizontal="right" vertical="top"/>
      <protection hidden="1" locked="0"/>
    </xf>
    <xf numFmtId="168" fontId="5" fillId="65" borderId="0" xfId="0" applyNumberFormat="1" applyFont="1" applyFill="1" applyAlignment="1" applyProtection="1">
      <alignment vertical="top"/>
      <protection hidden="1" locked="0"/>
    </xf>
    <xf numFmtId="168" fontId="4" fillId="65" borderId="33" xfId="1316" applyNumberFormat="1" applyFont="1" applyFill="1" applyBorder="1" applyAlignment="1" applyProtection="1">
      <alignment horizontal="right" vertical="center"/>
      <protection hidden="1" locked="0"/>
    </xf>
    <xf numFmtId="168" fontId="4" fillId="65" borderId="38" xfId="1316" applyNumberFormat="1" applyFont="1" applyFill="1" applyBorder="1" applyAlignment="1" applyProtection="1">
      <alignment horizontal="right" vertical="center"/>
      <protection hidden="1" locked="0"/>
    </xf>
    <xf numFmtId="165" fontId="4" fillId="65" borderId="33" xfId="1316" applyNumberFormat="1" applyFont="1" applyFill="1" applyBorder="1" applyAlignment="1" applyProtection="1">
      <alignment horizontal="right" vertical="center"/>
      <protection hidden="1" locked="0"/>
    </xf>
    <xf numFmtId="195" fontId="0" fillId="0" borderId="64" xfId="0" applyNumberFormat="1" applyBorder="1" applyAlignment="1">
      <alignment/>
    </xf>
    <xf numFmtId="195" fontId="0" fillId="0" borderId="65" xfId="0" applyNumberFormat="1" applyBorder="1" applyAlignment="1">
      <alignment/>
    </xf>
    <xf numFmtId="0" fontId="0" fillId="65" borderId="30" xfId="0" applyFill="1" applyBorder="1" applyAlignment="1" applyProtection="1">
      <alignment/>
      <protection hidden="1" locked="0"/>
    </xf>
    <xf numFmtId="165" fontId="4" fillId="65" borderId="14" xfId="1316" applyNumberFormat="1" applyFont="1" applyFill="1" applyBorder="1" applyAlignment="1">
      <alignment horizontal="right" vertical="center"/>
      <protection/>
    </xf>
    <xf numFmtId="0" fontId="4" fillId="65" borderId="37" xfId="1316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wrapText="1"/>
    </xf>
    <xf numFmtId="195" fontId="0" fillId="0" borderId="0" xfId="0" applyNumberFormat="1" applyBorder="1" applyAlignment="1">
      <alignment/>
    </xf>
    <xf numFmtId="49" fontId="122" fillId="65" borderId="0" xfId="0" applyNumberFormat="1" applyFont="1" applyFill="1" applyAlignment="1">
      <alignment horizontal="left" vertical="top" wrapText="1" indent="1"/>
    </xf>
    <xf numFmtId="168" fontId="122" fillId="65" borderId="0" xfId="0" applyNumberFormat="1" applyFont="1" applyFill="1" applyBorder="1" applyAlignment="1" applyProtection="1">
      <alignment vertical="top"/>
      <protection locked="0"/>
    </xf>
    <xf numFmtId="168" fontId="122" fillId="65" borderId="37" xfId="1315" applyNumberFormat="1" applyFont="1" applyFill="1" applyBorder="1" applyAlignment="1" applyProtection="1" quotePrefix="1">
      <alignment vertical="top"/>
      <protection/>
    </xf>
    <xf numFmtId="195" fontId="122" fillId="65" borderId="0" xfId="0" applyNumberFormat="1" applyFont="1" applyFill="1" applyBorder="1" applyAlignment="1" applyProtection="1">
      <alignment vertical="top"/>
      <protection locked="0"/>
    </xf>
    <xf numFmtId="49" fontId="122" fillId="65" borderId="0" xfId="0" applyNumberFormat="1" applyFont="1" applyFill="1" applyBorder="1" applyAlignment="1">
      <alignment horizontal="left" vertical="top" wrapText="1" indent="1"/>
    </xf>
    <xf numFmtId="168" fontId="122" fillId="65" borderId="0" xfId="0" applyNumberFormat="1" applyFont="1" applyFill="1" applyBorder="1" applyAlignment="1" applyProtection="1">
      <alignment vertical="top"/>
      <protection hidden="1" locked="0"/>
    </xf>
    <xf numFmtId="168" fontId="122" fillId="65" borderId="0" xfId="0" applyNumberFormat="1" applyFont="1" applyFill="1" applyAlignment="1" applyProtection="1">
      <alignment vertical="top"/>
      <protection hidden="1" locked="0"/>
    </xf>
    <xf numFmtId="168" fontId="122" fillId="65" borderId="37" xfId="0" applyNumberFormat="1" applyFont="1" applyFill="1" applyBorder="1" applyAlignment="1" applyProtection="1">
      <alignment vertical="top"/>
      <protection hidden="1" locked="0"/>
    </xf>
    <xf numFmtId="195" fontId="122" fillId="65" borderId="0" xfId="0" applyNumberFormat="1" applyFont="1" applyFill="1" applyBorder="1" applyAlignment="1" applyProtection="1">
      <alignment vertical="top"/>
      <protection hidden="1" locked="0"/>
    </xf>
    <xf numFmtId="0" fontId="123" fillId="0" borderId="0" xfId="0" applyFont="1" applyAlignment="1">
      <alignment/>
    </xf>
    <xf numFmtId="168" fontId="124" fillId="0" borderId="0" xfId="0" applyNumberFormat="1" applyFont="1" applyAlignment="1">
      <alignment/>
    </xf>
    <xf numFmtId="0" fontId="125" fillId="0" borderId="0" xfId="0" applyFont="1" applyAlignment="1">
      <alignment/>
    </xf>
    <xf numFmtId="195" fontId="125" fillId="0" borderId="0" xfId="564" applyNumberFormat="1" applyFont="1" applyAlignment="1">
      <alignment/>
    </xf>
    <xf numFmtId="0" fontId="126" fillId="0" borderId="0" xfId="0" applyFont="1" applyAlignment="1">
      <alignment/>
    </xf>
    <xf numFmtId="3" fontId="126" fillId="0" borderId="0" xfId="0" applyNumberFormat="1" applyFont="1" applyAlignment="1">
      <alignment/>
    </xf>
    <xf numFmtId="195" fontId="126" fillId="0" borderId="0" xfId="564" applyNumberFormat="1" applyFont="1" applyAlignment="1">
      <alignment/>
    </xf>
    <xf numFmtId="168" fontId="124" fillId="0" borderId="0" xfId="0" applyNumberFormat="1" applyFont="1" applyAlignment="1">
      <alignment wrapText="1"/>
    </xf>
    <xf numFmtId="195" fontId="127" fillId="0" borderId="0" xfId="564" applyNumberFormat="1" applyFont="1" applyBorder="1" applyAlignment="1">
      <alignment/>
    </xf>
    <xf numFmtId="168" fontId="127" fillId="0" borderId="66" xfId="0" applyNumberFormat="1" applyFont="1" applyBorder="1" applyAlignment="1">
      <alignment/>
    </xf>
    <xf numFmtId="195" fontId="127" fillId="0" borderId="67" xfId="564" applyNumberFormat="1" applyFont="1" applyBorder="1" applyAlignment="1">
      <alignment/>
    </xf>
    <xf numFmtId="168" fontId="124" fillId="0" borderId="66" xfId="0" applyNumberFormat="1" applyFont="1" applyBorder="1" applyAlignment="1">
      <alignment/>
    </xf>
    <xf numFmtId="168" fontId="124" fillId="0" borderId="68" xfId="0" applyNumberFormat="1" applyFont="1" applyBorder="1" applyAlignment="1">
      <alignment/>
    </xf>
    <xf numFmtId="0" fontId="126" fillId="0" borderId="0" xfId="0" applyFont="1" applyAlignment="1">
      <alignment vertical="center"/>
    </xf>
    <xf numFmtId="168" fontId="7" fillId="65" borderId="37" xfId="1315" applyNumberFormat="1" applyFont="1" applyFill="1" applyBorder="1" applyAlignment="1" applyProtection="1" quotePrefix="1">
      <alignment vertical="top"/>
      <protection/>
    </xf>
    <xf numFmtId="0" fontId="0" fillId="65" borderId="37" xfId="0" applyFill="1" applyBorder="1" applyAlignment="1">
      <alignment/>
    </xf>
    <xf numFmtId="0" fontId="43" fillId="65" borderId="37" xfId="0" applyFont="1" applyFill="1" applyBorder="1" applyAlignment="1">
      <alignment/>
    </xf>
    <xf numFmtId="168" fontId="89" fillId="65" borderId="0" xfId="1315" applyNumberFormat="1" applyFont="1" applyFill="1" applyBorder="1" applyAlignment="1" applyProtection="1" quotePrefix="1">
      <alignment vertical="top"/>
      <protection/>
    </xf>
    <xf numFmtId="168" fontId="9" fillId="65" borderId="37" xfId="1316" applyNumberFormat="1" applyFont="1" applyFill="1" applyBorder="1" applyAlignment="1">
      <alignment horizontal="right" vertical="top"/>
      <protection/>
    </xf>
    <xf numFmtId="168" fontId="90" fillId="65" borderId="0" xfId="0" applyNumberFormat="1" applyFont="1" applyFill="1" applyBorder="1" applyAlignment="1" applyProtection="1">
      <alignment vertical="top"/>
      <protection locked="0"/>
    </xf>
    <xf numFmtId="168" fontId="11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8" fontId="114" fillId="0" borderId="0" xfId="0" applyNumberFormat="1" applyFont="1" applyAlignment="1">
      <alignment/>
    </xf>
    <xf numFmtId="168" fontId="4" fillId="65" borderId="0" xfId="0" applyNumberFormat="1" applyFont="1" applyFill="1" applyBorder="1" applyAlignment="1" applyProtection="1">
      <alignment vertical="top"/>
      <protection hidden="1" locked="0"/>
    </xf>
    <xf numFmtId="168" fontId="4" fillId="65" borderId="37" xfId="0" applyNumberFormat="1" applyFont="1" applyFill="1" applyBorder="1" applyAlignment="1" applyProtection="1">
      <alignment vertical="top"/>
      <protection hidden="1" locked="0"/>
    </xf>
    <xf numFmtId="167" fontId="0" fillId="0" borderId="0" xfId="0" applyNumberFormat="1" applyAlignment="1">
      <alignment/>
    </xf>
    <xf numFmtId="10" fontId="0" fillId="0" borderId="0" xfId="1356" applyNumberFormat="1" applyFont="1" applyAlignment="1">
      <alignment/>
    </xf>
    <xf numFmtId="208" fontId="0" fillId="0" borderId="0" xfId="1356" applyNumberFormat="1" applyFont="1" applyAlignment="1">
      <alignment/>
    </xf>
    <xf numFmtId="167" fontId="0" fillId="0" borderId="0" xfId="564" applyFont="1" applyAlignment="1">
      <alignment/>
    </xf>
    <xf numFmtId="9" fontId="0" fillId="0" borderId="0" xfId="1356" applyNumberFormat="1" applyFont="1" applyAlignment="1">
      <alignment/>
    </xf>
    <xf numFmtId="165" fontId="0" fillId="0" borderId="0" xfId="0" applyNumberFormat="1" applyBorder="1" applyAlignment="1">
      <alignment/>
    </xf>
    <xf numFmtId="195" fontId="0" fillId="0" borderId="0" xfId="564" applyNumberFormat="1" applyFont="1" applyBorder="1" applyAlignment="1">
      <alignment/>
    </xf>
    <xf numFmtId="195" fontId="114" fillId="0" borderId="0" xfId="564" applyNumberFormat="1" applyFont="1" applyBorder="1" applyAlignment="1">
      <alignment/>
    </xf>
    <xf numFmtId="3" fontId="113" fillId="0" borderId="0" xfId="0" applyNumberFormat="1" applyFont="1" applyAlignment="1">
      <alignment/>
    </xf>
    <xf numFmtId="168" fontId="113" fillId="0" borderId="0" xfId="0" applyNumberFormat="1" applyFont="1" applyAlignment="1">
      <alignment/>
    </xf>
    <xf numFmtId="195" fontId="128" fillId="0" borderId="0" xfId="564" applyNumberFormat="1" applyFont="1" applyAlignment="1">
      <alignment/>
    </xf>
    <xf numFmtId="195" fontId="113" fillId="0" borderId="0" xfId="564" applyNumberFormat="1" applyFont="1" applyAlignment="1">
      <alignment/>
    </xf>
    <xf numFmtId="195" fontId="121" fillId="65" borderId="0" xfId="1315" applyNumberFormat="1" applyFont="1" applyFill="1" applyBorder="1" applyAlignment="1" applyProtection="1" quotePrefix="1">
      <alignment vertical="top"/>
      <protection/>
    </xf>
    <xf numFmtId="168" fontId="9" fillId="65" borderId="31" xfId="1316" applyNumberFormat="1" applyFont="1" applyFill="1" applyBorder="1" applyAlignment="1" applyProtection="1">
      <alignment horizontal="right" vertical="top"/>
      <protection hidden="1" locked="0"/>
    </xf>
    <xf numFmtId="168" fontId="9" fillId="65" borderId="36" xfId="1316" applyNumberFormat="1" applyFont="1" applyFill="1" applyBorder="1" applyAlignment="1" applyProtection="1">
      <alignment horizontal="right" vertical="top"/>
      <protection hidden="1" locked="0"/>
    </xf>
    <xf numFmtId="168" fontId="90" fillId="65" borderId="37" xfId="0" applyNumberFormat="1" applyFont="1" applyFill="1" applyBorder="1" applyAlignment="1" applyProtection="1">
      <alignment vertical="top"/>
      <protection locked="0"/>
    </xf>
    <xf numFmtId="0" fontId="4" fillId="65" borderId="30" xfId="0" applyFont="1" applyFill="1" applyBorder="1" applyAlignment="1" applyProtection="1">
      <alignment horizontal="center" vertical="center" wrapText="1"/>
      <protection locked="0"/>
    </xf>
    <xf numFmtId="0" fontId="4" fillId="65" borderId="30" xfId="1316" applyNumberFormat="1" applyFont="1" applyFill="1" applyBorder="1" applyAlignment="1" applyProtection="1">
      <alignment horizontal="center" vertical="center"/>
      <protection/>
    </xf>
    <xf numFmtId="0" fontId="4" fillId="65" borderId="69" xfId="0" applyFont="1" applyFill="1" applyBorder="1" applyAlignment="1" applyProtection="1">
      <alignment horizontal="center" vertical="center" wrapText="1"/>
      <protection locked="0"/>
    </xf>
    <xf numFmtId="0" fontId="4" fillId="65" borderId="59" xfId="1316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4" fillId="65" borderId="59" xfId="1316" applyNumberFormat="1" applyFont="1" applyFill="1" applyBorder="1" applyAlignment="1" applyProtection="1">
      <alignment horizontal="center" vertical="center" wrapText="1"/>
      <protection/>
    </xf>
    <xf numFmtId="0" fontId="4" fillId="65" borderId="30" xfId="1316" applyNumberFormat="1" applyFont="1" applyFill="1" applyBorder="1" applyAlignment="1" applyProtection="1">
      <alignment horizontal="center" vertical="center" wrapText="1"/>
      <protection/>
    </xf>
  </cellXfs>
  <cellStyles count="163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3 5" xfId="26"/>
    <cellStyle name="20% - Accent1 2 4" xfId="27"/>
    <cellStyle name="20% - Accent1 2 4 2" xfId="28"/>
    <cellStyle name="20% - Accent1 2 4 2 2" xfId="29"/>
    <cellStyle name="20% - Accent1 2 4 3" xfId="30"/>
    <cellStyle name="20% - Accent1 2 5" xfId="31"/>
    <cellStyle name="20% - Accent1 2 5 2" xfId="32"/>
    <cellStyle name="20% - Accent1 2 6" xfId="33"/>
    <cellStyle name="20% - Accent1 2 7" xfId="34"/>
    <cellStyle name="20% - Accent1 2 8" xfId="35"/>
    <cellStyle name="20% - Accent1 2 9" xfId="36"/>
    <cellStyle name="20% - Accent1 3" xfId="37"/>
    <cellStyle name="20% - Accent1 4" xfId="38"/>
    <cellStyle name="20% - Accent1 5" xfId="39"/>
    <cellStyle name="20% - Accent1 6" xfId="40"/>
    <cellStyle name="20% - Accent2" xfId="41"/>
    <cellStyle name="20% - Accent2 2" xfId="42"/>
    <cellStyle name="20% - Accent2 2 2" xfId="43"/>
    <cellStyle name="20% - Accent2 2 3" xfId="44"/>
    <cellStyle name="20% - Accent2 2 3 2" xfId="45"/>
    <cellStyle name="20% - Accent2 2 3 2 2" xfId="46"/>
    <cellStyle name="20% - Accent2 2 3 2 2 2" xfId="47"/>
    <cellStyle name="20% - Accent2 2 3 2 3" xfId="48"/>
    <cellStyle name="20% - Accent2 2 3 3" xfId="49"/>
    <cellStyle name="20% - Accent2 2 3 3 2" xfId="50"/>
    <cellStyle name="20% - Accent2 2 3 4" xfId="51"/>
    <cellStyle name="20% - Accent2 2 3 5" xfId="52"/>
    <cellStyle name="20% - Accent2 2 4" xfId="53"/>
    <cellStyle name="20% - Accent2 2 4 2" xfId="54"/>
    <cellStyle name="20% - Accent2 2 4 2 2" xfId="55"/>
    <cellStyle name="20% - Accent2 2 4 3" xfId="56"/>
    <cellStyle name="20% - Accent2 2 5" xfId="57"/>
    <cellStyle name="20% - Accent2 2 5 2" xfId="58"/>
    <cellStyle name="20% - Accent2 2 6" xfId="59"/>
    <cellStyle name="20% - Accent2 2 7" xfId="60"/>
    <cellStyle name="20% - Accent2 2 8" xfId="61"/>
    <cellStyle name="20% - Accent2 2 9" xfId="62"/>
    <cellStyle name="20% - Accent2 3" xfId="63"/>
    <cellStyle name="20% - Accent2 4" xfId="64"/>
    <cellStyle name="20% - Accent2 5" xfId="65"/>
    <cellStyle name="20% - Accent2 6" xfId="66"/>
    <cellStyle name="20% - Accent3" xfId="67"/>
    <cellStyle name="20% - Accent3 2" xfId="68"/>
    <cellStyle name="20% - Accent3 2 2" xfId="69"/>
    <cellStyle name="20% - Accent3 2 3" xfId="70"/>
    <cellStyle name="20% - Accent3 2 3 2" xfId="71"/>
    <cellStyle name="20% - Accent3 2 3 2 2" xfId="72"/>
    <cellStyle name="20% - Accent3 2 3 2 2 2" xfId="73"/>
    <cellStyle name="20% - Accent3 2 3 2 3" xfId="74"/>
    <cellStyle name="20% - Accent3 2 3 3" xfId="75"/>
    <cellStyle name="20% - Accent3 2 3 3 2" xfId="76"/>
    <cellStyle name="20% - Accent3 2 3 4" xfId="77"/>
    <cellStyle name="20% - Accent3 2 3 5" xfId="78"/>
    <cellStyle name="20% - Accent3 2 4" xfId="79"/>
    <cellStyle name="20% - Accent3 2 4 2" xfId="80"/>
    <cellStyle name="20% - Accent3 2 4 2 2" xfId="81"/>
    <cellStyle name="20% - Accent3 2 4 3" xfId="82"/>
    <cellStyle name="20% - Accent3 2 5" xfId="83"/>
    <cellStyle name="20% - Accent3 2 5 2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4" xfId="90"/>
    <cellStyle name="20% - Accent3 5" xfId="91"/>
    <cellStyle name="20% - Accent3 6" xfId="92"/>
    <cellStyle name="20% - Accent4" xfId="93"/>
    <cellStyle name="20% - Accent4 2" xfId="94"/>
    <cellStyle name="20% - Accent4 2 2" xfId="95"/>
    <cellStyle name="20% - Accent4 2 3" xfId="96"/>
    <cellStyle name="20% - Accent4 2 3 2" xfId="97"/>
    <cellStyle name="20% - Accent4 2 3 2 2" xfId="98"/>
    <cellStyle name="20% - Accent4 2 3 2 2 2" xfId="99"/>
    <cellStyle name="20% - Accent4 2 3 2 3" xfId="100"/>
    <cellStyle name="20% - Accent4 2 3 3" xfId="101"/>
    <cellStyle name="20% - Accent4 2 3 3 2" xfId="102"/>
    <cellStyle name="20% - Accent4 2 3 4" xfId="103"/>
    <cellStyle name="20% - Accent4 2 3 5" xfId="104"/>
    <cellStyle name="20% - Accent4 2 4" xfId="105"/>
    <cellStyle name="20% - Accent4 2 4 2" xfId="106"/>
    <cellStyle name="20% - Accent4 2 4 2 2" xfId="107"/>
    <cellStyle name="20% - Accent4 2 4 3" xfId="108"/>
    <cellStyle name="20% - Accent4 2 5" xfId="109"/>
    <cellStyle name="20% - Accent4 2 5 2" xfId="110"/>
    <cellStyle name="20% - Accent4 2 6" xfId="111"/>
    <cellStyle name="20% - Accent4 2 7" xfId="112"/>
    <cellStyle name="20% - Accent4 2 8" xfId="113"/>
    <cellStyle name="20% - Accent4 2 9" xfId="114"/>
    <cellStyle name="20% - Accent4 3" xfId="115"/>
    <cellStyle name="20% - Accent4 4" xfId="116"/>
    <cellStyle name="20% - Accent4 5" xfId="117"/>
    <cellStyle name="20% - Accent4 6" xfId="118"/>
    <cellStyle name="20% - Accent5" xfId="119"/>
    <cellStyle name="20% - Accent5 2" xfId="120"/>
    <cellStyle name="20% - Accent5 2 2" xfId="121"/>
    <cellStyle name="20% - Accent5 2 3" xfId="122"/>
    <cellStyle name="20% - Accent5 2 3 2" xfId="123"/>
    <cellStyle name="20% - Accent5 2 3 2 2" xfId="124"/>
    <cellStyle name="20% - Accent5 2 3 2 2 2" xfId="125"/>
    <cellStyle name="20% - Accent5 2 3 2 3" xfId="126"/>
    <cellStyle name="20% - Accent5 2 3 3" xfId="127"/>
    <cellStyle name="20% - Accent5 2 3 3 2" xfId="128"/>
    <cellStyle name="20% - Accent5 2 3 4" xfId="129"/>
    <cellStyle name="20% - Accent5 2 3 5" xfId="130"/>
    <cellStyle name="20% - Accent5 2 4" xfId="131"/>
    <cellStyle name="20% - Accent5 2 4 2" xfId="132"/>
    <cellStyle name="20% - Accent5 2 4 2 2" xfId="133"/>
    <cellStyle name="20% - Accent5 2 4 3" xfId="134"/>
    <cellStyle name="20% - Accent5 2 5" xfId="135"/>
    <cellStyle name="20% - Accent5 2 5 2" xfId="136"/>
    <cellStyle name="20% - Accent5 2 6" xfId="137"/>
    <cellStyle name="20% - Accent5 2 7" xfId="138"/>
    <cellStyle name="20% - Accent5 2 8" xfId="139"/>
    <cellStyle name="20% - Accent5 2 9" xfId="140"/>
    <cellStyle name="20% - Accent5 3" xfId="141"/>
    <cellStyle name="20% - Accent5 4" xfId="142"/>
    <cellStyle name="20% - Accent5 5" xfId="143"/>
    <cellStyle name="20% - Accent5 6" xfId="144"/>
    <cellStyle name="20% - Accent6" xfId="145"/>
    <cellStyle name="20% - Accent6 2" xfId="146"/>
    <cellStyle name="20% - Accent6 2 2" xfId="147"/>
    <cellStyle name="20% - Accent6 2 3" xfId="148"/>
    <cellStyle name="20% - Accent6 2 3 2" xfId="149"/>
    <cellStyle name="20% - Accent6 2 3 2 2" xfId="150"/>
    <cellStyle name="20% - Accent6 2 3 2 2 2" xfId="151"/>
    <cellStyle name="20% - Accent6 2 3 2 3" xfId="152"/>
    <cellStyle name="20% - Accent6 2 3 3" xfId="153"/>
    <cellStyle name="20% - Accent6 2 3 3 2" xfId="154"/>
    <cellStyle name="20% - Accent6 2 3 4" xfId="155"/>
    <cellStyle name="20% - Accent6 2 3 5" xfId="156"/>
    <cellStyle name="20% - Accent6 2 4" xfId="157"/>
    <cellStyle name="20% - Accent6 2 4 2" xfId="158"/>
    <cellStyle name="20% - Accent6 2 4 2 2" xfId="159"/>
    <cellStyle name="20% - Accent6 2 4 3" xfId="160"/>
    <cellStyle name="20% - Accent6 2 5" xfId="161"/>
    <cellStyle name="20% - Accent6 2 5 2" xfId="162"/>
    <cellStyle name="20% - Accent6 2 6" xfId="163"/>
    <cellStyle name="20% - Accent6 2 7" xfId="164"/>
    <cellStyle name="20% - Accent6 2 8" xfId="165"/>
    <cellStyle name="20% - Accent6 2 9" xfId="166"/>
    <cellStyle name="20% - Accent6 3" xfId="167"/>
    <cellStyle name="20% - Accent6 4" xfId="168"/>
    <cellStyle name="20% - Accent6 5" xfId="169"/>
    <cellStyle name="20% - Accent6 6" xfId="170"/>
    <cellStyle name="40% - Accent1" xfId="171"/>
    <cellStyle name="40% - Accent1 2" xfId="172"/>
    <cellStyle name="40% - Accent1 2 2" xfId="173"/>
    <cellStyle name="40% - Accent1 2 3" xfId="174"/>
    <cellStyle name="40% - Accent1 2 3 2" xfId="175"/>
    <cellStyle name="40% - Accent1 2 3 2 2" xfId="176"/>
    <cellStyle name="40% - Accent1 2 3 2 2 2" xfId="177"/>
    <cellStyle name="40% - Accent1 2 3 2 3" xfId="178"/>
    <cellStyle name="40% - Accent1 2 3 3" xfId="179"/>
    <cellStyle name="40% - Accent1 2 3 3 2" xfId="180"/>
    <cellStyle name="40% - Accent1 2 3 4" xfId="181"/>
    <cellStyle name="40% - Accent1 2 3 5" xfId="182"/>
    <cellStyle name="40% - Accent1 2 4" xfId="183"/>
    <cellStyle name="40% - Accent1 2 4 2" xfId="184"/>
    <cellStyle name="40% - Accent1 2 4 2 2" xfId="185"/>
    <cellStyle name="40% - Accent1 2 4 3" xfId="186"/>
    <cellStyle name="40% - Accent1 2 5" xfId="187"/>
    <cellStyle name="40% - Accent1 2 5 2" xfId="188"/>
    <cellStyle name="40% - Accent1 2 6" xfId="189"/>
    <cellStyle name="40% - Accent1 2 7" xfId="190"/>
    <cellStyle name="40% - Accent1 2 8" xfId="191"/>
    <cellStyle name="40% - Accent1 2 9" xfId="192"/>
    <cellStyle name="40% - Accent1 3" xfId="193"/>
    <cellStyle name="40% - Accent1 4" xfId="194"/>
    <cellStyle name="40% - Accent1 5" xfId="195"/>
    <cellStyle name="40% - Accent1 6" xfId="196"/>
    <cellStyle name="40% - Accent2" xfId="197"/>
    <cellStyle name="40% - Accent2 2" xfId="198"/>
    <cellStyle name="40% - Accent2 2 2" xfId="199"/>
    <cellStyle name="40% - Accent2 2 3" xfId="200"/>
    <cellStyle name="40% - Accent2 2 3 2" xfId="201"/>
    <cellStyle name="40% - Accent2 2 3 2 2" xfId="202"/>
    <cellStyle name="40% - Accent2 2 3 2 2 2" xfId="203"/>
    <cellStyle name="40% - Accent2 2 3 2 3" xfId="204"/>
    <cellStyle name="40% - Accent2 2 3 3" xfId="205"/>
    <cellStyle name="40% - Accent2 2 3 3 2" xfId="206"/>
    <cellStyle name="40% - Accent2 2 3 4" xfId="207"/>
    <cellStyle name="40% - Accent2 2 3 5" xfId="208"/>
    <cellStyle name="40% - Accent2 2 4" xfId="209"/>
    <cellStyle name="40% - Accent2 2 4 2" xfId="210"/>
    <cellStyle name="40% - Accent2 2 4 2 2" xfId="211"/>
    <cellStyle name="40% - Accent2 2 4 3" xfId="212"/>
    <cellStyle name="40% - Accent2 2 5" xfId="213"/>
    <cellStyle name="40% - Accent2 2 5 2" xfId="214"/>
    <cellStyle name="40% - Accent2 2 6" xfId="215"/>
    <cellStyle name="40% - Accent2 2 7" xfId="216"/>
    <cellStyle name="40% - Accent2 2 8" xfId="217"/>
    <cellStyle name="40% - Accent2 2 9" xfId="218"/>
    <cellStyle name="40% - Accent2 3" xfId="219"/>
    <cellStyle name="40% - Accent2 4" xfId="220"/>
    <cellStyle name="40% - Accent2 5" xfId="221"/>
    <cellStyle name="40% - Accent2 6" xfId="222"/>
    <cellStyle name="40% - Accent3" xfId="223"/>
    <cellStyle name="40% - Accent3 2" xfId="224"/>
    <cellStyle name="40% - Accent3 2 2" xfId="225"/>
    <cellStyle name="40% - Accent3 2 3" xfId="226"/>
    <cellStyle name="40% - Accent3 2 3 2" xfId="227"/>
    <cellStyle name="40% - Accent3 2 3 2 2" xfId="228"/>
    <cellStyle name="40% - Accent3 2 3 2 2 2" xfId="229"/>
    <cellStyle name="40% - Accent3 2 3 2 3" xfId="230"/>
    <cellStyle name="40% - Accent3 2 3 3" xfId="231"/>
    <cellStyle name="40% - Accent3 2 3 3 2" xfId="232"/>
    <cellStyle name="40% - Accent3 2 3 4" xfId="233"/>
    <cellStyle name="40% - Accent3 2 3 5" xfId="234"/>
    <cellStyle name="40% - Accent3 2 4" xfId="235"/>
    <cellStyle name="40% - Accent3 2 4 2" xfId="236"/>
    <cellStyle name="40% - Accent3 2 4 2 2" xfId="237"/>
    <cellStyle name="40% - Accent3 2 4 3" xfId="238"/>
    <cellStyle name="40% - Accent3 2 5" xfId="239"/>
    <cellStyle name="40% - Accent3 2 5 2" xfId="240"/>
    <cellStyle name="40% - Accent3 2 6" xfId="241"/>
    <cellStyle name="40% - Accent3 2 7" xfId="242"/>
    <cellStyle name="40% - Accent3 2 8" xfId="243"/>
    <cellStyle name="40% - Accent3 2 9" xfId="244"/>
    <cellStyle name="40% - Accent3 3" xfId="245"/>
    <cellStyle name="40% - Accent3 4" xfId="246"/>
    <cellStyle name="40% - Accent3 5" xfId="247"/>
    <cellStyle name="40% - Accent3 6" xfId="248"/>
    <cellStyle name="40% - Accent4" xfId="249"/>
    <cellStyle name="40% - Accent4 2" xfId="250"/>
    <cellStyle name="40% - Accent4 2 2" xfId="251"/>
    <cellStyle name="40% - Accent4 2 3" xfId="252"/>
    <cellStyle name="40% - Accent4 2 3 2" xfId="253"/>
    <cellStyle name="40% - Accent4 2 3 2 2" xfId="254"/>
    <cellStyle name="40% - Accent4 2 3 2 2 2" xfId="255"/>
    <cellStyle name="40% - Accent4 2 3 2 3" xfId="256"/>
    <cellStyle name="40% - Accent4 2 3 3" xfId="257"/>
    <cellStyle name="40% - Accent4 2 3 3 2" xfId="258"/>
    <cellStyle name="40% - Accent4 2 3 4" xfId="259"/>
    <cellStyle name="40% - Accent4 2 3 5" xfId="260"/>
    <cellStyle name="40% - Accent4 2 4" xfId="261"/>
    <cellStyle name="40% - Accent4 2 4 2" xfId="262"/>
    <cellStyle name="40% - Accent4 2 4 2 2" xfId="263"/>
    <cellStyle name="40% - Accent4 2 4 3" xfId="264"/>
    <cellStyle name="40% - Accent4 2 5" xfId="265"/>
    <cellStyle name="40% - Accent4 2 5 2" xfId="266"/>
    <cellStyle name="40% - Accent4 2 6" xfId="267"/>
    <cellStyle name="40% - Accent4 2 7" xfId="268"/>
    <cellStyle name="40% - Accent4 2 8" xfId="269"/>
    <cellStyle name="40% - Accent4 2 9" xfId="270"/>
    <cellStyle name="40% - Accent4 3" xfId="271"/>
    <cellStyle name="40% - Accent4 4" xfId="272"/>
    <cellStyle name="40% - Accent4 5" xfId="273"/>
    <cellStyle name="40% - Accent4 6" xfId="274"/>
    <cellStyle name="40% - Accent5" xfId="275"/>
    <cellStyle name="40% - Accent5 2" xfId="276"/>
    <cellStyle name="40% - Accent5 2 2" xfId="277"/>
    <cellStyle name="40% - Accent5 2 3" xfId="278"/>
    <cellStyle name="40% - Accent5 2 3 2" xfId="279"/>
    <cellStyle name="40% - Accent5 2 3 2 2" xfId="280"/>
    <cellStyle name="40% - Accent5 2 3 2 2 2" xfId="281"/>
    <cellStyle name="40% - Accent5 2 3 2 3" xfId="282"/>
    <cellStyle name="40% - Accent5 2 3 3" xfId="283"/>
    <cellStyle name="40% - Accent5 2 3 3 2" xfId="284"/>
    <cellStyle name="40% - Accent5 2 3 4" xfId="285"/>
    <cellStyle name="40% - Accent5 2 3 5" xfId="286"/>
    <cellStyle name="40% - Accent5 2 4" xfId="287"/>
    <cellStyle name="40% - Accent5 2 4 2" xfId="288"/>
    <cellStyle name="40% - Accent5 2 4 2 2" xfId="289"/>
    <cellStyle name="40% - Accent5 2 4 3" xfId="290"/>
    <cellStyle name="40% - Accent5 2 5" xfId="291"/>
    <cellStyle name="40% - Accent5 2 5 2" xfId="292"/>
    <cellStyle name="40% - Accent5 2 6" xfId="293"/>
    <cellStyle name="40% - Accent5 2 7" xfId="294"/>
    <cellStyle name="40% - Accent5 2 8" xfId="295"/>
    <cellStyle name="40% - Accent5 2 9" xfId="296"/>
    <cellStyle name="40% - Accent5 3" xfId="297"/>
    <cellStyle name="40% - Accent5 4" xfId="298"/>
    <cellStyle name="40% - Accent5 5" xfId="299"/>
    <cellStyle name="40% - Accent5 6" xfId="300"/>
    <cellStyle name="40% - Accent6" xfId="301"/>
    <cellStyle name="40% - Accent6 2" xfId="302"/>
    <cellStyle name="40% - Accent6 2 2" xfId="303"/>
    <cellStyle name="40% - Accent6 2 3" xfId="304"/>
    <cellStyle name="40% - Accent6 2 3 2" xfId="305"/>
    <cellStyle name="40% - Accent6 2 3 2 2" xfId="306"/>
    <cellStyle name="40% - Accent6 2 3 2 2 2" xfId="307"/>
    <cellStyle name="40% - Accent6 2 3 2 3" xfId="308"/>
    <cellStyle name="40% - Accent6 2 3 3" xfId="309"/>
    <cellStyle name="40% - Accent6 2 3 3 2" xfId="310"/>
    <cellStyle name="40% - Accent6 2 3 4" xfId="311"/>
    <cellStyle name="40% - Accent6 2 3 5" xfId="312"/>
    <cellStyle name="40% - Accent6 2 4" xfId="313"/>
    <cellStyle name="40% - Accent6 2 4 2" xfId="314"/>
    <cellStyle name="40% - Accent6 2 4 2 2" xfId="315"/>
    <cellStyle name="40% - Accent6 2 4 3" xfId="316"/>
    <cellStyle name="40% - Accent6 2 5" xfId="317"/>
    <cellStyle name="40% - Accent6 2 5 2" xfId="318"/>
    <cellStyle name="40% - Accent6 2 6" xfId="319"/>
    <cellStyle name="40% - Accent6 2 7" xfId="320"/>
    <cellStyle name="40% - Accent6 2 8" xfId="321"/>
    <cellStyle name="40% - Accent6 2 9" xfId="322"/>
    <cellStyle name="40% - Accent6 3" xfId="323"/>
    <cellStyle name="40% - Accent6 4" xfId="324"/>
    <cellStyle name="40% - Accent6 5" xfId="325"/>
    <cellStyle name="40% - Accent6 6" xfId="326"/>
    <cellStyle name="60% - Accent1" xfId="327"/>
    <cellStyle name="60% - Accent1 2" xfId="328"/>
    <cellStyle name="60% - Accent1 2 2" xfId="329"/>
    <cellStyle name="60% - Accent1 2 3" xfId="330"/>
    <cellStyle name="60% - Accent1 2 4" xfId="331"/>
    <cellStyle name="60% - Accent1 2 5" xfId="332"/>
    <cellStyle name="60% - Accent1 3" xfId="333"/>
    <cellStyle name="60% - Accent1 4" xfId="334"/>
    <cellStyle name="60% - Accent1 5" xfId="335"/>
    <cellStyle name="60% - Accent1 6" xfId="336"/>
    <cellStyle name="60% - Accent2" xfId="337"/>
    <cellStyle name="60% - Accent2 2" xfId="338"/>
    <cellStyle name="60% - Accent2 2 2" xfId="339"/>
    <cellStyle name="60% - Accent2 2 3" xfId="340"/>
    <cellStyle name="60% - Accent2 2 4" xfId="341"/>
    <cellStyle name="60% - Accent2 2 5" xfId="342"/>
    <cellStyle name="60% - Accent2 3" xfId="343"/>
    <cellStyle name="60% - Accent2 4" xfId="344"/>
    <cellStyle name="60% - Accent2 5" xfId="345"/>
    <cellStyle name="60% - Accent2 6" xfId="346"/>
    <cellStyle name="60% - Accent3" xfId="347"/>
    <cellStyle name="60% - Accent3 2" xfId="348"/>
    <cellStyle name="60% - Accent3 2 2" xfId="349"/>
    <cellStyle name="60% - Accent3 2 3" xfId="350"/>
    <cellStyle name="60% - Accent3 2 4" xfId="351"/>
    <cellStyle name="60% - Accent3 2 5" xfId="352"/>
    <cellStyle name="60% - Accent3 3" xfId="353"/>
    <cellStyle name="60% - Accent3 4" xfId="354"/>
    <cellStyle name="60% - Accent3 5" xfId="355"/>
    <cellStyle name="60% - Accent3 6" xfId="356"/>
    <cellStyle name="60% - Accent4" xfId="357"/>
    <cellStyle name="60% - Accent4 2" xfId="358"/>
    <cellStyle name="60% - Accent4 2 2" xfId="359"/>
    <cellStyle name="60% - Accent4 2 3" xfId="360"/>
    <cellStyle name="60% - Accent4 2 4" xfId="361"/>
    <cellStyle name="60% - Accent4 2 5" xfId="362"/>
    <cellStyle name="60% - Accent4 3" xfId="363"/>
    <cellStyle name="60% - Accent4 4" xfId="364"/>
    <cellStyle name="60% - Accent4 5" xfId="365"/>
    <cellStyle name="60% - Accent4 6" xfId="366"/>
    <cellStyle name="60% - Accent5" xfId="367"/>
    <cellStyle name="60% - Accent5 2" xfId="368"/>
    <cellStyle name="60% - Accent5 2 2" xfId="369"/>
    <cellStyle name="60% - Accent5 2 3" xfId="370"/>
    <cellStyle name="60% - Accent5 2 4" xfId="371"/>
    <cellStyle name="60% - Accent5 2 5" xfId="372"/>
    <cellStyle name="60% - Accent5 3" xfId="373"/>
    <cellStyle name="60% - Accent5 4" xfId="374"/>
    <cellStyle name="60% - Accent5 5" xfId="375"/>
    <cellStyle name="60% - Accent5 6" xfId="376"/>
    <cellStyle name="60% - Accent6" xfId="377"/>
    <cellStyle name="60% - Accent6 2" xfId="378"/>
    <cellStyle name="60% - Accent6 2 2" xfId="379"/>
    <cellStyle name="60% - Accent6 2 3" xfId="380"/>
    <cellStyle name="60% - Accent6 2 4" xfId="381"/>
    <cellStyle name="60% - Accent6 2 5" xfId="382"/>
    <cellStyle name="60% - Accent6 3" xfId="383"/>
    <cellStyle name="60% - Accent6 4" xfId="384"/>
    <cellStyle name="60% - Accent6 5" xfId="385"/>
    <cellStyle name="60% - Accent6 6" xfId="386"/>
    <cellStyle name="Accent1" xfId="387"/>
    <cellStyle name="Accent1 2" xfId="388"/>
    <cellStyle name="Accent1 2 2" xfId="389"/>
    <cellStyle name="Accent1 2 3" xfId="390"/>
    <cellStyle name="Accent1 2 4" xfId="391"/>
    <cellStyle name="Accent1 2 5" xfId="392"/>
    <cellStyle name="Accent1 3" xfId="393"/>
    <cellStyle name="Accent1 4" xfId="394"/>
    <cellStyle name="Accent1 5" xfId="395"/>
    <cellStyle name="Accent1 6" xfId="396"/>
    <cellStyle name="Accent2" xfId="397"/>
    <cellStyle name="Accent2 2" xfId="398"/>
    <cellStyle name="Accent2 2 2" xfId="399"/>
    <cellStyle name="Accent2 2 3" xfId="400"/>
    <cellStyle name="Accent2 2 4" xfId="401"/>
    <cellStyle name="Accent2 2 5" xfId="402"/>
    <cellStyle name="Accent2 3" xfId="403"/>
    <cellStyle name="Accent2 4" xfId="404"/>
    <cellStyle name="Accent2 5" xfId="405"/>
    <cellStyle name="Accent2 6" xfId="406"/>
    <cellStyle name="Accent3" xfId="407"/>
    <cellStyle name="Accent3 2" xfId="408"/>
    <cellStyle name="Accent3 2 2" xfId="409"/>
    <cellStyle name="Accent3 2 3" xfId="410"/>
    <cellStyle name="Accent3 2 4" xfId="411"/>
    <cellStyle name="Accent3 2 5" xfId="412"/>
    <cellStyle name="Accent3 3" xfId="413"/>
    <cellStyle name="Accent3 4" xfId="414"/>
    <cellStyle name="Accent3 5" xfId="415"/>
    <cellStyle name="Accent3 6" xfId="416"/>
    <cellStyle name="Accent4" xfId="417"/>
    <cellStyle name="Accent4 2" xfId="418"/>
    <cellStyle name="Accent4 2 2" xfId="419"/>
    <cellStyle name="Accent4 2 3" xfId="420"/>
    <cellStyle name="Accent4 2 4" xfId="421"/>
    <cellStyle name="Accent4 2 5" xfId="422"/>
    <cellStyle name="Accent4 3" xfId="423"/>
    <cellStyle name="Accent4 4" xfId="424"/>
    <cellStyle name="Accent4 5" xfId="425"/>
    <cellStyle name="Accent4 6" xfId="426"/>
    <cellStyle name="Accent5" xfId="427"/>
    <cellStyle name="Accent5 2" xfId="428"/>
    <cellStyle name="Accent5 2 2" xfId="429"/>
    <cellStyle name="Accent5 2 3" xfId="430"/>
    <cellStyle name="Accent5 2 4" xfId="431"/>
    <cellStyle name="Accent5 2 5" xfId="432"/>
    <cellStyle name="Accent5 3" xfId="433"/>
    <cellStyle name="Accent5 4" xfId="434"/>
    <cellStyle name="Accent5 5" xfId="435"/>
    <cellStyle name="Accent5 6" xfId="436"/>
    <cellStyle name="Accent6" xfId="437"/>
    <cellStyle name="Accent6 2" xfId="438"/>
    <cellStyle name="Accent6 2 2" xfId="439"/>
    <cellStyle name="Accent6 2 3" xfId="440"/>
    <cellStyle name="Accent6 2 4" xfId="441"/>
    <cellStyle name="Accent6 2 5" xfId="442"/>
    <cellStyle name="Accent6 3" xfId="443"/>
    <cellStyle name="Accent6 4" xfId="444"/>
    <cellStyle name="Accent6 5" xfId="445"/>
    <cellStyle name="Accent6 6" xfId="446"/>
    <cellStyle name="ANCLAS,REZONES Y SUS PARTES,DE FUNDICION,DE HIERRO O DE ACERO" xfId="447"/>
    <cellStyle name="Bad" xfId="448"/>
    <cellStyle name="Bad 2" xfId="449"/>
    <cellStyle name="Bad 2 2" xfId="450"/>
    <cellStyle name="Bad 2 3" xfId="451"/>
    <cellStyle name="Bad 2 4" xfId="452"/>
    <cellStyle name="Bad 2 5" xfId="453"/>
    <cellStyle name="Bad 3" xfId="454"/>
    <cellStyle name="Bad 4" xfId="455"/>
    <cellStyle name="Bad 5" xfId="456"/>
    <cellStyle name="Bad 6" xfId="457"/>
    <cellStyle name="Bol-Data" xfId="458"/>
    <cellStyle name="bolet" xfId="459"/>
    <cellStyle name="Cabe‡alho 1" xfId="460"/>
    <cellStyle name="Cabe‡alho 2" xfId="461"/>
    <cellStyle name="Calc Currency (0)" xfId="462"/>
    <cellStyle name="Calc Currency (0) 2" xfId="463"/>
    <cellStyle name="Calc Currency (0) 2 2" xfId="464"/>
    <cellStyle name="Calc Currency (0) 3" xfId="465"/>
    <cellStyle name="Calc Currency (2)" xfId="466"/>
    <cellStyle name="Calc Currency (2) 2" xfId="467"/>
    <cellStyle name="Calc Currency (2) 2 2" xfId="468"/>
    <cellStyle name="Calc Currency (2) 3" xfId="469"/>
    <cellStyle name="Calc Percent (0)" xfId="470"/>
    <cellStyle name="Calc Percent (0) 2" xfId="471"/>
    <cellStyle name="Calc Percent (0) 2 2" xfId="472"/>
    <cellStyle name="Calc Percent (0) 3" xfId="473"/>
    <cellStyle name="Calc Percent (1)" xfId="474"/>
    <cellStyle name="Calc Percent (1) 2" xfId="475"/>
    <cellStyle name="Calc Percent (1) 2 2" xfId="476"/>
    <cellStyle name="Calc Percent (1) 3" xfId="477"/>
    <cellStyle name="Calc Percent (2)" xfId="478"/>
    <cellStyle name="Calc Percent (2) 2" xfId="479"/>
    <cellStyle name="Calc Percent (2) 2 2" xfId="480"/>
    <cellStyle name="Calc Percent (2) 3" xfId="481"/>
    <cellStyle name="Calc Units (0)" xfId="482"/>
    <cellStyle name="Calc Units (0) 2" xfId="483"/>
    <cellStyle name="Calc Units (0) 2 2" xfId="484"/>
    <cellStyle name="Calc Units (0) 3" xfId="485"/>
    <cellStyle name="Calc Units (1)" xfId="486"/>
    <cellStyle name="Calc Units (1) 2" xfId="487"/>
    <cellStyle name="Calc Units (1) 2 2" xfId="488"/>
    <cellStyle name="Calc Units (1) 3" xfId="489"/>
    <cellStyle name="Calc Units (2)" xfId="490"/>
    <cellStyle name="Calc Units (2) 2" xfId="491"/>
    <cellStyle name="Calc Units (2) 2 2" xfId="492"/>
    <cellStyle name="Calc Units (2) 3" xfId="493"/>
    <cellStyle name="Calculation" xfId="494"/>
    <cellStyle name="Calculation 2" xfId="495"/>
    <cellStyle name="Calculation 2 2" xfId="496"/>
    <cellStyle name="Calculation 2 2 2" xfId="497"/>
    <cellStyle name="Calculation 2 3" xfId="498"/>
    <cellStyle name="Calculation 2 4" xfId="499"/>
    <cellStyle name="Calculation 2 5" xfId="500"/>
    <cellStyle name="Calculation 3" xfId="501"/>
    <cellStyle name="Calculation 3 2" xfId="502"/>
    <cellStyle name="Calculation 4" xfId="503"/>
    <cellStyle name="Calculation 4 2" xfId="504"/>
    <cellStyle name="Calculation 5" xfId="505"/>
    <cellStyle name="Calculation 5 2" xfId="506"/>
    <cellStyle name="Calculation 6" xfId="507"/>
    <cellStyle name="Calculation 6 2" xfId="508"/>
    <cellStyle name="Check Cell" xfId="509"/>
    <cellStyle name="Check Cell 2" xfId="510"/>
    <cellStyle name="Check Cell 2 2" xfId="511"/>
    <cellStyle name="Check Cell 2 2 2" xfId="512"/>
    <cellStyle name="Check Cell 2 2 2 2" xfId="513"/>
    <cellStyle name="Check Cell 2 2 3" xfId="514"/>
    <cellStyle name="Check Cell 2 2 3 2" xfId="515"/>
    <cellStyle name="Check Cell 2 2 4" xfId="516"/>
    <cellStyle name="Check Cell 2 2 4 2" xfId="517"/>
    <cellStyle name="Check Cell 2 2 5" xfId="518"/>
    <cellStyle name="Check Cell 2 2 5 2" xfId="519"/>
    <cellStyle name="Check Cell 2 2 6" xfId="520"/>
    <cellStyle name="Check Cell 2 3" xfId="521"/>
    <cellStyle name="Check Cell 2 4" xfId="522"/>
    <cellStyle name="Check Cell 2 5" xfId="523"/>
    <cellStyle name="Check Cell 3" xfId="524"/>
    <cellStyle name="Check Cell 3 2" xfId="525"/>
    <cellStyle name="Check Cell 3 2 2" xfId="526"/>
    <cellStyle name="Check Cell 3 3" xfId="527"/>
    <cellStyle name="Check Cell 3 3 2" xfId="528"/>
    <cellStyle name="Check Cell 3 4" xfId="529"/>
    <cellStyle name="Check Cell 3 4 2" xfId="530"/>
    <cellStyle name="Check Cell 3 5" xfId="531"/>
    <cellStyle name="Check Cell 3 5 2" xfId="532"/>
    <cellStyle name="Check Cell 3 6" xfId="533"/>
    <cellStyle name="Check Cell 4" xfId="534"/>
    <cellStyle name="Check Cell 4 2" xfId="535"/>
    <cellStyle name="Check Cell 4 2 2" xfId="536"/>
    <cellStyle name="Check Cell 4 3" xfId="537"/>
    <cellStyle name="Check Cell 4 3 2" xfId="538"/>
    <cellStyle name="Check Cell 4 4" xfId="539"/>
    <cellStyle name="Check Cell 4 4 2" xfId="540"/>
    <cellStyle name="Check Cell 4 5" xfId="541"/>
    <cellStyle name="Check Cell 4 5 2" xfId="542"/>
    <cellStyle name="Check Cell 4 6" xfId="543"/>
    <cellStyle name="Check Cell 5" xfId="544"/>
    <cellStyle name="Check Cell 5 2" xfId="545"/>
    <cellStyle name="Check Cell 5 2 2" xfId="546"/>
    <cellStyle name="Check Cell 5 3" xfId="547"/>
    <cellStyle name="Check Cell 5 3 2" xfId="548"/>
    <cellStyle name="Check Cell 5 4" xfId="549"/>
    <cellStyle name="Check Cell 5 4 2" xfId="550"/>
    <cellStyle name="Check Cell 5 5" xfId="551"/>
    <cellStyle name="Check Cell 5 5 2" xfId="552"/>
    <cellStyle name="Check Cell 5 6" xfId="553"/>
    <cellStyle name="Check Cell 6" xfId="554"/>
    <cellStyle name="Check Cell 6 2" xfId="555"/>
    <cellStyle name="Check Cell 6 2 2" xfId="556"/>
    <cellStyle name="Check Cell 6 3" xfId="557"/>
    <cellStyle name="Check Cell 6 3 2" xfId="558"/>
    <cellStyle name="Check Cell 6 4" xfId="559"/>
    <cellStyle name="Check Cell 6 4 2" xfId="560"/>
    <cellStyle name="Check Cell 6 5" xfId="561"/>
    <cellStyle name="Check Cell 6 5 2" xfId="562"/>
    <cellStyle name="Check Cell 6 6" xfId="563"/>
    <cellStyle name="Comma" xfId="564"/>
    <cellStyle name="Comma [0]" xfId="565"/>
    <cellStyle name="Comma [00]" xfId="566"/>
    <cellStyle name="Comma [00] 2" xfId="567"/>
    <cellStyle name="Comma [00] 2 2" xfId="568"/>
    <cellStyle name="Comma [00] 3" xfId="569"/>
    <cellStyle name="Comma 10" xfId="570"/>
    <cellStyle name="Comma 10 2" xfId="571"/>
    <cellStyle name="Comma 11" xfId="572"/>
    <cellStyle name="Comma 11 2" xfId="573"/>
    <cellStyle name="Comma 12" xfId="574"/>
    <cellStyle name="Comma 12 2" xfId="575"/>
    <cellStyle name="Comma 13" xfId="576"/>
    <cellStyle name="Comma 13 2" xfId="577"/>
    <cellStyle name="Comma 14" xfId="578"/>
    <cellStyle name="Comma 14 2" xfId="579"/>
    <cellStyle name="Comma 15" xfId="580"/>
    <cellStyle name="Comma 15 2" xfId="581"/>
    <cellStyle name="Comma 15 2 2" xfId="582"/>
    <cellStyle name="Comma 15 2 2 2" xfId="583"/>
    <cellStyle name="Comma 15 2 3" xfId="584"/>
    <cellStyle name="Comma 15 3" xfId="585"/>
    <cellStyle name="Comma 15 3 2" xfId="586"/>
    <cellStyle name="Comma 15 4" xfId="587"/>
    <cellStyle name="Comma 15 5" xfId="588"/>
    <cellStyle name="Comma 16" xfId="589"/>
    <cellStyle name="Comma 16 2" xfId="590"/>
    <cellStyle name="Comma 16 2 2" xfId="591"/>
    <cellStyle name="Comma 16 2 2 2" xfId="592"/>
    <cellStyle name="Comma 16 2 3" xfId="593"/>
    <cellStyle name="Comma 16 3" xfId="594"/>
    <cellStyle name="Comma 16 3 2" xfId="595"/>
    <cellStyle name="Comma 16 4" xfId="596"/>
    <cellStyle name="Comma 16 5" xfId="597"/>
    <cellStyle name="Comma 17" xfId="598"/>
    <cellStyle name="Comma 17 2" xfId="599"/>
    <cellStyle name="Comma 17 2 2" xfId="600"/>
    <cellStyle name="Comma 17 2 2 2" xfId="601"/>
    <cellStyle name="Comma 17 2 3" xfId="602"/>
    <cellStyle name="Comma 17 3" xfId="603"/>
    <cellStyle name="Comma 17 3 2" xfId="604"/>
    <cellStyle name="Comma 17 4" xfId="605"/>
    <cellStyle name="Comma 17 5" xfId="606"/>
    <cellStyle name="Comma 18" xfId="607"/>
    <cellStyle name="Comma 19" xfId="608"/>
    <cellStyle name="Comma 19 2" xfId="609"/>
    <cellStyle name="Comma 2" xfId="610"/>
    <cellStyle name="Comma 2 10" xfId="611"/>
    <cellStyle name="Comma 2 11" xfId="612"/>
    <cellStyle name="Comma 2 2" xfId="613"/>
    <cellStyle name="Comma 2 2 2" xfId="614"/>
    <cellStyle name="Comma 2 2 3" xfId="615"/>
    <cellStyle name="Comma 2 3" xfId="616"/>
    <cellStyle name="Comma 2 3 2" xfId="617"/>
    <cellStyle name="Comma 2 3 3" xfId="618"/>
    <cellStyle name="Comma 2 4" xfId="619"/>
    <cellStyle name="Comma 2 4 2" xfId="620"/>
    <cellStyle name="Comma 2 4 3" xfId="621"/>
    <cellStyle name="Comma 2 5" xfId="622"/>
    <cellStyle name="Comma 2 5 2" xfId="623"/>
    <cellStyle name="Comma 2 5 3" xfId="624"/>
    <cellStyle name="Comma 2 6" xfId="625"/>
    <cellStyle name="Comma 2 7" xfId="626"/>
    <cellStyle name="Comma 2 7 2" xfId="627"/>
    <cellStyle name="Comma 2 8" xfId="628"/>
    <cellStyle name="Comma 2 8 2" xfId="629"/>
    <cellStyle name="Comma 2 8 2 2" xfId="630"/>
    <cellStyle name="Comma 2 8 2 2 2" xfId="631"/>
    <cellStyle name="Comma 2 8 2 3" xfId="632"/>
    <cellStyle name="Comma 2 8 3" xfId="633"/>
    <cellStyle name="Comma 2 8 3 2" xfId="634"/>
    <cellStyle name="Comma 2 8 4" xfId="635"/>
    <cellStyle name="Comma 2 8 5" xfId="636"/>
    <cellStyle name="Comma 2 9" xfId="637"/>
    <cellStyle name="Comma 20" xfId="638"/>
    <cellStyle name="Comma 21" xfId="639"/>
    <cellStyle name="Comma 21 2" xfId="640"/>
    <cellStyle name="Comma 21 2 2" xfId="641"/>
    <cellStyle name="Comma 21 3" xfId="642"/>
    <cellStyle name="Comma 21 4" xfId="643"/>
    <cellStyle name="Comma 22" xfId="644"/>
    <cellStyle name="Comma 22 2" xfId="645"/>
    <cellStyle name="Comma 22 2 2" xfId="646"/>
    <cellStyle name="Comma 22 3" xfId="647"/>
    <cellStyle name="Comma 22 4" xfId="648"/>
    <cellStyle name="Comma 23" xfId="649"/>
    <cellStyle name="Comma 24" xfId="650"/>
    <cellStyle name="Comma 25" xfId="651"/>
    <cellStyle name="Comma 26" xfId="652"/>
    <cellStyle name="Comma 27" xfId="653"/>
    <cellStyle name="Comma 28" xfId="654"/>
    <cellStyle name="Comma 29" xfId="655"/>
    <cellStyle name="Comma 3" xfId="656"/>
    <cellStyle name="Comma 3 2" xfId="657"/>
    <cellStyle name="Comma 3 2 2" xfId="658"/>
    <cellStyle name="Comma 3 2 3" xfId="659"/>
    <cellStyle name="Comma 3 3" xfId="660"/>
    <cellStyle name="Comma 3 4" xfId="661"/>
    <cellStyle name="Comma 3 5" xfId="662"/>
    <cellStyle name="Comma 3 6" xfId="663"/>
    <cellStyle name="Comma 3 7" xfId="664"/>
    <cellStyle name="Comma 30" xfId="665"/>
    <cellStyle name="Comma 31" xfId="666"/>
    <cellStyle name="Comma 32" xfId="667"/>
    <cellStyle name="Comma 33" xfId="668"/>
    <cellStyle name="Comma 33 2" xfId="669"/>
    <cellStyle name="Comma 33 2 2" xfId="670"/>
    <cellStyle name="Comma 33 3" xfId="671"/>
    <cellStyle name="Comma 33 4" xfId="672"/>
    <cellStyle name="Comma 34" xfId="673"/>
    <cellStyle name="Comma 34 2" xfId="674"/>
    <cellStyle name="Comma 35" xfId="675"/>
    <cellStyle name="Comma 36" xfId="676"/>
    <cellStyle name="Comma 37" xfId="677"/>
    <cellStyle name="Comma 38" xfId="678"/>
    <cellStyle name="Comma 39" xfId="679"/>
    <cellStyle name="Comma 4" xfId="680"/>
    <cellStyle name="Comma 4 2" xfId="681"/>
    <cellStyle name="Comma 4 3" xfId="682"/>
    <cellStyle name="Comma 4 4" xfId="683"/>
    <cellStyle name="Comma 40" xfId="684"/>
    <cellStyle name="Comma 41" xfId="685"/>
    <cellStyle name="Comma 42" xfId="686"/>
    <cellStyle name="Comma 5" xfId="687"/>
    <cellStyle name="Comma 5 2" xfId="688"/>
    <cellStyle name="Comma 5 3" xfId="689"/>
    <cellStyle name="Comma 5 4" xfId="690"/>
    <cellStyle name="Comma 5 5" xfId="691"/>
    <cellStyle name="Comma 6" xfId="692"/>
    <cellStyle name="Comma 6 2" xfId="693"/>
    <cellStyle name="Comma 6 3" xfId="694"/>
    <cellStyle name="Comma 7" xfId="695"/>
    <cellStyle name="Comma 7 2" xfId="696"/>
    <cellStyle name="Comma 7 3" xfId="697"/>
    <cellStyle name="Comma 8" xfId="698"/>
    <cellStyle name="Comma 8 2" xfId="699"/>
    <cellStyle name="Comma 9" xfId="700"/>
    <cellStyle name="Comma 9 2" xfId="701"/>
    <cellStyle name="Comma0" xfId="702"/>
    <cellStyle name="Comma0 2" xfId="703"/>
    <cellStyle name="Comma0 2 2" xfId="704"/>
    <cellStyle name="Comma0 3" xfId="705"/>
    <cellStyle name="Couma_#B P&amp;L Evolution_BINV" xfId="706"/>
    <cellStyle name="Currency" xfId="707"/>
    <cellStyle name="Currency [0]" xfId="708"/>
    <cellStyle name="Currency [00]" xfId="709"/>
    <cellStyle name="Currency [00] 2" xfId="710"/>
    <cellStyle name="Currency [00] 2 2" xfId="711"/>
    <cellStyle name="Currency [00] 3" xfId="712"/>
    <cellStyle name="Currency 2" xfId="713"/>
    <cellStyle name="Currency 3" xfId="714"/>
    <cellStyle name="Currency 4" xfId="715"/>
    <cellStyle name="Currency0" xfId="716"/>
    <cellStyle name="Currency0 2" xfId="717"/>
    <cellStyle name="Currency0 2 2" xfId="718"/>
    <cellStyle name="Currency0 2 3" xfId="719"/>
    <cellStyle name="Currency0 3" xfId="720"/>
    <cellStyle name="Currency0 3 2" xfId="721"/>
    <cellStyle name="Currency0 3 3" xfId="722"/>
    <cellStyle name="Currency0 4" xfId="723"/>
    <cellStyle name="Currency0 5" xfId="724"/>
    <cellStyle name="Data" xfId="725"/>
    <cellStyle name="Date" xfId="726"/>
    <cellStyle name="Date 2" xfId="727"/>
    <cellStyle name="Date 2 2" xfId="728"/>
    <cellStyle name="Date 3" xfId="729"/>
    <cellStyle name="Date 4" xfId="730"/>
    <cellStyle name="Date Short" xfId="731"/>
    <cellStyle name="Date_01 Econ Class-Reciepts" xfId="732"/>
    <cellStyle name="Dezimal [0]_Compiling Utility Macros" xfId="733"/>
    <cellStyle name="Dezimal_Compiling Utility Macros" xfId="734"/>
    <cellStyle name="diskette" xfId="735"/>
    <cellStyle name="Enter Currency (0)" xfId="736"/>
    <cellStyle name="Enter Currency (0) 2" xfId="737"/>
    <cellStyle name="Enter Currency (0) 2 2" xfId="738"/>
    <cellStyle name="Enter Currency (0) 3" xfId="739"/>
    <cellStyle name="Enter Currency (2)" xfId="740"/>
    <cellStyle name="Enter Currency (2) 2" xfId="741"/>
    <cellStyle name="Enter Currency (2) 2 2" xfId="742"/>
    <cellStyle name="Enter Currency (2) 3" xfId="743"/>
    <cellStyle name="Enter Units (0)" xfId="744"/>
    <cellStyle name="Enter Units (0) 2" xfId="745"/>
    <cellStyle name="Enter Units (0) 2 2" xfId="746"/>
    <cellStyle name="Enter Units (0) 3" xfId="747"/>
    <cellStyle name="Enter Units (1)" xfId="748"/>
    <cellStyle name="Enter Units (1) 2" xfId="749"/>
    <cellStyle name="Enter Units (1) 2 2" xfId="750"/>
    <cellStyle name="Enter Units (1) 3" xfId="751"/>
    <cellStyle name="Enter Units (2)" xfId="752"/>
    <cellStyle name="Enter Units (2) 2" xfId="753"/>
    <cellStyle name="Enter Units (2) 2 2" xfId="754"/>
    <cellStyle name="Enter Units (2) 3" xfId="755"/>
    <cellStyle name="Euro" xfId="756"/>
    <cellStyle name="Explanatory Text" xfId="757"/>
    <cellStyle name="Explanatory Text 2" xfId="758"/>
    <cellStyle name="Explanatory Text 2 2" xfId="759"/>
    <cellStyle name="Explanatory Text 2 3" xfId="760"/>
    <cellStyle name="Explanatory Text 2 4" xfId="761"/>
    <cellStyle name="Explanatory Text 2 5" xfId="762"/>
    <cellStyle name="Explanatory Text 3" xfId="763"/>
    <cellStyle name="Explanatory Text 4" xfId="764"/>
    <cellStyle name="Explanatory Text 5" xfId="765"/>
    <cellStyle name="Explanatory Text 6" xfId="766"/>
    <cellStyle name="F2" xfId="767"/>
    <cellStyle name="F3" xfId="768"/>
    <cellStyle name="F3 2" xfId="769"/>
    <cellStyle name="F4" xfId="770"/>
    <cellStyle name="F4 2" xfId="771"/>
    <cellStyle name="F5" xfId="772"/>
    <cellStyle name="F6" xfId="773"/>
    <cellStyle name="F7" xfId="774"/>
    <cellStyle name="F8" xfId="775"/>
    <cellStyle name="Fixed" xfId="776"/>
    <cellStyle name="Fixed 2" xfId="777"/>
    <cellStyle name="Fixed 2 2" xfId="778"/>
    <cellStyle name="Fixed 3" xfId="779"/>
    <cellStyle name="Fixed 4" xfId="780"/>
    <cellStyle name="Fixo" xfId="781"/>
    <cellStyle name="Good" xfId="782"/>
    <cellStyle name="Good 2" xfId="783"/>
    <cellStyle name="Good 2 2" xfId="784"/>
    <cellStyle name="Good 2 3" xfId="785"/>
    <cellStyle name="Good 2 4" xfId="786"/>
    <cellStyle name="Good 2 5" xfId="787"/>
    <cellStyle name="Good 3" xfId="788"/>
    <cellStyle name="Good 4" xfId="789"/>
    <cellStyle name="Good 5" xfId="790"/>
    <cellStyle name="Good 6" xfId="791"/>
    <cellStyle name="Grey" xfId="792"/>
    <cellStyle name="Grey 2" xfId="793"/>
    <cellStyle name="Grey_1" xfId="794"/>
    <cellStyle name="Header1" xfId="795"/>
    <cellStyle name="Header1 2" xfId="796"/>
    <cellStyle name="Header1 2 2" xfId="797"/>
    <cellStyle name="Header1 2 2 2" xfId="798"/>
    <cellStyle name="Header1 2 2 2 2" xfId="799"/>
    <cellStyle name="Header1 2 2 3" xfId="800"/>
    <cellStyle name="Header1 2 3" xfId="801"/>
    <cellStyle name="Header1 2 3 2" xfId="802"/>
    <cellStyle name="Header1 2 3 2 2" xfId="803"/>
    <cellStyle name="Header1 2 3 3" xfId="804"/>
    <cellStyle name="Header1 2 4" xfId="805"/>
    <cellStyle name="Header1 2 4 2" xfId="806"/>
    <cellStyle name="Header1 2 5" xfId="807"/>
    <cellStyle name="Header1 3" xfId="808"/>
    <cellStyle name="Header1 3 2" xfId="809"/>
    <cellStyle name="Header1 3 2 2" xfId="810"/>
    <cellStyle name="Header1 3 3" xfId="811"/>
    <cellStyle name="Header1 4" xfId="812"/>
    <cellStyle name="Header1 4 2" xfId="813"/>
    <cellStyle name="Header1 4 2 2" xfId="814"/>
    <cellStyle name="Header1 4 3" xfId="815"/>
    <cellStyle name="Header1 5" xfId="816"/>
    <cellStyle name="Header1 5 2" xfId="817"/>
    <cellStyle name="Header1 6" xfId="818"/>
    <cellStyle name="Header2" xfId="819"/>
    <cellStyle name="Header2 2" xfId="820"/>
    <cellStyle name="Header2 2 2" xfId="821"/>
    <cellStyle name="Header2 2 2 2" xfId="822"/>
    <cellStyle name="Header2 2 3" xfId="823"/>
    <cellStyle name="Header2 3" xfId="824"/>
    <cellStyle name="Header2 3 2" xfId="825"/>
    <cellStyle name="Header2 3 2 2" xfId="826"/>
    <cellStyle name="Header2 3 3" xfId="827"/>
    <cellStyle name="Header2 4" xfId="828"/>
    <cellStyle name="Heading 1" xfId="829"/>
    <cellStyle name="Heading 1 2" xfId="830"/>
    <cellStyle name="Heading 1 2 2" xfId="831"/>
    <cellStyle name="Heading 1 2 3" xfId="832"/>
    <cellStyle name="Heading 1 2 4" xfId="833"/>
    <cellStyle name="Heading 1 2 5" xfId="834"/>
    <cellStyle name="Heading 1 3" xfId="835"/>
    <cellStyle name="Heading 1 3 2" xfId="836"/>
    <cellStyle name="Heading 1 4" xfId="837"/>
    <cellStyle name="Heading 1 4 2" xfId="838"/>
    <cellStyle name="Heading 1 5" xfId="839"/>
    <cellStyle name="Heading 1 6" xfId="840"/>
    <cellStyle name="Heading 2" xfId="841"/>
    <cellStyle name="Heading 2 2" xfId="842"/>
    <cellStyle name="Heading 2 2 2" xfId="843"/>
    <cellStyle name="Heading 2 2 3" xfId="844"/>
    <cellStyle name="Heading 2 2 4" xfId="845"/>
    <cellStyle name="Heading 2 2 5" xfId="846"/>
    <cellStyle name="Heading 2 2 6" xfId="847"/>
    <cellStyle name="Heading 2 3" xfId="848"/>
    <cellStyle name="Heading 2 3 2" xfId="849"/>
    <cellStyle name="Heading 2 4" xfId="850"/>
    <cellStyle name="Heading 2 4 2" xfId="851"/>
    <cellStyle name="Heading 2 5" xfId="852"/>
    <cellStyle name="Heading 2 6" xfId="853"/>
    <cellStyle name="Heading 3" xfId="854"/>
    <cellStyle name="Heading 3 2" xfId="855"/>
    <cellStyle name="Heading 3 2 2" xfId="856"/>
    <cellStyle name="Heading 3 2 3" xfId="857"/>
    <cellStyle name="Heading 3 2 4" xfId="858"/>
    <cellStyle name="Heading 3 2 5" xfId="859"/>
    <cellStyle name="Heading 3 3" xfId="860"/>
    <cellStyle name="Heading 3 4" xfId="861"/>
    <cellStyle name="Heading 3 5" xfId="862"/>
    <cellStyle name="Heading 3 6" xfId="863"/>
    <cellStyle name="Heading 4" xfId="864"/>
    <cellStyle name="Heading 4 2" xfId="865"/>
    <cellStyle name="Heading 4 2 2" xfId="866"/>
    <cellStyle name="Heading 4 2 3" xfId="867"/>
    <cellStyle name="Heading 4 2 4" xfId="868"/>
    <cellStyle name="Heading 4 2 5" xfId="869"/>
    <cellStyle name="Heading 4 3" xfId="870"/>
    <cellStyle name="Heading 4 4" xfId="871"/>
    <cellStyle name="Heading 4 5" xfId="872"/>
    <cellStyle name="Heading 4 6" xfId="873"/>
    <cellStyle name="HEADING1" xfId="874"/>
    <cellStyle name="HEADING1 2" xfId="875"/>
    <cellStyle name="HEADING2" xfId="876"/>
    <cellStyle name="HEADING2 2" xfId="877"/>
    <cellStyle name="HEADING2 2 2" xfId="878"/>
    <cellStyle name="HEADING2 3" xfId="879"/>
    <cellStyle name="HEADING2_1" xfId="880"/>
    <cellStyle name="Hyperlink 2" xfId="881"/>
    <cellStyle name="Hyperlink 2 2" xfId="882"/>
    <cellStyle name="Hyperlink 2 3" xfId="883"/>
    <cellStyle name="Hyperlink 3" xfId="884"/>
    <cellStyle name="Hyperlink 3 2" xfId="885"/>
    <cellStyle name="Hyperlink seguido_NFGC_SPE_1995_2003" xfId="886"/>
    <cellStyle name="imf-zero decimal" xfId="887"/>
    <cellStyle name="Input" xfId="888"/>
    <cellStyle name="Input [yellow]" xfId="889"/>
    <cellStyle name="Input [yellow] 2" xfId="890"/>
    <cellStyle name="Input [yellow]_1" xfId="891"/>
    <cellStyle name="Input 2" xfId="892"/>
    <cellStyle name="Input 2 2" xfId="893"/>
    <cellStyle name="Input 2 2 2" xfId="894"/>
    <cellStyle name="Input 2 3" xfId="895"/>
    <cellStyle name="Input 2 4" xfId="896"/>
    <cellStyle name="Input 2 5" xfId="897"/>
    <cellStyle name="Input 3" xfId="898"/>
    <cellStyle name="Input 3 2" xfId="899"/>
    <cellStyle name="Input 3 3" xfId="900"/>
    <cellStyle name="Input 4" xfId="901"/>
    <cellStyle name="Input 4 2" xfId="902"/>
    <cellStyle name="Input 4 3" xfId="903"/>
    <cellStyle name="Input 5" xfId="904"/>
    <cellStyle name="Input 5 2" xfId="905"/>
    <cellStyle name="Input 6" xfId="906"/>
    <cellStyle name="Input 6 2" xfId="907"/>
    <cellStyle name="Input 7" xfId="908"/>
    <cellStyle name="Input 7 2" xfId="909"/>
    <cellStyle name="Input 8" xfId="910"/>
    <cellStyle name="Input 8 2" xfId="911"/>
    <cellStyle name="Input 9" xfId="912"/>
    <cellStyle name="Link Currency (0)" xfId="913"/>
    <cellStyle name="Link Currency (0) 2" xfId="914"/>
    <cellStyle name="Link Currency (0) 2 2" xfId="915"/>
    <cellStyle name="Link Currency (0) 3" xfId="916"/>
    <cellStyle name="Link Currency (2)" xfId="917"/>
    <cellStyle name="Link Currency (2) 2" xfId="918"/>
    <cellStyle name="Link Currency (2) 2 2" xfId="919"/>
    <cellStyle name="Link Currency (2) 3" xfId="920"/>
    <cellStyle name="Link Units (0)" xfId="921"/>
    <cellStyle name="Link Units (0) 2" xfId="922"/>
    <cellStyle name="Link Units (0) 2 2" xfId="923"/>
    <cellStyle name="Link Units (0) 3" xfId="924"/>
    <cellStyle name="Link Units (1)" xfId="925"/>
    <cellStyle name="Link Units (1) 2" xfId="926"/>
    <cellStyle name="Link Units (1) 2 2" xfId="927"/>
    <cellStyle name="Link Units (1) 3" xfId="928"/>
    <cellStyle name="Link Units (2)" xfId="929"/>
    <cellStyle name="Link Units (2) 2" xfId="930"/>
    <cellStyle name="Link Units (2) 2 2" xfId="931"/>
    <cellStyle name="Link Units (2) 3" xfId="932"/>
    <cellStyle name="Linked Cell" xfId="933"/>
    <cellStyle name="Linked Cell 2" xfId="934"/>
    <cellStyle name="Linked Cell 2 2" xfId="935"/>
    <cellStyle name="Linked Cell 2 3" xfId="936"/>
    <cellStyle name="Linked Cell 2 4" xfId="937"/>
    <cellStyle name="Linked Cell 2 5" xfId="938"/>
    <cellStyle name="Linked Cell 3" xfId="939"/>
    <cellStyle name="Linked Cell 4" xfId="940"/>
    <cellStyle name="Linked Cell 5" xfId="941"/>
    <cellStyle name="Linked Cell 6" xfId="942"/>
    <cellStyle name="Moeda [0]_%PIB" xfId="943"/>
    <cellStyle name="Moeda_%PIB" xfId="944"/>
    <cellStyle name="Moeda0" xfId="945"/>
    <cellStyle name="Monétaire [0]_rwhite" xfId="946"/>
    <cellStyle name="Monétaire_rwhite" xfId="947"/>
    <cellStyle name="Neutral" xfId="948"/>
    <cellStyle name="Neutral 2" xfId="949"/>
    <cellStyle name="Neutral 2 2" xfId="950"/>
    <cellStyle name="Neutral 2 3" xfId="951"/>
    <cellStyle name="Neutral 2 4" xfId="952"/>
    <cellStyle name="Neutral 2 5" xfId="953"/>
    <cellStyle name="Neutral 3" xfId="954"/>
    <cellStyle name="Neutral 4" xfId="955"/>
    <cellStyle name="Neutral 5" xfId="956"/>
    <cellStyle name="Neutral 6" xfId="957"/>
    <cellStyle name="Normal - Style1" xfId="958"/>
    <cellStyle name="Normal - Style1 2" xfId="959"/>
    <cellStyle name="Normal - Style1 2 2" xfId="960"/>
    <cellStyle name="Normal - Style1 3" xfId="961"/>
    <cellStyle name="Normal 10" xfId="962"/>
    <cellStyle name="Normal 10 2" xfId="963"/>
    <cellStyle name="Normal 10 2 2" xfId="964"/>
    <cellStyle name="Normal 10 3" xfId="965"/>
    <cellStyle name="Normal 10 4" xfId="966"/>
    <cellStyle name="Normal 10 4 2" xfId="967"/>
    <cellStyle name="Normal 10 5" xfId="968"/>
    <cellStyle name="Normal 11" xfId="969"/>
    <cellStyle name="Normal 11 2" xfId="970"/>
    <cellStyle name="Normal 11 3" xfId="971"/>
    <cellStyle name="Normal 11 4" xfId="972"/>
    <cellStyle name="Normal 12" xfId="973"/>
    <cellStyle name="Normal 12 2" xfId="974"/>
    <cellStyle name="Normal 12 3" xfId="975"/>
    <cellStyle name="Normal 12 4" xfId="976"/>
    <cellStyle name="Normal 13" xfId="977"/>
    <cellStyle name="Normal 13 2" xfId="978"/>
    <cellStyle name="Normal 13 3" xfId="979"/>
    <cellStyle name="Normal 13 4" xfId="980"/>
    <cellStyle name="Normal 14" xfId="981"/>
    <cellStyle name="Normal 14 2" xfId="982"/>
    <cellStyle name="Normal 14 2 2" xfId="983"/>
    <cellStyle name="Normal 14 2 2 2" xfId="984"/>
    <cellStyle name="Normal 14 2 3" xfId="985"/>
    <cellStyle name="Normal 14 2 4" xfId="986"/>
    <cellStyle name="Normal 14 3" xfId="987"/>
    <cellStyle name="Normal 14 3 2" xfId="988"/>
    <cellStyle name="Normal 14 4" xfId="989"/>
    <cellStyle name="Normal 14 5" xfId="990"/>
    <cellStyle name="Normal 14 6" xfId="991"/>
    <cellStyle name="Normal 15" xfId="992"/>
    <cellStyle name="Normal 15 2" xfId="993"/>
    <cellStyle name="Normal 15 2 2" xfId="994"/>
    <cellStyle name="Normal 15 2 2 2" xfId="995"/>
    <cellStyle name="Normal 15 2 3" xfId="996"/>
    <cellStyle name="Normal 15 2 4" xfId="997"/>
    <cellStyle name="Normal 15 3" xfId="998"/>
    <cellStyle name="Normal 15 3 2" xfId="999"/>
    <cellStyle name="Normal 15 4" xfId="1000"/>
    <cellStyle name="Normal 15 5" xfId="1001"/>
    <cellStyle name="Normal 15 6" xfId="1002"/>
    <cellStyle name="Normal 16" xfId="1003"/>
    <cellStyle name="Normal 16 2" xfId="1004"/>
    <cellStyle name="Normal 16 2 2" xfId="1005"/>
    <cellStyle name="Normal 16 2 2 2" xfId="1006"/>
    <cellStyle name="Normal 16 2 3" xfId="1007"/>
    <cellStyle name="Normal 16 2 4" xfId="1008"/>
    <cellStyle name="Normal 16 3" xfId="1009"/>
    <cellStyle name="Normal 16 3 2" xfId="1010"/>
    <cellStyle name="Normal 16 4" xfId="1011"/>
    <cellStyle name="Normal 16 5" xfId="1012"/>
    <cellStyle name="Normal 16 6" xfId="1013"/>
    <cellStyle name="Normal 17" xfId="1014"/>
    <cellStyle name="Normal 17 2" xfId="1015"/>
    <cellStyle name="Normal 17 2 2" xfId="1016"/>
    <cellStyle name="Normal 17 2 2 2" xfId="1017"/>
    <cellStyle name="Normal 17 2 3" xfId="1018"/>
    <cellStyle name="Normal 17 2 4" xfId="1019"/>
    <cellStyle name="Normal 17 3" xfId="1020"/>
    <cellStyle name="Normal 17 3 2" xfId="1021"/>
    <cellStyle name="Normal 17 4" xfId="1022"/>
    <cellStyle name="Normal 17 5" xfId="1023"/>
    <cellStyle name="Normal 17 6" xfId="1024"/>
    <cellStyle name="Normal 18" xfId="1025"/>
    <cellStyle name="Normal 18 2" xfId="1026"/>
    <cellStyle name="Normal 18 3" xfId="1027"/>
    <cellStyle name="Normal 19" xfId="1028"/>
    <cellStyle name="Normal 19 2" xfId="1029"/>
    <cellStyle name="Normal 19 2 2" xfId="1030"/>
    <cellStyle name="Normal 19 2 2 2" xfId="1031"/>
    <cellStyle name="Normal 19 2 3" xfId="1032"/>
    <cellStyle name="Normal 19 3" xfId="1033"/>
    <cellStyle name="Normal 19 3 2" xfId="1034"/>
    <cellStyle name="Normal 19 4" xfId="1035"/>
    <cellStyle name="Normal 19 5" xfId="1036"/>
    <cellStyle name="Normal 19 6" xfId="1037"/>
    <cellStyle name="Normal 2" xfId="1038"/>
    <cellStyle name="Normal 2 10" xfId="1039"/>
    <cellStyle name="Normal 2 10 2" xfId="1040"/>
    <cellStyle name="Normal 2 11" xfId="1041"/>
    <cellStyle name="Normal 2 2" xfId="1042"/>
    <cellStyle name="Normal 2 2 2" xfId="1043"/>
    <cellStyle name="Normal 2 2 3" xfId="1044"/>
    <cellStyle name="Normal 2 2 3 2" xfId="1045"/>
    <cellStyle name="Normal 2 2 3 2 2" xfId="1046"/>
    <cellStyle name="Normal 2 2 3 2 2 2" xfId="1047"/>
    <cellStyle name="Normal 2 2 3 2 3" xfId="1048"/>
    <cellStyle name="Normal 2 2 3 3" xfId="1049"/>
    <cellStyle name="Normal 2 2 3 3 2" xfId="1050"/>
    <cellStyle name="Normal 2 2 3 4" xfId="1051"/>
    <cellStyle name="Normal 2 2 3 5" xfId="1052"/>
    <cellStyle name="Normal 2 2 4" xfId="1053"/>
    <cellStyle name="Normal 2 2 5" xfId="1054"/>
    <cellStyle name="Normal 2 3" xfId="1055"/>
    <cellStyle name="Normal 2 3 2" xfId="1056"/>
    <cellStyle name="Normal 2 3 3" xfId="1057"/>
    <cellStyle name="Normal 2 3 4" xfId="1058"/>
    <cellStyle name="Normal 2 3 5" xfId="1059"/>
    <cellStyle name="Normal 2 3 6" xfId="1060"/>
    <cellStyle name="Normal 2 4" xfId="1061"/>
    <cellStyle name="Normal 2 4 2" xfId="1062"/>
    <cellStyle name="Normal 2 4 3" xfId="1063"/>
    <cellStyle name="Normal 2 4 4" xfId="1064"/>
    <cellStyle name="Normal 2 5" xfId="1065"/>
    <cellStyle name="Normal 2 6" xfId="1066"/>
    <cellStyle name="Normal 2 7" xfId="1067"/>
    <cellStyle name="Normal 2 8" xfId="1068"/>
    <cellStyle name="Normal 2 9" xfId="1069"/>
    <cellStyle name="Normal 2 9 2" xfId="1070"/>
    <cellStyle name="Normal 2_5 (2)" xfId="1071"/>
    <cellStyle name="Normal 20" xfId="1072"/>
    <cellStyle name="Normal 20 2" xfId="1073"/>
    <cellStyle name="Normal 20 2 2" xfId="1074"/>
    <cellStyle name="Normal 20 2 2 2" xfId="1075"/>
    <cellStyle name="Normal 20 2 3" xfId="1076"/>
    <cellStyle name="Normal 20 3" xfId="1077"/>
    <cellStyle name="Normal 20 3 2" xfId="1078"/>
    <cellStyle name="Normal 20 4" xfId="1079"/>
    <cellStyle name="Normal 20 5" xfId="1080"/>
    <cellStyle name="Normal 20 6" xfId="1081"/>
    <cellStyle name="Normal 21" xfId="1082"/>
    <cellStyle name="Normal 21 2" xfId="1083"/>
    <cellStyle name="Normal 21 2 2" xfId="1084"/>
    <cellStyle name="Normal 21 2 2 2" xfId="1085"/>
    <cellStyle name="Normal 21 2 3" xfId="1086"/>
    <cellStyle name="Normal 21 3" xfId="1087"/>
    <cellStyle name="Normal 21 3 2" xfId="1088"/>
    <cellStyle name="Normal 21 4" xfId="1089"/>
    <cellStyle name="Normal 21 5" xfId="1090"/>
    <cellStyle name="Normal 21 6" xfId="1091"/>
    <cellStyle name="Normal 21 7" xfId="1092"/>
    <cellStyle name="Normal 22" xfId="1093"/>
    <cellStyle name="Normal 22 2" xfId="1094"/>
    <cellStyle name="Normal 22 3" xfId="1095"/>
    <cellStyle name="Normal 22 3 2" xfId="1096"/>
    <cellStyle name="Normal 22 4" xfId="1097"/>
    <cellStyle name="Normal 22 5" xfId="1098"/>
    <cellStyle name="Normal 22 6" xfId="1099"/>
    <cellStyle name="Normal 23" xfId="1100"/>
    <cellStyle name="Normal 23 2" xfId="1101"/>
    <cellStyle name="Normal 23 3" xfId="1102"/>
    <cellStyle name="Normal 24" xfId="1103"/>
    <cellStyle name="Normal 24 2" xfId="1104"/>
    <cellStyle name="Normal 24 2 2" xfId="1105"/>
    <cellStyle name="Normal 24 3" xfId="1106"/>
    <cellStyle name="Normal 24 4" xfId="1107"/>
    <cellStyle name="Normal 24 5" xfId="1108"/>
    <cellStyle name="Normal 25" xfId="1109"/>
    <cellStyle name="Normal 25 2" xfId="1110"/>
    <cellStyle name="Normal 25 2 2" xfId="1111"/>
    <cellStyle name="Normal 25 3" xfId="1112"/>
    <cellStyle name="Normal 25 4" xfId="1113"/>
    <cellStyle name="Normal 25 5" xfId="1114"/>
    <cellStyle name="Normal 26" xfId="1115"/>
    <cellStyle name="Normal 26 2" xfId="1116"/>
    <cellStyle name="Normal 27" xfId="1117"/>
    <cellStyle name="Normal 27 2" xfId="1118"/>
    <cellStyle name="Normal 28" xfId="1119"/>
    <cellStyle name="Normal 28 2" xfId="1120"/>
    <cellStyle name="Normal 29" xfId="1121"/>
    <cellStyle name="Normal 29 2" xfId="1122"/>
    <cellStyle name="Normal 3" xfId="1123"/>
    <cellStyle name="Normal 3 2" xfId="1124"/>
    <cellStyle name="Normal 3 2 2" xfId="1125"/>
    <cellStyle name="Normal 3 2 3" xfId="1126"/>
    <cellStyle name="Normal 3 2 4" xfId="1127"/>
    <cellStyle name="Normal 3 2 5" xfId="1128"/>
    <cellStyle name="Normal 3 3" xfId="1129"/>
    <cellStyle name="Normal 3 3 2" xfId="1130"/>
    <cellStyle name="Normal 3 4" xfId="1131"/>
    <cellStyle name="Normal 3 5" xfId="1132"/>
    <cellStyle name="Normal 3 5 2 2" xfId="1133"/>
    <cellStyle name="Normal 3 6" xfId="1134"/>
    <cellStyle name="Normal 3 7" xfId="1135"/>
    <cellStyle name="Normal 3 8" xfId="1136"/>
    <cellStyle name="Normal 30" xfId="1137"/>
    <cellStyle name="Normal 30 2" xfId="1138"/>
    <cellStyle name="Normal 31" xfId="1139"/>
    <cellStyle name="Normal 31 2" xfId="1140"/>
    <cellStyle name="Normal 32" xfId="1141"/>
    <cellStyle name="Normal 32 2" xfId="1142"/>
    <cellStyle name="Normal 33" xfId="1143"/>
    <cellStyle name="Normal 33 2" xfId="1144"/>
    <cellStyle name="Normal 34" xfId="1145"/>
    <cellStyle name="Normal 34 2" xfId="1146"/>
    <cellStyle name="Normal 35" xfId="1147"/>
    <cellStyle name="Normal 35 2" xfId="1148"/>
    <cellStyle name="Normal 36" xfId="1149"/>
    <cellStyle name="Normal 36 2" xfId="1150"/>
    <cellStyle name="Normal 36 2 2" xfId="1151"/>
    <cellStyle name="Normal 36 2 3" xfId="1152"/>
    <cellStyle name="Normal 36 3" xfId="1153"/>
    <cellStyle name="Normal 36 4" xfId="1154"/>
    <cellStyle name="Normal 37" xfId="1155"/>
    <cellStyle name="Normal 37 2" xfId="1156"/>
    <cellStyle name="Normal 37 2 2" xfId="1157"/>
    <cellStyle name="Normal 37 3" xfId="1158"/>
    <cellStyle name="Normal 37 4" xfId="1159"/>
    <cellStyle name="Normal 38" xfId="1160"/>
    <cellStyle name="Normal 38 2" xfId="1161"/>
    <cellStyle name="Normal 38 2 2" xfId="1162"/>
    <cellStyle name="Normal 38 3" xfId="1163"/>
    <cellStyle name="Normal 38 4" xfId="1164"/>
    <cellStyle name="Normal 39" xfId="1165"/>
    <cellStyle name="Normal 39 2" xfId="1166"/>
    <cellStyle name="Normal 39 2 2" xfId="1167"/>
    <cellStyle name="Normal 39 3" xfId="1168"/>
    <cellStyle name="Normal 39 4" xfId="1169"/>
    <cellStyle name="Normal 4" xfId="1170"/>
    <cellStyle name="Normal 4 10" xfId="1171"/>
    <cellStyle name="Normal 4 11" xfId="1172"/>
    <cellStyle name="Normal 4 12" xfId="1173"/>
    <cellStyle name="Normal 4 2" xfId="1174"/>
    <cellStyle name="Normal 4 2 2" xfId="1175"/>
    <cellStyle name="Normal 4 2 3" xfId="1176"/>
    <cellStyle name="Normal 4 2 4" xfId="1177"/>
    <cellStyle name="Normal 4 3" xfId="1178"/>
    <cellStyle name="Normal 4 3 2" xfId="1179"/>
    <cellStyle name="Normal 4 3 3" xfId="1180"/>
    <cellStyle name="Normal 4 4" xfId="1181"/>
    <cellStyle name="Normal 4 4 2" xfId="1182"/>
    <cellStyle name="Normal 4 5" xfId="1183"/>
    <cellStyle name="Normal 4 5 2" xfId="1184"/>
    <cellStyle name="Normal 4 5 2 2" xfId="1185"/>
    <cellStyle name="Normal 4 5 3" xfId="1186"/>
    <cellStyle name="Normal 4 5 4" xfId="1187"/>
    <cellStyle name="Normal 4 6" xfId="1188"/>
    <cellStyle name="Normal 4 6 2" xfId="1189"/>
    <cellStyle name="Normal 4 7" xfId="1190"/>
    <cellStyle name="Normal 4 8" xfId="1191"/>
    <cellStyle name="Normal 4 9" xfId="1192"/>
    <cellStyle name="Normal 40" xfId="1193"/>
    <cellStyle name="Normal 40 2" xfId="1194"/>
    <cellStyle name="Normal 40 2 2" xfId="1195"/>
    <cellStyle name="Normal 40 3" xfId="1196"/>
    <cellStyle name="Normal 40 4" xfId="1197"/>
    <cellStyle name="Normal 41" xfId="1198"/>
    <cellStyle name="Normal 41 2" xfId="1199"/>
    <cellStyle name="Normal 41 2 2" xfId="1200"/>
    <cellStyle name="Normal 41 3" xfId="1201"/>
    <cellStyle name="Normal 41 4" xfId="1202"/>
    <cellStyle name="Normal 42" xfId="1203"/>
    <cellStyle name="Normal 42 2" xfId="1204"/>
    <cellStyle name="Normal 42 2 2" xfId="1205"/>
    <cellStyle name="Normal 42 3" xfId="1206"/>
    <cellStyle name="Normal 42 4" xfId="1207"/>
    <cellStyle name="Normal 43" xfId="1208"/>
    <cellStyle name="Normal 43 2" xfId="1209"/>
    <cellStyle name="Normal 43 2 2" xfId="1210"/>
    <cellStyle name="Normal 43 3" xfId="1211"/>
    <cellStyle name="Normal 43 4" xfId="1212"/>
    <cellStyle name="Normal 44" xfId="1213"/>
    <cellStyle name="Normal 44 2" xfId="1214"/>
    <cellStyle name="Normal 44 2 2" xfId="1215"/>
    <cellStyle name="Normal 44 3" xfId="1216"/>
    <cellStyle name="Normal 44 4" xfId="1217"/>
    <cellStyle name="Normal 45" xfId="1218"/>
    <cellStyle name="Normal 45 2" xfId="1219"/>
    <cellStyle name="Normal 45 2 2" xfId="1220"/>
    <cellStyle name="Normal 45 3" xfId="1221"/>
    <cellStyle name="Normal 45 4" xfId="1222"/>
    <cellStyle name="Normal 46" xfId="1223"/>
    <cellStyle name="Normal 46 2" xfId="1224"/>
    <cellStyle name="Normal 46 2 2" xfId="1225"/>
    <cellStyle name="Normal 46 3" xfId="1226"/>
    <cellStyle name="Normal 46 4" xfId="1227"/>
    <cellStyle name="Normal 47" xfId="1228"/>
    <cellStyle name="Normal 47 2" xfId="1229"/>
    <cellStyle name="Normal 47 2 2" xfId="1230"/>
    <cellStyle name="Normal 47 3" xfId="1231"/>
    <cellStyle name="Normal 47 4" xfId="1232"/>
    <cellStyle name="Normal 48" xfId="1233"/>
    <cellStyle name="Normal 48 2" xfId="1234"/>
    <cellStyle name="Normal 48 2 2" xfId="1235"/>
    <cellStyle name="Normal 48 3" xfId="1236"/>
    <cellStyle name="Normal 49" xfId="1237"/>
    <cellStyle name="Normal 49 2" xfId="1238"/>
    <cellStyle name="Normal 49 2 2" xfId="1239"/>
    <cellStyle name="Normal 49 3" xfId="1240"/>
    <cellStyle name="Normal 5" xfId="1241"/>
    <cellStyle name="Normal 5 2" xfId="1242"/>
    <cellStyle name="Normal 5 2 2" xfId="1243"/>
    <cellStyle name="Normal 5 2 3" xfId="1244"/>
    <cellStyle name="Normal 5 2 4" xfId="1245"/>
    <cellStyle name="Normal 5 2 5" xfId="1246"/>
    <cellStyle name="Normal 5 3" xfId="1247"/>
    <cellStyle name="Normal 5 3 2" xfId="1248"/>
    <cellStyle name="Normal 5 3 3" xfId="1249"/>
    <cellStyle name="Normal 5 3 4" xfId="1250"/>
    <cellStyle name="Normal 5 4" xfId="1251"/>
    <cellStyle name="Normal 5 4 2" xfId="1252"/>
    <cellStyle name="Normal 5 5" xfId="1253"/>
    <cellStyle name="Normal 5 6" xfId="1254"/>
    <cellStyle name="Normal 5 7" xfId="1255"/>
    <cellStyle name="Normal 5 8" xfId="1256"/>
    <cellStyle name="Normal 5 9" xfId="1257"/>
    <cellStyle name="Normal 50" xfId="1258"/>
    <cellStyle name="Normal 50 2" xfId="1259"/>
    <cellStyle name="Normal 50 2 2" xfId="1260"/>
    <cellStyle name="Normal 50 3" xfId="1261"/>
    <cellStyle name="Normal 51" xfId="1262"/>
    <cellStyle name="Normal 51 2" xfId="1263"/>
    <cellStyle name="Normal 51 2 2" xfId="1264"/>
    <cellStyle name="Normal 51 3" xfId="1265"/>
    <cellStyle name="Normal 52" xfId="1266"/>
    <cellStyle name="Normal 52 2" xfId="1267"/>
    <cellStyle name="Normal 52 2 2" xfId="1268"/>
    <cellStyle name="Normal 52 3" xfId="1269"/>
    <cellStyle name="Normal 53" xfId="1270"/>
    <cellStyle name="Normal 53 2" xfId="1271"/>
    <cellStyle name="Normal 54" xfId="1272"/>
    <cellStyle name="Normal 55" xfId="1273"/>
    <cellStyle name="Normal 56" xfId="1274"/>
    <cellStyle name="Normal 57" xfId="1275"/>
    <cellStyle name="Normal 58" xfId="1276"/>
    <cellStyle name="Normal 59" xfId="1277"/>
    <cellStyle name="Normal 6" xfId="1278"/>
    <cellStyle name="Normal 6 2" xfId="1279"/>
    <cellStyle name="Normal 6 2 2" xfId="1280"/>
    <cellStyle name="Normal 6 2 3" xfId="1281"/>
    <cellStyle name="Normal 6 3" xfId="1282"/>
    <cellStyle name="Normal 6 3 2" xfId="1283"/>
    <cellStyle name="Normal 6 3 3" xfId="1284"/>
    <cellStyle name="Normal 6 3 4" xfId="1285"/>
    <cellStyle name="Normal 6 4" xfId="1286"/>
    <cellStyle name="Normal 6 5" xfId="1287"/>
    <cellStyle name="Normal 6 6" xfId="1288"/>
    <cellStyle name="Normal 60" xfId="1289"/>
    <cellStyle name="Normal 61" xfId="1290"/>
    <cellStyle name="Normal 62" xfId="1291"/>
    <cellStyle name="Normal 63" xfId="1292"/>
    <cellStyle name="Normal 64" xfId="1293"/>
    <cellStyle name="Normal 65" xfId="1294"/>
    <cellStyle name="Normal 7" xfId="1295"/>
    <cellStyle name="Normal 7 2" xfId="1296"/>
    <cellStyle name="Normal 7 2 2" xfId="1297"/>
    <cellStyle name="Normal 7 2 3" xfId="1298"/>
    <cellStyle name="Normal 7 3" xfId="1299"/>
    <cellStyle name="Normal 7 3 2" xfId="1300"/>
    <cellStyle name="Normal 7 3 3" xfId="1301"/>
    <cellStyle name="Normal 7 4" xfId="1302"/>
    <cellStyle name="Normal 7 5" xfId="1303"/>
    <cellStyle name="Normal 8" xfId="1304"/>
    <cellStyle name="Normal 8 2" xfId="1305"/>
    <cellStyle name="Normal 8 2 2" xfId="1306"/>
    <cellStyle name="Normal 8 3" xfId="1307"/>
    <cellStyle name="Normal 8 4" xfId="1308"/>
    <cellStyle name="Normal 8 5" xfId="1309"/>
    <cellStyle name="Normal 9" xfId="1310"/>
    <cellStyle name="Normal 9 2" xfId="1311"/>
    <cellStyle name="Normal 9 3" xfId="1312"/>
    <cellStyle name="Normal 9 3 2" xfId="1313"/>
    <cellStyle name="Normal 9 4" xfId="1314"/>
    <cellStyle name="Normal_(LFS-Historical)Growth_Employment 2" xfId="1315"/>
    <cellStyle name="Normal_BR 2006 Tables for Chapter 7 2" xfId="1316"/>
    <cellStyle name="Note" xfId="1317"/>
    <cellStyle name="Note 2" xfId="1318"/>
    <cellStyle name="Note 2 2" xfId="1319"/>
    <cellStyle name="Note 2 2 2" xfId="1320"/>
    <cellStyle name="Note 2 2 2 2" xfId="1321"/>
    <cellStyle name="Note 2 2 2 2 2" xfId="1322"/>
    <cellStyle name="Note 2 2 2 3" xfId="1323"/>
    <cellStyle name="Note 2 2 3" xfId="1324"/>
    <cellStyle name="Note 2 2 3 2" xfId="1325"/>
    <cellStyle name="Note 2 2 4" xfId="1326"/>
    <cellStyle name="Note 2 2 5" xfId="1327"/>
    <cellStyle name="Note 2 2 6" xfId="1328"/>
    <cellStyle name="Note 2 3" xfId="1329"/>
    <cellStyle name="Note 2 4" xfId="1330"/>
    <cellStyle name="Note 3" xfId="1331"/>
    <cellStyle name="Note 3 2" xfId="1332"/>
    <cellStyle name="Note 4" xfId="1333"/>
    <cellStyle name="Note 4 2" xfId="1334"/>
    <cellStyle name="Note 5" xfId="1335"/>
    <cellStyle name="Note 5 2" xfId="1336"/>
    <cellStyle name="Note 6" xfId="1337"/>
    <cellStyle name="Note 6 2" xfId="1338"/>
    <cellStyle name="Note 7" xfId="1339"/>
    <cellStyle name="Note 7 2" xfId="1340"/>
    <cellStyle name="Output" xfId="1341"/>
    <cellStyle name="Output 2" xfId="1342"/>
    <cellStyle name="Output 2 2" xfId="1343"/>
    <cellStyle name="Output 2 2 2" xfId="1344"/>
    <cellStyle name="Output 2 3" xfId="1345"/>
    <cellStyle name="Output 2 4" xfId="1346"/>
    <cellStyle name="Output 2 5" xfId="1347"/>
    <cellStyle name="Output 3" xfId="1348"/>
    <cellStyle name="Output 3 2" xfId="1349"/>
    <cellStyle name="Output 4" xfId="1350"/>
    <cellStyle name="Output 4 2" xfId="1351"/>
    <cellStyle name="Output 5" xfId="1352"/>
    <cellStyle name="Output 5 2" xfId="1353"/>
    <cellStyle name="Output 6" xfId="1354"/>
    <cellStyle name="Output 6 2" xfId="1355"/>
    <cellStyle name="Percent" xfId="1356"/>
    <cellStyle name="Percent [0]" xfId="1357"/>
    <cellStyle name="Percent [0] 2" xfId="1358"/>
    <cellStyle name="Percent [0] 2 2" xfId="1359"/>
    <cellStyle name="Percent [0] 3" xfId="1360"/>
    <cellStyle name="Percent [00]" xfId="1361"/>
    <cellStyle name="Percent [00] 2" xfId="1362"/>
    <cellStyle name="Percent [00] 2 2" xfId="1363"/>
    <cellStyle name="Percent [00] 3" xfId="1364"/>
    <cellStyle name="Percent [2]" xfId="1365"/>
    <cellStyle name="Percent [2] 2" xfId="1366"/>
    <cellStyle name="Percent [2] 3" xfId="1367"/>
    <cellStyle name="Percent 10" xfId="1368"/>
    <cellStyle name="Percent 11" xfId="1369"/>
    <cellStyle name="Percent 12" xfId="1370"/>
    <cellStyle name="Percent 13" xfId="1371"/>
    <cellStyle name="Percent 14" xfId="1372"/>
    <cellStyle name="Percent 15" xfId="1373"/>
    <cellStyle name="Percent 16" xfId="1374"/>
    <cellStyle name="Percent 17" xfId="1375"/>
    <cellStyle name="Percent 18" xfId="1376"/>
    <cellStyle name="Percent 19" xfId="1377"/>
    <cellStyle name="Percent 2" xfId="1378"/>
    <cellStyle name="Percent 2 2" xfId="1379"/>
    <cellStyle name="Percent 2 2 2" xfId="1380"/>
    <cellStyle name="Percent 2 3" xfId="1381"/>
    <cellStyle name="Percent 2 3 2" xfId="1382"/>
    <cellStyle name="Percent 2 4" xfId="1383"/>
    <cellStyle name="Percent 2 4 2" xfId="1384"/>
    <cellStyle name="Percent 2 5" xfId="1385"/>
    <cellStyle name="Percent 2 6" xfId="1386"/>
    <cellStyle name="Percent 20" xfId="1387"/>
    <cellStyle name="Percent 21" xfId="1388"/>
    <cellStyle name="Percent 22" xfId="1389"/>
    <cellStyle name="Percent 23" xfId="1390"/>
    <cellStyle name="Percent 23 2" xfId="1391"/>
    <cellStyle name="Percent 23 2 2" xfId="1392"/>
    <cellStyle name="Percent 23 3" xfId="1393"/>
    <cellStyle name="Percent 23 4" xfId="1394"/>
    <cellStyle name="Percent 24" xfId="1395"/>
    <cellStyle name="Percent 24 2" xfId="1396"/>
    <cellStyle name="Percent 24 2 2" xfId="1397"/>
    <cellStyle name="Percent 24 3" xfId="1398"/>
    <cellStyle name="Percent 24 4" xfId="1399"/>
    <cellStyle name="Percent 25" xfId="1400"/>
    <cellStyle name="Percent 25 2" xfId="1401"/>
    <cellStyle name="Percent 25 2 2" xfId="1402"/>
    <cellStyle name="Percent 25 3" xfId="1403"/>
    <cellStyle name="Percent 25 4" xfId="1404"/>
    <cellStyle name="Percent 26" xfId="1405"/>
    <cellStyle name="Percent 27" xfId="1406"/>
    <cellStyle name="Percent 28" xfId="1407"/>
    <cellStyle name="Percent 29" xfId="1408"/>
    <cellStyle name="Percent 3" xfId="1409"/>
    <cellStyle name="Percent 3 2" xfId="1410"/>
    <cellStyle name="Percent 3 2 2" xfId="1411"/>
    <cellStyle name="Percent 3 2 3" xfId="1412"/>
    <cellStyle name="Percent 3 3" xfId="1413"/>
    <cellStyle name="Percent 3 4" xfId="1414"/>
    <cellStyle name="Percent 3 4 2" xfId="1415"/>
    <cellStyle name="Percent 3 5" xfId="1416"/>
    <cellStyle name="Percent 3 6" xfId="1417"/>
    <cellStyle name="Percent 30" xfId="1418"/>
    <cellStyle name="Percent 31" xfId="1419"/>
    <cellStyle name="Percent 32" xfId="1420"/>
    <cellStyle name="Percent 33" xfId="1421"/>
    <cellStyle name="Percent 34" xfId="1422"/>
    <cellStyle name="Percent 35" xfId="1423"/>
    <cellStyle name="Percent 36" xfId="1424"/>
    <cellStyle name="Percent 37" xfId="1425"/>
    <cellStyle name="Percent 38" xfId="1426"/>
    <cellStyle name="Percent 39" xfId="1427"/>
    <cellStyle name="Percent 4" xfId="1428"/>
    <cellStyle name="Percent 4 2" xfId="1429"/>
    <cellStyle name="Percent 4 2 2" xfId="1430"/>
    <cellStyle name="Percent 4 2 3" xfId="1431"/>
    <cellStyle name="Percent 4 3" xfId="1432"/>
    <cellStyle name="Percent 4 4" xfId="1433"/>
    <cellStyle name="Percent 4 5" xfId="1434"/>
    <cellStyle name="Percent 40" xfId="1435"/>
    <cellStyle name="Percent 41" xfId="1436"/>
    <cellStyle name="Percent 42" xfId="1437"/>
    <cellStyle name="Percent 43" xfId="1438"/>
    <cellStyle name="Percent 44" xfId="1439"/>
    <cellStyle name="Percent 45" xfId="1440"/>
    <cellStyle name="Percent 46" xfId="1441"/>
    <cellStyle name="Percent 47" xfId="1442"/>
    <cellStyle name="Percent 48" xfId="1443"/>
    <cellStyle name="Percent 49" xfId="1444"/>
    <cellStyle name="Percent 5" xfId="1445"/>
    <cellStyle name="Percent 5 2" xfId="1446"/>
    <cellStyle name="Percent 5 2 2" xfId="1447"/>
    <cellStyle name="Percent 5 3" xfId="1448"/>
    <cellStyle name="Percent 50" xfId="1449"/>
    <cellStyle name="Percent 51" xfId="1450"/>
    <cellStyle name="Percent 52" xfId="1451"/>
    <cellStyle name="Percent 6" xfId="1452"/>
    <cellStyle name="Percent 6 2" xfId="1453"/>
    <cellStyle name="Percent 6 3" xfId="1454"/>
    <cellStyle name="Percent 7" xfId="1455"/>
    <cellStyle name="Percent 7 2" xfId="1456"/>
    <cellStyle name="Percent 7 2 2" xfId="1457"/>
    <cellStyle name="Percent 8" xfId="1458"/>
    <cellStyle name="Percent 9" xfId="1459"/>
    <cellStyle name="Percentual" xfId="1460"/>
    <cellStyle name="Ponto" xfId="1461"/>
    <cellStyle name="Porcentagem_SEP1196" xfId="1462"/>
    <cellStyle name="PrePop Currency (0)" xfId="1463"/>
    <cellStyle name="PrePop Currency (0) 2" xfId="1464"/>
    <cellStyle name="PrePop Currency (0) 2 2" xfId="1465"/>
    <cellStyle name="PrePop Currency (0) 3" xfId="1466"/>
    <cellStyle name="PrePop Currency (2)" xfId="1467"/>
    <cellStyle name="PrePop Currency (2) 2" xfId="1468"/>
    <cellStyle name="PrePop Currency (2) 2 2" xfId="1469"/>
    <cellStyle name="PrePop Currency (2) 3" xfId="1470"/>
    <cellStyle name="PrePop Units (0)" xfId="1471"/>
    <cellStyle name="PrePop Units (0) 2" xfId="1472"/>
    <cellStyle name="PrePop Units (0) 2 2" xfId="1473"/>
    <cellStyle name="PrePop Units (0) 3" xfId="1474"/>
    <cellStyle name="PrePop Units (1)" xfId="1475"/>
    <cellStyle name="PrePop Units (1) 2" xfId="1476"/>
    <cellStyle name="PrePop Units (1) 2 2" xfId="1477"/>
    <cellStyle name="PrePop Units (1) 3" xfId="1478"/>
    <cellStyle name="PrePop Units (2)" xfId="1479"/>
    <cellStyle name="PrePop Units (2) 2" xfId="1480"/>
    <cellStyle name="PrePop Units (2) 2 2" xfId="1481"/>
    <cellStyle name="PrePop Units (2) 3" xfId="1482"/>
    <cellStyle name="SAPBEXaggData" xfId="1483"/>
    <cellStyle name="SAPBEXaggData 2" xfId="1484"/>
    <cellStyle name="SAPBEXaggDataEmph" xfId="1485"/>
    <cellStyle name="SAPBEXaggDataEmph 2" xfId="1486"/>
    <cellStyle name="SAPBEXaggItem" xfId="1487"/>
    <cellStyle name="SAPBEXaggItem 2" xfId="1488"/>
    <cellStyle name="SAPBEXaggItemX" xfId="1489"/>
    <cellStyle name="SAPBEXaggItemX 2" xfId="1490"/>
    <cellStyle name="SAPBEXchaText" xfId="1491"/>
    <cellStyle name="SAPBEXexcBad7" xfId="1492"/>
    <cellStyle name="SAPBEXexcBad7 2" xfId="1493"/>
    <cellStyle name="SAPBEXexcBad8" xfId="1494"/>
    <cellStyle name="SAPBEXexcBad8 2" xfId="1495"/>
    <cellStyle name="SAPBEXexcBad9" xfId="1496"/>
    <cellStyle name="SAPBEXexcBad9 2" xfId="1497"/>
    <cellStyle name="SAPBEXexcCritical4" xfId="1498"/>
    <cellStyle name="SAPBEXexcCritical4 2" xfId="1499"/>
    <cellStyle name="SAPBEXexcCritical5" xfId="1500"/>
    <cellStyle name="SAPBEXexcCritical5 2" xfId="1501"/>
    <cellStyle name="SAPBEXexcCritical6" xfId="1502"/>
    <cellStyle name="SAPBEXexcCritical6 2" xfId="1503"/>
    <cellStyle name="SAPBEXexcGood1" xfId="1504"/>
    <cellStyle name="SAPBEXexcGood1 2" xfId="1505"/>
    <cellStyle name="SAPBEXexcGood2" xfId="1506"/>
    <cellStyle name="SAPBEXexcGood2 2" xfId="1507"/>
    <cellStyle name="SAPBEXexcGood3" xfId="1508"/>
    <cellStyle name="SAPBEXexcGood3 2" xfId="1509"/>
    <cellStyle name="SAPBEXfilterDrill" xfId="1510"/>
    <cellStyle name="SAPBEXfilterDrill 2" xfId="1511"/>
    <cellStyle name="SAPBEXfilterDrill 2 2" xfId="1512"/>
    <cellStyle name="SAPBEXfilterDrill 2 2 2" xfId="1513"/>
    <cellStyle name="SAPBEXfilterDrill 2 3" xfId="1514"/>
    <cellStyle name="SAPBEXfilterDrill 3" xfId="1515"/>
    <cellStyle name="SAPBEXfilterDrill 3 2" xfId="1516"/>
    <cellStyle name="SAPBEXfilterDrill 4" xfId="1517"/>
    <cellStyle name="SAPBEXfilterItem" xfId="1518"/>
    <cellStyle name="SAPBEXfilterText" xfId="1519"/>
    <cellStyle name="SAPBEXformats" xfId="1520"/>
    <cellStyle name="SAPBEXformats 2" xfId="1521"/>
    <cellStyle name="SAPBEXheaderItem" xfId="1522"/>
    <cellStyle name="SAPBEXheaderText" xfId="1523"/>
    <cellStyle name="SAPBEXHLevel0" xfId="1524"/>
    <cellStyle name="SAPBEXHLevel0 2" xfId="1525"/>
    <cellStyle name="SAPBEXHLevel0 2 2" xfId="1526"/>
    <cellStyle name="SAPBEXHLevel0 3" xfId="1527"/>
    <cellStyle name="SAPBEXHLevel0X" xfId="1528"/>
    <cellStyle name="SAPBEXHLevel0X 2" xfId="1529"/>
    <cellStyle name="SAPBEXHLevel0X 2 2" xfId="1530"/>
    <cellStyle name="SAPBEXHLevel0X 3" xfId="1531"/>
    <cellStyle name="SAPBEXHLevel1" xfId="1532"/>
    <cellStyle name="SAPBEXHLevel1 2" xfId="1533"/>
    <cellStyle name="SAPBEXHLevel1 2 2" xfId="1534"/>
    <cellStyle name="SAPBEXHLevel1 3" xfId="1535"/>
    <cellStyle name="SAPBEXHLevel1X" xfId="1536"/>
    <cellStyle name="SAPBEXHLevel1X 2" xfId="1537"/>
    <cellStyle name="SAPBEXHLevel1X 2 2" xfId="1538"/>
    <cellStyle name="SAPBEXHLevel1X 3" xfId="1539"/>
    <cellStyle name="SAPBEXHLevel2" xfId="1540"/>
    <cellStyle name="SAPBEXHLevel2 2" xfId="1541"/>
    <cellStyle name="SAPBEXHLevel2 2 2" xfId="1542"/>
    <cellStyle name="SAPBEXHLevel2 3" xfId="1543"/>
    <cellStyle name="SAPBEXHLevel2X" xfId="1544"/>
    <cellStyle name="SAPBEXHLevel2X 2" xfId="1545"/>
    <cellStyle name="SAPBEXHLevel2X 2 2" xfId="1546"/>
    <cellStyle name="SAPBEXHLevel2X 3" xfId="1547"/>
    <cellStyle name="SAPBEXHLevel3" xfId="1548"/>
    <cellStyle name="SAPBEXHLevel3 2" xfId="1549"/>
    <cellStyle name="SAPBEXHLevel3 2 2" xfId="1550"/>
    <cellStyle name="SAPBEXHLevel3 3" xfId="1551"/>
    <cellStyle name="SAPBEXHLevel3X" xfId="1552"/>
    <cellStyle name="SAPBEXHLevel3X 2" xfId="1553"/>
    <cellStyle name="SAPBEXHLevel3X 2 2" xfId="1554"/>
    <cellStyle name="SAPBEXHLevel3X 3" xfId="1555"/>
    <cellStyle name="SAPBEXresData" xfId="1556"/>
    <cellStyle name="SAPBEXresData 2" xfId="1557"/>
    <cellStyle name="SAPBEXresDataEmph" xfId="1558"/>
    <cellStyle name="SAPBEXresDataEmph 2" xfId="1559"/>
    <cellStyle name="SAPBEXresItem" xfId="1560"/>
    <cellStyle name="SAPBEXresItem 2" xfId="1561"/>
    <cellStyle name="SAPBEXresItemX" xfId="1562"/>
    <cellStyle name="SAPBEXresItemX 2" xfId="1563"/>
    <cellStyle name="SAPBEXstdData" xfId="1564"/>
    <cellStyle name="SAPBEXstdData 2" xfId="1565"/>
    <cellStyle name="SAPBEXstdDataEmph" xfId="1566"/>
    <cellStyle name="SAPBEXstdDataEmph 2" xfId="1567"/>
    <cellStyle name="SAPBEXstdItem" xfId="1568"/>
    <cellStyle name="SAPBEXstdItem 2" xfId="1569"/>
    <cellStyle name="SAPBEXstdItemX" xfId="1570"/>
    <cellStyle name="SAPBEXstdItemX 2" xfId="1571"/>
    <cellStyle name="SAPBEXtitle" xfId="1572"/>
    <cellStyle name="SAPBEXundefined" xfId="1573"/>
    <cellStyle name="SAPBEXundefined 2" xfId="1574"/>
    <cellStyle name="Sep. milhar [2]" xfId="1575"/>
    <cellStyle name="Separador de m" xfId="1576"/>
    <cellStyle name="Separador de milhares [0]_%PIB" xfId="1577"/>
    <cellStyle name="Separador de milhares_%PIB" xfId="1578"/>
    <cellStyle name="Standard_Anpassen der Amortisation" xfId="1579"/>
    <cellStyle name="Table Text" xfId="1580"/>
    <cellStyle name="Table Text 2" xfId="1581"/>
    <cellStyle name="Text Indent A" xfId="1582"/>
    <cellStyle name="Text Indent B" xfId="1583"/>
    <cellStyle name="Text Indent B 2" xfId="1584"/>
    <cellStyle name="Text Indent B 2 2" xfId="1585"/>
    <cellStyle name="Text Indent B 3" xfId="1586"/>
    <cellStyle name="Text Indent C" xfId="1587"/>
    <cellStyle name="Text Indent C 2" xfId="1588"/>
    <cellStyle name="Text Indent C 2 2" xfId="1589"/>
    <cellStyle name="Text Indent C 3" xfId="1590"/>
    <cellStyle name="Title" xfId="1591"/>
    <cellStyle name="Title 2" xfId="1592"/>
    <cellStyle name="Title 2 2" xfId="1593"/>
    <cellStyle name="Title 2 3" xfId="1594"/>
    <cellStyle name="Title 2 4" xfId="1595"/>
    <cellStyle name="Title 2 5" xfId="1596"/>
    <cellStyle name="Title 3" xfId="1597"/>
    <cellStyle name="Title 4" xfId="1598"/>
    <cellStyle name="Title 5" xfId="1599"/>
    <cellStyle name="Title 6" xfId="1600"/>
    <cellStyle name="Titulo1" xfId="1601"/>
    <cellStyle name="Titulo2" xfId="1602"/>
    <cellStyle name="Total" xfId="1603"/>
    <cellStyle name="Total 2" xfId="1604"/>
    <cellStyle name="Total 2 10" xfId="1605"/>
    <cellStyle name="Total 2 11" xfId="1606"/>
    <cellStyle name="Total 2 2" xfId="1607"/>
    <cellStyle name="Total 2 2 2" xfId="1608"/>
    <cellStyle name="Total 2 3" xfId="1609"/>
    <cellStyle name="Total 2 4" xfId="1610"/>
    <cellStyle name="Total 2 5" xfId="1611"/>
    <cellStyle name="Total 2 5 2" xfId="1612"/>
    <cellStyle name="Total 2 6" xfId="1613"/>
    <cellStyle name="Total 2 6 2" xfId="1614"/>
    <cellStyle name="Total 2 7" xfId="1615"/>
    <cellStyle name="Total 2 7 2" xfId="1616"/>
    <cellStyle name="Total 2 8" xfId="1617"/>
    <cellStyle name="Total 2 9" xfId="1618"/>
    <cellStyle name="Total 3" xfId="1619"/>
    <cellStyle name="Total 3 2" xfId="1620"/>
    <cellStyle name="Total 3 3" xfId="1621"/>
    <cellStyle name="Total 3 4" xfId="1622"/>
    <cellStyle name="Total 4" xfId="1623"/>
    <cellStyle name="Total 4 2" xfId="1624"/>
    <cellStyle name="Total 4 3" xfId="1625"/>
    <cellStyle name="Total 5" xfId="1626"/>
    <cellStyle name="Total 5 2" xfId="1627"/>
    <cellStyle name="Total 6" xfId="1628"/>
    <cellStyle name="Total 6 2" xfId="1629"/>
    <cellStyle name="V¡rgula" xfId="1630"/>
    <cellStyle name="V¡rgula0" xfId="1631"/>
    <cellStyle name="Vírgula" xfId="1632"/>
    <cellStyle name="Währung [0]_Compiling Utility Macros" xfId="1633"/>
    <cellStyle name="Währung_Compiling Utility Macros" xfId="1634"/>
    <cellStyle name="Warning Text" xfId="1635"/>
    <cellStyle name="Warning Text 2" xfId="1636"/>
    <cellStyle name="Warning Text 2 2" xfId="1637"/>
    <cellStyle name="Warning Text 2 3" xfId="1638"/>
    <cellStyle name="Warning Text 2 4" xfId="1639"/>
    <cellStyle name="Warning Text 2 5" xfId="1640"/>
    <cellStyle name="Warning Text 3" xfId="1641"/>
    <cellStyle name="Warning Text 4" xfId="1642"/>
    <cellStyle name="Warning Text 5" xfId="1643"/>
    <cellStyle name="Warning Text 6" xfId="16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INTERGOV.%20POLICY\3.%20%20Local%20government%20issues\Budget%20Issues%202019%20MTEF\Copy%20of%20DOR%20tables%20to%20IG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INTERGOV.%20POLICY\3.%20%20Local%20government%20issues\Budget%20Issues%202018%20MTEF\LG%20Budget%20Framework\Final%20LG%20Budget%20Framewor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INTERGOV.%20POLICY\3.%20%20Local%20government%20issues\Budget%20Issues%202019%20MTEF\Copy%20of%20DOR%20detail%20to%20IG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INTERGOV.%20POLICY\3.%20%20Local%20government%20issues\Budget%20Issues%202019%20MTEF\Copy%20of%202019%20MTEC%20-%20Community%20Developmet%20Function%20Group%20input%20template_0509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INTERGOV.%20POLICY\1.%20%20Cross%20cutting\Division%20of%20Revenue-Amendment%20Bill\2018\Supporting%20documents\LG%20Drought,%20U&amp;U%20&amp;%20other_combined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INTERGOV.%20POLICY\1.%20%20Cross%20cutting\Division%20of%20Revenue-Amendment%20Bill\2018\3.%20Supporting%20documents\LG%20Drought,%20U&amp;U%20&amp;%20other_combined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INTERGOV.%20POLICY\3.%20%20Local%20government%20issues\Budget%20Issues%202019%20MTEF\From%20BO_MTEC\Copy%20of%20For%20Owen%20-%20MTBPS%20chapter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INTERGOV.%20POLICY\3.%20%20Local%20government%20issues\Budget%20Issues%202019%20MTEF\Copy%20of%20Baseline%20reductions%20-%2026%20Sept%202018%20-%20DOR%20mat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R CAB Memo tables (Link CFGR)"/>
    </sheetNames>
    <sheetDataSet>
      <sheetData sheetId="0">
        <row r="7">
          <cell r="K7">
            <v>4647694</v>
          </cell>
          <cell r="L7">
            <v>7258220</v>
          </cell>
          <cell r="M7">
            <v>7659326</v>
          </cell>
          <cell r="N7">
            <v>8167459</v>
          </cell>
        </row>
        <row r="13">
          <cell r="K13">
            <v>62731845</v>
          </cell>
          <cell r="L13">
            <v>68973465</v>
          </cell>
          <cell r="M13">
            <v>75683326</v>
          </cell>
          <cell r="N13">
            <v>82161819</v>
          </cell>
        </row>
        <row r="14">
          <cell r="L14">
            <v>44894643</v>
          </cell>
          <cell r="M14">
            <v>47585121</v>
          </cell>
          <cell r="N14">
            <v>51154012</v>
          </cell>
        </row>
        <row r="15">
          <cell r="K15">
            <v>12468554</v>
          </cell>
          <cell r="L15">
            <v>13166793</v>
          </cell>
          <cell r="M15">
            <v>14026878</v>
          </cell>
          <cell r="N15">
            <v>15182495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line"/>
      <sheetName val="Technical "/>
      <sheetName val="Additions "/>
      <sheetName val="Reductions "/>
      <sheetName val="Revised Baseline "/>
      <sheetName val="Post MTBPS reductions"/>
      <sheetName val="Revised Baseline  (2)"/>
      <sheetName val="Provisional"/>
      <sheetName val="Net changes "/>
      <sheetName val="as %  of Baseline"/>
      <sheetName val="% gorwth over the MTEF"/>
      <sheetName val="Sheet1"/>
      <sheetName val="Sheet3"/>
    </sheetNames>
    <sheetDataSet>
      <sheetData sheetId="4">
        <row r="38">
          <cell r="I38">
            <v>514425</v>
          </cell>
        </row>
      </sheetData>
      <sheetData sheetId="6">
        <row r="4">
          <cell r="B4" t="str">
            <v>Equitable share and related</v>
          </cell>
          <cell r="C4">
            <v>41592070</v>
          </cell>
          <cell r="D4">
            <v>49366507</v>
          </cell>
          <cell r="E4">
            <v>50708988</v>
          </cell>
          <cell r="F4">
            <v>57012141</v>
          </cell>
          <cell r="G4">
            <v>62731845</v>
          </cell>
          <cell r="H4">
            <v>68973465.288</v>
          </cell>
          <cell r="I4">
            <v>75683325.53375499</v>
          </cell>
        </row>
        <row r="5">
          <cell r="B5" t="str">
            <v>Equitable share formula</v>
          </cell>
          <cell r="C5">
            <v>36511525</v>
          </cell>
          <cell r="D5">
            <v>44210908</v>
          </cell>
          <cell r="E5">
            <v>45259344</v>
          </cell>
          <cell r="F5">
            <v>51326396.324</v>
          </cell>
          <cell r="G5">
            <v>56722357.545116</v>
          </cell>
          <cell r="H5">
            <v>62633128.3899205</v>
          </cell>
          <cell r="I5">
            <v>69001433.4572311</v>
          </cell>
        </row>
        <row r="6">
          <cell r="B6" t="str">
            <v>RSC levy replacement</v>
          </cell>
          <cell r="C6">
            <v>4145960</v>
          </cell>
          <cell r="D6">
            <v>4336674</v>
          </cell>
          <cell r="E6">
            <v>4566517</v>
          </cell>
          <cell r="F6">
            <v>4794842</v>
          </cell>
          <cell r="G6">
            <v>5072947</v>
          </cell>
          <cell r="H6">
            <v>5357032</v>
          </cell>
          <cell r="I6">
            <v>5651668.76</v>
          </cell>
        </row>
        <row r="7">
          <cell r="B7" t="str">
            <v>Councillors and ward committees</v>
          </cell>
          <cell r="C7">
            <v>934585</v>
          </cell>
          <cell r="D7">
            <v>818925</v>
          </cell>
          <cell r="E7">
            <v>883127</v>
          </cell>
          <cell r="F7">
            <v>890902.6760000001</v>
          </cell>
          <cell r="G7">
            <v>936540.4548840001</v>
          </cell>
          <cell r="H7">
            <v>983304.8980795039</v>
          </cell>
          <cell r="I7">
            <v>1030223.3165238765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 t="str">
            <v>General fuel levy sharing 
with metros</v>
          </cell>
          <cell r="C9">
            <v>10190162</v>
          </cell>
          <cell r="D9">
            <v>10658909.452</v>
          </cell>
          <cell r="E9">
            <v>11223831</v>
          </cell>
          <cell r="F9">
            <v>11785023</v>
          </cell>
          <cell r="G9">
            <v>12468554</v>
          </cell>
          <cell r="H9">
            <v>13166793</v>
          </cell>
          <cell r="I9">
            <v>14026877.614999998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Direct transfers</v>
          </cell>
          <cell r="C11">
            <v>35787713.00000001</v>
          </cell>
          <cell r="D11">
            <v>38312658</v>
          </cell>
          <cell r="E11">
            <v>40934234</v>
          </cell>
          <cell r="F11">
            <v>43780993</v>
          </cell>
          <cell r="G11">
            <v>43257590.03000001</v>
          </cell>
          <cell r="H11">
            <v>44773294</v>
          </cell>
          <cell r="I11">
            <v>47751689.685</v>
          </cell>
        </row>
        <row r="12">
          <cell r="B12" t="str">
            <v>Infrastructure</v>
          </cell>
          <cell r="C12">
            <v>34167138.402840585</v>
          </cell>
          <cell r="D12">
            <v>36866404</v>
          </cell>
          <cell r="E12">
            <v>39073386</v>
          </cell>
          <cell r="F12">
            <v>41803535</v>
          </cell>
          <cell r="G12">
            <v>41214349.69600001</v>
          </cell>
          <cell r="H12">
            <v>42637486</v>
          </cell>
          <cell r="I12">
            <v>44982418.22</v>
          </cell>
        </row>
        <row r="13">
          <cell r="B13" t="str">
            <v>Municipal infrastructure grant</v>
          </cell>
          <cell r="C13">
            <v>14745445</v>
          </cell>
          <cell r="D13">
            <v>14955762</v>
          </cell>
          <cell r="E13">
            <v>14914028</v>
          </cell>
          <cell r="F13">
            <v>15891252</v>
          </cell>
          <cell r="G13">
            <v>15287684.808000002</v>
          </cell>
          <cell r="H13">
            <v>15733731</v>
          </cell>
          <cell r="I13">
            <v>16599086.204999998</v>
          </cell>
        </row>
        <row r="14">
          <cell r="B14" t="str">
            <v>Water services infrastructure 
grant</v>
          </cell>
          <cell r="C14">
            <v>1050790</v>
          </cell>
          <cell r="D14">
            <v>2305029</v>
          </cell>
          <cell r="E14">
            <v>2830983</v>
          </cell>
          <cell r="F14">
            <v>3329464</v>
          </cell>
          <cell r="G14">
            <v>3481056.236</v>
          </cell>
          <cell r="H14">
            <v>3669319</v>
          </cell>
          <cell r="I14">
            <v>3870971.545</v>
          </cell>
        </row>
        <row r="15">
          <cell r="B15" t="str">
            <v>Urban settlements development 
grant</v>
          </cell>
          <cell r="C15">
            <v>10284684</v>
          </cell>
          <cell r="D15">
            <v>10554345</v>
          </cell>
          <cell r="E15">
            <v>10839468</v>
          </cell>
          <cell r="F15">
            <v>11382247</v>
          </cell>
          <cell r="G15">
            <v>11306137.134000001</v>
          </cell>
          <cell r="H15">
            <v>11880786</v>
          </cell>
          <cell r="I15">
            <v>12534479.229999999</v>
          </cell>
        </row>
        <row r="16">
          <cell r="B16" t="str">
            <v>Integrated national electrification programme (municipal) grant </v>
          </cell>
          <cell r="C16">
            <v>1104658.25958</v>
          </cell>
          <cell r="D16">
            <v>1980340</v>
          </cell>
          <cell r="E16">
            <v>1946246</v>
          </cell>
          <cell r="F16">
            <v>2087048</v>
          </cell>
          <cell r="G16">
            <v>1904476.784</v>
          </cell>
          <cell r="H16">
            <v>2127928</v>
          </cell>
          <cell r="I16">
            <v>2244964.0399999996</v>
          </cell>
        </row>
        <row r="17">
          <cell r="B17" t="str">
            <v>Public transport network grant</v>
          </cell>
          <cell r="C17">
            <v>5870846</v>
          </cell>
          <cell r="D17">
            <v>5953090</v>
          </cell>
          <cell r="E17">
            <v>5592691</v>
          </cell>
          <cell r="F17">
            <v>6159559</v>
          </cell>
          <cell r="G17">
            <v>6253668.91</v>
          </cell>
          <cell r="H17">
            <v>6114248</v>
          </cell>
          <cell r="I17">
            <v>6450171.64</v>
          </cell>
        </row>
        <row r="18">
          <cell r="B18" t="str">
            <v>Neighbourhood development 
partnership grant (capital)</v>
          </cell>
          <cell r="C18">
            <v>590390.1167605802</v>
          </cell>
          <cell r="D18">
            <v>583575</v>
          </cell>
          <cell r="E18">
            <v>591860</v>
          </cell>
          <cell r="F18">
            <v>663390</v>
          </cell>
          <cell r="G18">
            <v>601867</v>
          </cell>
          <cell r="H18">
            <v>621172</v>
          </cell>
          <cell r="I18">
            <v>654936.46</v>
          </cell>
        </row>
        <row r="19">
          <cell r="B19" t="str">
            <v>Integrated city development 
grant</v>
          </cell>
          <cell r="C19">
            <v>255000</v>
          </cell>
          <cell r="D19">
            <v>251300</v>
          </cell>
          <cell r="E19">
            <v>266805</v>
          </cell>
          <cell r="F19">
            <v>292119</v>
          </cell>
          <cell r="G19">
            <v>293608.902</v>
          </cell>
          <cell r="H19">
            <v>310051</v>
          </cell>
          <cell r="I19">
            <v>327319.295</v>
          </cell>
        </row>
        <row r="20">
          <cell r="B20" t="str">
            <v>2010 FIFA World Cup stadiums
development grant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 t="str">
            <v>Rural roads asset management systems grant</v>
          </cell>
          <cell r="C21">
            <v>75223.0265</v>
          </cell>
          <cell r="D21">
            <v>96842</v>
          </cell>
          <cell r="E21">
            <v>101514</v>
          </cell>
          <cell r="F21">
            <v>107309</v>
          </cell>
          <cell r="G21">
            <v>107532.922</v>
          </cell>
          <cell r="H21">
            <v>113891</v>
          </cell>
          <cell r="I21">
            <v>120485.00499999999</v>
          </cell>
        </row>
        <row r="22">
          <cell r="B22" t="str">
            <v>Rural households infrastructure
grant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Regional bulk infrastructure grant</v>
          </cell>
          <cell r="C23">
            <v>0</v>
          </cell>
          <cell r="D23">
            <v>0</v>
          </cell>
          <cell r="E23">
            <v>1849791</v>
          </cell>
          <cell r="F23">
            <v>1865000</v>
          </cell>
          <cell r="G23">
            <v>1957000</v>
          </cell>
          <cell r="H23">
            <v>2066360</v>
          </cell>
          <cell r="I23">
            <v>2180004.8</v>
          </cell>
        </row>
        <row r="24">
          <cell r="B24" t="str">
            <v>Municipal disaster recovery grant</v>
          </cell>
          <cell r="C24">
            <v>190102</v>
          </cell>
          <cell r="D24">
            <v>186121</v>
          </cell>
          <cell r="E24">
            <v>140000</v>
          </cell>
          <cell r="F24">
            <v>26147</v>
          </cell>
          <cell r="G24">
            <v>21317</v>
          </cell>
          <cell r="H24">
            <v>0</v>
          </cell>
          <cell r="I24">
            <v>0</v>
          </cell>
        </row>
        <row r="25">
          <cell r="B25" t="str">
            <v>Current</v>
          </cell>
          <cell r="C25">
            <v>1620574.5971594225</v>
          </cell>
          <cell r="D25">
            <v>1446254</v>
          </cell>
          <cell r="E25">
            <v>1860848</v>
          </cell>
          <cell r="F25">
            <v>1977458</v>
          </cell>
          <cell r="G25">
            <v>2043240.3339999998</v>
          </cell>
          <cell r="H25">
            <v>2135808</v>
          </cell>
          <cell r="I25">
            <v>2769271.465</v>
          </cell>
        </row>
        <row r="26">
          <cell r="B26" t="str">
            <v>Municipal systems improvement
grant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 t="str">
            <v>Local government financial management grant</v>
          </cell>
          <cell r="C27">
            <v>449138.23795391375</v>
          </cell>
          <cell r="D27">
            <v>452491</v>
          </cell>
          <cell r="E27">
            <v>465264</v>
          </cell>
          <cell r="F27">
            <v>502006</v>
          </cell>
          <cell r="G27">
            <v>504566.348</v>
          </cell>
          <cell r="H27">
            <v>532822</v>
          </cell>
          <cell r="I27">
            <v>561712.575</v>
          </cell>
        </row>
        <row r="28">
          <cell r="B28" t="str">
            <v>Human settlements capacity grant for cities</v>
          </cell>
          <cell r="C28">
            <v>300000</v>
          </cell>
          <cell r="D28">
            <v>100000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Public transport network 
operations grant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 t="str">
            <v>Municipal demarcation transition grant</v>
          </cell>
          <cell r="C30">
            <v>0</v>
          </cell>
          <cell r="D30">
            <v>3714</v>
          </cell>
          <cell r="E30">
            <v>297422</v>
          </cell>
          <cell r="F30">
            <v>139714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2013 African Cup of Nations host 
city operating grant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2014 African Nations Championship 
host city operating grant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 t="str">
            <v>Water services operating 
subsidy grant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Expanded public works programme 
integrated grant for municipalities</v>
          </cell>
          <cell r="C34">
            <v>594574.7599999999</v>
          </cell>
          <cell r="D34">
            <v>587685</v>
          </cell>
          <cell r="E34">
            <v>663991</v>
          </cell>
          <cell r="F34">
            <v>691447</v>
          </cell>
          <cell r="G34">
            <v>692878</v>
          </cell>
          <cell r="H34">
            <v>741917</v>
          </cell>
          <cell r="I34">
            <v>782918.075</v>
          </cell>
        </row>
        <row r="35">
          <cell r="B35" t="str">
            <v>Infrastructure skills development grant</v>
          </cell>
          <cell r="C35">
            <v>104425</v>
          </cell>
          <cell r="D35">
            <v>124465</v>
          </cell>
          <cell r="E35">
            <v>130471</v>
          </cell>
          <cell r="F35">
            <v>140774</v>
          </cell>
          <cell r="G35">
            <v>141492</v>
          </cell>
          <cell r="H35">
            <v>149416</v>
          </cell>
          <cell r="I35">
            <v>157930.4</v>
          </cell>
        </row>
        <row r="36">
          <cell r="B36" t="str">
            <v>Energy efficiency and demand-side 
management grant</v>
          </cell>
          <cell r="C36">
            <v>136905</v>
          </cell>
          <cell r="D36">
            <v>177899</v>
          </cell>
          <cell r="E36">
            <v>185625</v>
          </cell>
          <cell r="F36">
            <v>203236</v>
          </cell>
          <cell r="G36">
            <v>215023.68800000002</v>
          </cell>
          <cell r="H36">
            <v>227065</v>
          </cell>
          <cell r="I36">
            <v>239553.57499999998</v>
          </cell>
        </row>
        <row r="37">
          <cell r="B37" t="str">
            <v>Municipal disaster relief grant</v>
          </cell>
          <cell r="C37">
            <v>35531.5992055088</v>
          </cell>
          <cell r="D37">
            <v>0</v>
          </cell>
          <cell r="E37">
            <v>118075</v>
          </cell>
          <cell r="F37">
            <v>300281</v>
          </cell>
          <cell r="G37">
            <v>349280.298</v>
          </cell>
          <cell r="H37">
            <v>335488</v>
          </cell>
          <cell r="I37">
            <v>353939.83999999997</v>
          </cell>
        </row>
        <row r="38">
          <cell r="B38" t="str">
            <v>Municipal restructuring grant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514425</v>
          </cell>
        </row>
        <row r="39">
          <cell r="B39" t="str">
            <v>Municipal emergency housing grant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140000</v>
          </cell>
          <cell r="H39">
            <v>149100</v>
          </cell>
          <cell r="I39">
            <v>158792</v>
          </cell>
        </row>
        <row r="40">
          <cell r="B40" t="str">
            <v>Public transport operations grant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 t="str">
            <v>Indirect transfers</v>
          </cell>
          <cell r="C42">
            <v>8051919.5948</v>
          </cell>
          <cell r="D42">
            <v>10370205</v>
          </cell>
          <cell r="E42">
            <v>8112223</v>
          </cell>
          <cell r="F42">
            <v>7802741</v>
          </cell>
          <cell r="G42">
            <v>6895597.516000001</v>
          </cell>
          <cell r="H42">
            <v>7264540</v>
          </cell>
          <cell r="I42">
            <v>7664339.699999999</v>
          </cell>
        </row>
        <row r="43">
          <cell r="B43" t="str">
            <v>Infrastructure</v>
          </cell>
          <cell r="C43">
            <v>7799768</v>
          </cell>
          <cell r="D43">
            <v>10118763</v>
          </cell>
          <cell r="E43">
            <v>8092844</v>
          </cell>
          <cell r="F43">
            <v>7699492</v>
          </cell>
          <cell r="G43">
            <v>6780481.516000001</v>
          </cell>
          <cell r="H43">
            <v>7142978</v>
          </cell>
          <cell r="I43">
            <v>7536091.789999999</v>
          </cell>
        </row>
        <row r="44">
          <cell r="B44" t="str">
            <v>Integrated national electrification
programme (eskom) grant</v>
          </cell>
          <cell r="C44">
            <v>2948037</v>
          </cell>
          <cell r="D44">
            <v>3613243</v>
          </cell>
          <cell r="E44">
            <v>3526334</v>
          </cell>
          <cell r="F44">
            <v>3846154</v>
          </cell>
          <cell r="G44">
            <v>3262030.932</v>
          </cell>
          <cell r="H44">
            <v>3432453</v>
          </cell>
          <cell r="I44">
            <v>3621487.915</v>
          </cell>
        </row>
        <row r="45">
          <cell r="B45" t="str">
            <v>Neighbourhood development
partnership grant (technical assistance)</v>
          </cell>
          <cell r="C45">
            <v>30000</v>
          </cell>
          <cell r="D45">
            <v>13410</v>
          </cell>
          <cell r="E45">
            <v>15190</v>
          </cell>
          <cell r="F45">
            <v>27744</v>
          </cell>
          <cell r="G45">
            <v>29353.152000000002</v>
          </cell>
          <cell r="H45">
            <v>30997</v>
          </cell>
          <cell r="I45">
            <v>32701.835</v>
          </cell>
        </row>
        <row r="46">
          <cell r="B46" t="str">
            <v>Regional bulk infrastructure grant</v>
          </cell>
          <cell r="C46">
            <v>4005432</v>
          </cell>
          <cell r="D46">
            <v>4857654</v>
          </cell>
          <cell r="E46">
            <v>3422262</v>
          </cell>
          <cell r="F46">
            <v>2973539</v>
          </cell>
          <cell r="G46">
            <v>2880922.3560000006</v>
          </cell>
          <cell r="H46">
            <v>3037295</v>
          </cell>
          <cell r="I46">
            <v>3204346.2249999996</v>
          </cell>
        </row>
        <row r="47">
          <cell r="B47" t="str">
            <v>Water services infrastructure 
grant</v>
          </cell>
          <cell r="C47">
            <v>732339</v>
          </cell>
          <cell r="D47">
            <v>659057</v>
          </cell>
          <cell r="E47">
            <v>297668</v>
          </cell>
          <cell r="F47">
            <v>852055</v>
          </cell>
          <cell r="G47">
            <v>608175.0759999999</v>
          </cell>
          <cell r="H47">
            <v>642233</v>
          </cell>
          <cell r="I47">
            <v>677555.815</v>
          </cell>
        </row>
        <row r="48">
          <cell r="B48" t="str">
            <v>Rural households infrastructure
grant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 t="str">
            <v>Bucket eradication grant</v>
          </cell>
          <cell r="C49">
            <v>83960</v>
          </cell>
          <cell r="D49">
            <v>975399</v>
          </cell>
          <cell r="E49">
            <v>831390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Current</v>
          </cell>
          <cell r="C50">
            <v>252151.59480000002</v>
          </cell>
          <cell r="D50">
            <v>251442</v>
          </cell>
          <cell r="E50">
            <v>19379</v>
          </cell>
          <cell r="F50">
            <v>103249</v>
          </cell>
          <cell r="G50">
            <v>115116</v>
          </cell>
          <cell r="H50">
            <v>121562</v>
          </cell>
          <cell r="I50">
            <v>128247.90999999999</v>
          </cell>
        </row>
        <row r="51">
          <cell r="B51" t="str">
            <v>Municipal systems improvement
grant</v>
          </cell>
          <cell r="C51">
            <v>252151.59480000002</v>
          </cell>
          <cell r="D51">
            <v>251442</v>
          </cell>
          <cell r="E51">
            <v>19379</v>
          </cell>
          <cell r="F51">
            <v>103249</v>
          </cell>
          <cell r="G51">
            <v>115116</v>
          </cell>
          <cell r="H51">
            <v>121562</v>
          </cell>
          <cell r="I51">
            <v>128247.90999999999</v>
          </cell>
        </row>
        <row r="52">
          <cell r="B52" t="str">
            <v>Energy efficiency and demand-side 
management grant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 t="str">
            <v>Water services operating subsidy 
grant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 t="str">
            <v>Total </v>
          </cell>
          <cell r="C54">
            <v>95621864.59480001</v>
          </cell>
          <cell r="D54">
            <v>108708279.45199999</v>
          </cell>
          <cell r="E54">
            <v>110979276</v>
          </cell>
          <cell r="F54">
            <v>120380898</v>
          </cell>
          <cell r="G54">
            <v>125353586.546</v>
          </cell>
          <cell r="H54">
            <v>134178092.288</v>
          </cell>
          <cell r="I54">
            <v>145126232.533755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ype 10 (Cost press - Non Disc"/>
      <sheetName val="Type 7 (Baseline Reductions)"/>
      <sheetName val="Type 2 and 3 (Reallocations)"/>
      <sheetName val="Type 6 (Prov alloc - Cat C)"/>
      <sheetName val="Cost pressures - unfunded list"/>
    </sheetNames>
    <sheetDataSet>
      <sheetData sheetId="1">
        <row r="27">
          <cell r="Q27">
            <v>-11871</v>
          </cell>
          <cell r="R27">
            <v>-11744</v>
          </cell>
          <cell r="S27">
            <v>-11564</v>
          </cell>
        </row>
      </sheetData>
      <sheetData sheetId="2">
        <row r="31">
          <cell r="Q31">
            <v>-8400</v>
          </cell>
          <cell r="R31">
            <v>-8750</v>
          </cell>
        </row>
        <row r="32">
          <cell r="Q32">
            <v>-264600</v>
          </cell>
          <cell r="R32">
            <v>-267600</v>
          </cell>
          <cell r="S32">
            <v>-282318</v>
          </cell>
        </row>
        <row r="35">
          <cell r="R35">
            <v>-154825</v>
          </cell>
          <cell r="S35">
            <v>-109695</v>
          </cell>
        </row>
        <row r="36">
          <cell r="R36">
            <v>-2985285</v>
          </cell>
          <cell r="S36">
            <v>-4383830</v>
          </cell>
        </row>
        <row r="128">
          <cell r="Q128">
            <v>133220</v>
          </cell>
        </row>
        <row r="130">
          <cell r="R130">
            <v>2985285</v>
          </cell>
          <cell r="S130">
            <v>4383830</v>
          </cell>
        </row>
        <row r="133">
          <cell r="Q133">
            <v>264600</v>
          </cell>
          <cell r="R133">
            <v>267600</v>
          </cell>
          <cell r="S133">
            <v>282318</v>
          </cell>
        </row>
        <row r="135">
          <cell r="Q135">
            <v>228</v>
          </cell>
          <cell r="R135">
            <v>2486</v>
          </cell>
          <cell r="S135">
            <v>2622</v>
          </cell>
        </row>
        <row r="136">
          <cell r="Q136">
            <v>1852</v>
          </cell>
          <cell r="R136">
            <v>1250</v>
          </cell>
          <cell r="S136">
            <v>1319</v>
          </cell>
        </row>
      </sheetData>
      <sheetData sheetId="3">
        <row r="8">
          <cell r="R8">
            <v>359600</v>
          </cell>
          <cell r="S8">
            <v>433023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llocations"/>
      <sheetName val="Category C"/>
      <sheetName val="Baseline Reductions"/>
      <sheetName val="Cost pressures"/>
      <sheetName val="Provisional"/>
      <sheetName val="Sheet1"/>
    </sheetNames>
    <sheetDataSet>
      <sheetData sheetId="0">
        <row r="11">
          <cell r="P11">
            <v>300000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llocations"/>
    </sheetNames>
    <sheetDataSet>
      <sheetData sheetId="1">
        <row r="406">
          <cell r="G406">
            <v>1168819</v>
          </cell>
          <cell r="K406">
            <v>288083</v>
          </cell>
          <cell r="O406">
            <v>1008128</v>
          </cell>
          <cell r="W406">
            <v>6000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llocations"/>
    </sheetNames>
    <sheetDataSet>
      <sheetData sheetId="1">
        <row r="406">
          <cell r="AB406">
            <v>33000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BL"/>
      <sheetName val="Initial set"/>
      <sheetName val="Recon - Final cab memo - 2 Oct"/>
      <sheetName val="Data"/>
      <sheetName val="Provisional test"/>
      <sheetName val="Provisional alloc - DRAWDOWN"/>
      <sheetName val="Budget type Test"/>
      <sheetName val="Pivot (Budget types)"/>
      <sheetName val="Pivot (DOR - RBL)"/>
      <sheetName val="Pivot (Functions)"/>
      <sheetName val="Pivot (DOR - IndiBL)"/>
      <sheetName val="Pivot (Votes)"/>
      <sheetName val="Pivot (Econ)"/>
      <sheetName val="Cost pressures - unfunded"/>
      <sheetName val="Baseline Reductions"/>
      <sheetName val="Non-discretion &amp; infrastructure"/>
      <sheetName val="Reallocations"/>
      <sheetName val="Provisional allocations"/>
      <sheetName val="Type 4 (Cat A)"/>
      <sheetName val="Type 5 (Cat B)"/>
    </sheetNames>
    <sheetDataSet>
      <sheetData sheetId="2">
        <row r="5">
          <cell r="C5">
            <v>354000</v>
          </cell>
          <cell r="D5">
            <v>1045000</v>
          </cell>
          <cell r="E5">
            <v>1433000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ype 7 (Baseline Reductions)"/>
    </sheetNames>
    <sheetDataSet>
      <sheetData sheetId="0">
        <row r="6">
          <cell r="Q6">
            <v>-100000</v>
          </cell>
          <cell r="R6">
            <v>-100000</v>
          </cell>
        </row>
        <row r="7">
          <cell r="Q7">
            <v>-50000</v>
          </cell>
          <cell r="R7">
            <v>-50000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F39" activeCellId="1" sqref="F18 F39"/>
    </sheetView>
  </sheetViews>
  <sheetFormatPr defaultColWidth="9.140625" defaultRowHeight="15"/>
  <cols>
    <col min="1" max="1" width="1.28515625" style="0" customWidth="1"/>
    <col min="2" max="2" width="35.57421875" style="1" customWidth="1"/>
    <col min="3" max="5" width="10.421875" style="0" customWidth="1"/>
    <col min="6" max="6" width="13.00390625" style="0" customWidth="1"/>
    <col min="7" max="7" width="11.7109375" style="0" bestFit="1" customWidth="1"/>
    <col min="8" max="8" width="12.421875" style="0" customWidth="1"/>
    <col min="9" max="9" width="14.421875" style="0" bestFit="1" customWidth="1"/>
    <col min="10" max="10" width="13.140625" style="0" hidden="1" customWidth="1"/>
    <col min="11" max="11" width="13.00390625" style="0" hidden="1" customWidth="1"/>
    <col min="12" max="12" width="14.57421875" style="0" hidden="1" customWidth="1"/>
    <col min="13" max="13" width="12.00390625" style="0" customWidth="1"/>
  </cols>
  <sheetData>
    <row r="1" spans="1:12" ht="15">
      <c r="A1" s="30" t="s">
        <v>21</v>
      </c>
      <c r="B1" s="3"/>
      <c r="C1" s="2"/>
      <c r="D1" s="2"/>
      <c r="E1" s="2"/>
      <c r="F1" s="4"/>
      <c r="G1" s="4"/>
      <c r="H1" s="4"/>
      <c r="I1" s="36">
        <v>1.055</v>
      </c>
      <c r="J1" s="254">
        <f>('[1]DOR CAB Memo tables (Link CFGR)'!$N$13-'[1]DOR CAB Memo tables (Link CFGR)'!$M$13)/'[1]DOR CAB Memo tables (Link CFGR)'!$M$13</f>
        <v>0.08560000388989247</v>
      </c>
      <c r="K1" s="89">
        <f>('[1]DOR CAB Memo tables (Link CFGR)'!$N$15-'[1]DOR CAB Memo tables (Link CFGR)'!$M$15)/'[1]DOR CAB Memo tables (Link CFGR)'!$M$15</f>
        <v>0.08238590226563601</v>
      </c>
      <c r="L1" s="89">
        <f>('[1]DOR CAB Memo tables (Link CFGR)'!N14-'[1]DOR CAB Memo tables (Link CFGR)'!M14)/'[1]DOR CAB Memo tables (Link CFGR)'!M14</f>
        <v>0.07500014552868323</v>
      </c>
    </row>
    <row r="2" spans="1:9" ht="14.25">
      <c r="A2" s="31"/>
      <c r="B2" s="32"/>
      <c r="C2" s="117" t="s">
        <v>41</v>
      </c>
      <c r="D2" s="117" t="s">
        <v>16</v>
      </c>
      <c r="E2" s="117" t="s">
        <v>25</v>
      </c>
      <c r="F2" s="118" t="s">
        <v>27</v>
      </c>
      <c r="G2" s="117" t="s">
        <v>32</v>
      </c>
      <c r="H2" s="117" t="s">
        <v>42</v>
      </c>
      <c r="I2" s="117" t="s">
        <v>58</v>
      </c>
    </row>
    <row r="3" spans="1:9" ht="23.25" customHeight="1">
      <c r="A3" s="7"/>
      <c r="B3" s="152" t="s">
        <v>20</v>
      </c>
      <c r="C3" s="269" t="s">
        <v>0</v>
      </c>
      <c r="D3" s="269"/>
      <c r="E3" s="269"/>
      <c r="F3" s="33" t="s">
        <v>59</v>
      </c>
      <c r="G3" s="270" t="s">
        <v>1</v>
      </c>
      <c r="H3" s="270"/>
      <c r="I3" s="270"/>
    </row>
    <row r="4" spans="1:13" ht="14.25">
      <c r="A4" s="5"/>
      <c r="B4" s="9" t="s">
        <v>9</v>
      </c>
      <c r="C4" s="192">
        <f>SUM(C5:C7)</f>
        <v>49366507</v>
      </c>
      <c r="D4" s="192">
        <f>SUM(D5:D7)</f>
        <v>50708988</v>
      </c>
      <c r="E4" s="192">
        <f>SUM(E5:E7)</f>
        <v>57012141</v>
      </c>
      <c r="F4" s="193">
        <f>SUM(F5:F7)</f>
        <v>62731845</v>
      </c>
      <c r="G4" s="192">
        <f>SUM(G5:G7)</f>
        <v>68973465.288</v>
      </c>
      <c r="H4" s="192">
        <f>SUM(H5:H7)</f>
        <v>75683325.53375499</v>
      </c>
      <c r="I4" s="192">
        <f>SUM(I5:I7)</f>
        <v>82161818.4938444</v>
      </c>
      <c r="J4" s="145"/>
      <c r="K4" s="145"/>
      <c r="L4" s="145"/>
      <c r="M4" s="145"/>
    </row>
    <row r="5" spans="1:13" ht="14.25">
      <c r="A5" s="5"/>
      <c r="B5" s="11" t="s">
        <v>17</v>
      </c>
      <c r="C5" s="194">
        <f>VLOOKUP(B5,'[2]Revised Baseline  (2)'!$B$4:$I$54,3,FALSE)</f>
        <v>44210908</v>
      </c>
      <c r="D5" s="194">
        <f>VLOOKUP(B5,'[2]Revised Baseline  (2)'!$B$4:$I$54,4,FALSE)</f>
        <v>45259344</v>
      </c>
      <c r="E5" s="194">
        <f>VLOOKUP(B5,'[2]Revised Baseline  (2)'!$B$4:$I$54,5,FALSE)</f>
        <v>51326396.324</v>
      </c>
      <c r="F5" s="195">
        <f>VLOOKUP(B5,'[2]Revised Baseline  (2)'!$B$4:$I$54,6,FALSE)</f>
        <v>56722357.545116</v>
      </c>
      <c r="G5" s="194">
        <f>VLOOKUP(B5,'[2]Revised Baseline  (2)'!$B$4:$I$54,7,FALSE)</f>
        <v>62633128.3899205</v>
      </c>
      <c r="H5" s="194">
        <f>VLOOKUP(B5,'[2]Revised Baseline  (2)'!$B$4:$I$54,8,FALSE)</f>
        <v>69001433.4572311</v>
      </c>
      <c r="I5" s="44">
        <f>H5*(1+$J$1)</f>
        <v>74907956.42957824</v>
      </c>
      <c r="J5" s="34"/>
      <c r="K5" s="34"/>
      <c r="L5" s="34"/>
      <c r="M5" s="34"/>
    </row>
    <row r="6" spans="1:13" ht="14.25">
      <c r="A6" s="5"/>
      <c r="B6" s="11" t="s">
        <v>10</v>
      </c>
      <c r="C6" s="194">
        <f>VLOOKUP(B6,'[2]Revised Baseline  (2)'!$B$4:$I$54,3,FALSE)</f>
        <v>4336674</v>
      </c>
      <c r="D6" s="194">
        <f>VLOOKUP(B6,'[2]Revised Baseline  (2)'!$B$4:$I$54,4,FALSE)</f>
        <v>4566517</v>
      </c>
      <c r="E6" s="194">
        <f>VLOOKUP(B6,'[2]Revised Baseline  (2)'!$B$4:$I$54,5,FALSE)</f>
        <v>4794842</v>
      </c>
      <c r="F6" s="195">
        <f>VLOOKUP(B6,'[2]Revised Baseline  (2)'!$B$4:$I$54,6,FALSE)</f>
        <v>5072947</v>
      </c>
      <c r="G6" s="194">
        <f>VLOOKUP(B6,'[2]Revised Baseline  (2)'!$B$4:$I$54,7,FALSE)</f>
        <v>5357032</v>
      </c>
      <c r="H6" s="194">
        <f>VLOOKUP(B6,'[2]Revised Baseline  (2)'!$B$4:$I$54,8,FALSE)</f>
        <v>5651668.76</v>
      </c>
      <c r="I6" s="44">
        <f>H6*(1+$J$1)</f>
        <v>6135451.627840384</v>
      </c>
      <c r="J6" s="94"/>
      <c r="K6" s="253"/>
      <c r="M6" s="253"/>
    </row>
    <row r="7" spans="1:9" ht="14.25">
      <c r="A7" s="5"/>
      <c r="B7" s="11" t="s">
        <v>22</v>
      </c>
      <c r="C7" s="194">
        <f>VLOOKUP(B7,'[2]Revised Baseline  (2)'!$B$4:$I$54,3,FALSE)</f>
        <v>818925</v>
      </c>
      <c r="D7" s="194">
        <f>VLOOKUP(B7,'[2]Revised Baseline  (2)'!$B$4:$I$54,4,FALSE)</f>
        <v>883127</v>
      </c>
      <c r="E7" s="194">
        <f>VLOOKUP(B7,'[2]Revised Baseline  (2)'!$B$4:$I$54,5,FALSE)</f>
        <v>890902.6760000001</v>
      </c>
      <c r="F7" s="195">
        <f>VLOOKUP(B7,'[2]Revised Baseline  (2)'!$B$4:$I$54,6,FALSE)</f>
        <v>936540.4548840001</v>
      </c>
      <c r="G7" s="194">
        <f>VLOOKUP(B7,'[2]Revised Baseline  (2)'!$B$4:$I$54,7,FALSE)</f>
        <v>983304.8980795039</v>
      </c>
      <c r="H7" s="194">
        <f>VLOOKUP(B7,'[2]Revised Baseline  (2)'!$B$4:$I$54,8,FALSE)</f>
        <v>1030223.3165238765</v>
      </c>
      <c r="I7" s="44">
        <f>H7*(1+$J$1)</f>
        <v>1118410.4364257783</v>
      </c>
    </row>
    <row r="8" spans="1:8" ht="9.75" customHeight="1">
      <c r="A8" s="5"/>
      <c r="B8" s="11"/>
      <c r="C8" s="194"/>
      <c r="D8" s="196"/>
      <c r="E8" s="194"/>
      <c r="F8" s="197"/>
      <c r="G8" s="198"/>
      <c r="H8" s="214"/>
    </row>
    <row r="9" spans="1:13" ht="20.25">
      <c r="A9" s="12"/>
      <c r="B9" s="13" t="s">
        <v>11</v>
      </c>
      <c r="C9" s="199">
        <f>VLOOKUP(B9,'[2]Revised Baseline  (2)'!$B$4:$I$54,3,FALSE)</f>
        <v>10658909.452</v>
      </c>
      <c r="D9" s="199">
        <f>VLOOKUP(B9,'[2]Revised Baseline  (2)'!$B$4:$I$54,4,FALSE)</f>
        <v>11223831</v>
      </c>
      <c r="E9" s="199">
        <f>VLOOKUP(B9,'[2]Revised Baseline  (2)'!$B$4:$I$54,5,FALSE)</f>
        <v>11785023</v>
      </c>
      <c r="F9" s="200">
        <f>VLOOKUP(B9,'[2]Revised Baseline  (2)'!$B$4:$I$54,6,FALSE)</f>
        <v>12468554</v>
      </c>
      <c r="G9" s="199">
        <f>VLOOKUP(B9,'[2]Revised Baseline  (2)'!$B$4:$I$54,7,FALSE)</f>
        <v>13166793</v>
      </c>
      <c r="H9" s="199">
        <f>VLOOKUP(B9,'[2]Revised Baseline  (2)'!$B$4:$I$54,8,FALSE)</f>
        <v>14026877.614999998</v>
      </c>
      <c r="I9" s="39">
        <f>H9*(1+K1)</f>
        <v>15182494.583281424</v>
      </c>
      <c r="J9" s="257"/>
      <c r="K9" s="34"/>
      <c r="L9" s="34"/>
      <c r="M9" s="34"/>
    </row>
    <row r="10" spans="1:8" ht="10.5" customHeight="1">
      <c r="A10" s="5"/>
      <c r="B10" s="8"/>
      <c r="C10" s="189"/>
      <c r="D10" s="201"/>
      <c r="E10" s="202"/>
      <c r="F10" s="203"/>
      <c r="G10" s="202"/>
      <c r="H10" s="202"/>
    </row>
    <row r="11" spans="1:9" ht="14.25">
      <c r="A11" s="12"/>
      <c r="B11" s="13" t="s">
        <v>2</v>
      </c>
      <c r="C11" s="199">
        <f aca="true" t="shared" si="0" ref="C11:I11">C12+C24</f>
        <v>38312658</v>
      </c>
      <c r="D11" s="199">
        <f t="shared" si="0"/>
        <v>40934234</v>
      </c>
      <c r="E11" s="199">
        <f t="shared" si="0"/>
        <v>43780993</v>
      </c>
      <c r="F11" s="200">
        <f t="shared" si="0"/>
        <v>43257590.03000001</v>
      </c>
      <c r="G11" s="199">
        <f t="shared" si="0"/>
        <v>44773294</v>
      </c>
      <c r="H11" s="199">
        <f t="shared" si="0"/>
        <v>47237264.685</v>
      </c>
      <c r="I11" s="199">
        <f t="shared" si="0"/>
        <v>50732559.43567307</v>
      </c>
    </row>
    <row r="12" spans="1:9" ht="14.25">
      <c r="A12" s="5"/>
      <c r="B12" s="15" t="s">
        <v>18</v>
      </c>
      <c r="C12" s="204">
        <f>SUM(C13:C23)</f>
        <v>36866404</v>
      </c>
      <c r="D12" s="204">
        <f aca="true" t="shared" si="1" ref="D12:I12">SUM(D13:D23)</f>
        <v>39073386</v>
      </c>
      <c r="E12" s="204">
        <f t="shared" si="1"/>
        <v>41803535</v>
      </c>
      <c r="F12" s="205">
        <f t="shared" si="1"/>
        <v>41214349.69600001</v>
      </c>
      <c r="G12" s="204">
        <f t="shared" si="1"/>
        <v>42637486</v>
      </c>
      <c r="H12" s="204">
        <f t="shared" si="1"/>
        <v>44982418.22</v>
      </c>
      <c r="I12" s="204">
        <f t="shared" si="1"/>
        <v>48353696.41509807</v>
      </c>
    </row>
    <row r="13" spans="1:13" ht="14.25">
      <c r="A13" s="2"/>
      <c r="B13" s="17" t="s">
        <v>3</v>
      </c>
      <c r="C13" s="206">
        <f>VLOOKUP(B13,'[2]Revised Baseline  (2)'!$B$4:$I$54,3,FALSE)</f>
        <v>14955762</v>
      </c>
      <c r="D13" s="206">
        <f>VLOOKUP(B13,'[2]Revised Baseline  (2)'!$B$4:$I$54,4,FALSE)</f>
        <v>14914028</v>
      </c>
      <c r="E13" s="206">
        <f>VLOOKUP(B13,'[2]Revised Baseline  (2)'!$B$4:$I$54,5,FALSE)</f>
        <v>15891252</v>
      </c>
      <c r="F13" s="207">
        <f>VLOOKUP(B13,'[2]Revised Baseline  (2)'!$B$4:$I$54,6,FALSE)</f>
        <v>15287684.808000002</v>
      </c>
      <c r="G13" s="206">
        <f>VLOOKUP(B13,'[2]Revised Baseline  (2)'!$B$4:$I$54,7,FALSE)</f>
        <v>15733731</v>
      </c>
      <c r="H13" s="206">
        <f>VLOOKUP(B13,'[2]Revised Baseline  (2)'!$B$4:$I$54,8,FALSE)</f>
        <v>16599086.204999998</v>
      </c>
      <c r="I13" s="44">
        <f aca="true" t="shared" si="2" ref="I13:I19">H13*(1+$L$1)</f>
        <v>17844020.086018156</v>
      </c>
      <c r="K13" s="256"/>
      <c r="M13" s="253"/>
    </row>
    <row r="14" spans="1:9" ht="20.25">
      <c r="A14" s="2"/>
      <c r="B14" s="17" t="s">
        <v>29</v>
      </c>
      <c r="C14" s="206">
        <f>VLOOKUP(B14,'[2]Revised Baseline  (2)'!$B$4:$I$54,3,FALSE)</f>
        <v>2305029</v>
      </c>
      <c r="D14" s="206">
        <f>VLOOKUP(B14,'[2]Revised Baseline  (2)'!$B$4:$I$54,4,FALSE)</f>
        <v>2830983</v>
      </c>
      <c r="E14" s="206">
        <f>VLOOKUP(B14,'[2]Revised Baseline  (2)'!$B$4:$I$54,5,FALSE)</f>
        <v>3329464</v>
      </c>
      <c r="F14" s="207">
        <f>VLOOKUP(B14,'[2]Revised Baseline  (2)'!$B$4:$I$54,6,FALSE)</f>
        <v>3481056.236</v>
      </c>
      <c r="G14" s="206">
        <f>VLOOKUP(B14,'[2]Revised Baseline  (2)'!$B$4:$I$54,7,FALSE)</f>
        <v>3669319</v>
      </c>
      <c r="H14" s="206">
        <f>VLOOKUP(B14,'[2]Revised Baseline  (2)'!$B$4:$I$54,8,FALSE)</f>
        <v>3870971.545</v>
      </c>
      <c r="I14" s="44">
        <f t="shared" si="2"/>
        <v>4161294.974212392</v>
      </c>
    </row>
    <row r="15" spans="1:13" ht="20.25">
      <c r="A15" s="2"/>
      <c r="B15" s="17" t="s">
        <v>4</v>
      </c>
      <c r="C15" s="206">
        <f>VLOOKUP(B15,'[2]Revised Baseline  (2)'!$B$4:$I$54,3,FALSE)</f>
        <v>10554345</v>
      </c>
      <c r="D15" s="206">
        <f>VLOOKUP(B15,'[2]Revised Baseline  (2)'!$B$4:$I$54,4,FALSE)</f>
        <v>10839468</v>
      </c>
      <c r="E15" s="206">
        <f>VLOOKUP(B15,'[2]Revised Baseline  (2)'!$B$4:$I$54,5,FALSE)</f>
        <v>11382247</v>
      </c>
      <c r="F15" s="207">
        <f>VLOOKUP(B15,'[2]Revised Baseline  (2)'!$B$4:$I$54,6,FALSE)</f>
        <v>11306137.134000001</v>
      </c>
      <c r="G15" s="206">
        <f>VLOOKUP(B15,'[2]Revised Baseline  (2)'!$B$4:$I$54,7,FALSE)</f>
        <v>11880786</v>
      </c>
      <c r="H15" s="206">
        <f>VLOOKUP(B15,'[2]Revised Baseline  (2)'!$B$4:$I$54,8,FALSE)</f>
        <v>12534479.229999999</v>
      </c>
      <c r="I15" s="44">
        <f t="shared" si="2"/>
        <v>13474566.996376256</v>
      </c>
      <c r="K15" s="34"/>
      <c r="L15" s="34"/>
      <c r="M15" s="254"/>
    </row>
    <row r="16" spans="1:13" ht="20.25">
      <c r="A16" s="2"/>
      <c r="B16" s="17" t="s">
        <v>50</v>
      </c>
      <c r="C16" s="189">
        <f>VLOOKUP(B16,'[2]Revised Baseline  (2)'!$B$4:$I$54,3,FALSE)</f>
        <v>1980340</v>
      </c>
      <c r="D16" s="189">
        <f>VLOOKUP(B16,'[2]Revised Baseline  (2)'!$B$4:$I$54,4,FALSE)</f>
        <v>1946246</v>
      </c>
      <c r="E16" s="189">
        <f>VLOOKUP(B16,'[2]Revised Baseline  (2)'!$B$4:$I$54,5,FALSE)</f>
        <v>2087048</v>
      </c>
      <c r="F16" s="190">
        <f>VLOOKUP(B16,'[2]Revised Baseline  (2)'!$B$4:$I$54,6,FALSE)</f>
        <v>1904476.784</v>
      </c>
      <c r="G16" s="191">
        <f>VLOOKUP(B16,'[2]Revised Baseline  (2)'!$B$4:$I$54,7,FALSE)</f>
        <v>2127928</v>
      </c>
      <c r="H16" s="191">
        <f>VLOOKUP(B16,'[2]Revised Baseline  (2)'!$B$4:$I$54,8,FALSE)</f>
        <v>2244964.0399999996</v>
      </c>
      <c r="I16" s="44">
        <f t="shared" si="2"/>
        <v>2413336.6697066603</v>
      </c>
      <c r="K16" s="94"/>
      <c r="L16" s="94"/>
      <c r="M16" s="255"/>
    </row>
    <row r="17" spans="1:9" ht="14.25">
      <c r="A17" s="2"/>
      <c r="B17" s="17" t="s">
        <v>28</v>
      </c>
      <c r="C17" s="189">
        <f>VLOOKUP(B17,'[2]Revised Baseline  (2)'!$B$4:$I$54,3,FALSE)</f>
        <v>5953090</v>
      </c>
      <c r="D17" s="189">
        <f>VLOOKUP(B17,'[2]Revised Baseline  (2)'!$B$4:$I$54,4,FALSE)</f>
        <v>5592691</v>
      </c>
      <c r="E17" s="189">
        <f>VLOOKUP(B17,'[2]Revised Baseline  (2)'!$B$4:$I$54,5,FALSE)</f>
        <v>6159559</v>
      </c>
      <c r="F17" s="190">
        <f>VLOOKUP(B17,'[2]Revised Baseline  (2)'!$B$4:$I$54,6,FALSE)</f>
        <v>6253668.91</v>
      </c>
      <c r="G17" s="191">
        <f>VLOOKUP(B17,'[2]Revised Baseline  (2)'!$B$4:$I$54,7,FALSE)</f>
        <v>6114248</v>
      </c>
      <c r="H17" s="191">
        <f>VLOOKUP(B17,'[2]Revised Baseline  (2)'!$B$4:$I$54,8,FALSE)</f>
        <v>6450171.64</v>
      </c>
      <c r="I17" s="44">
        <f t="shared" si="2"/>
        <v>6933935.451684985</v>
      </c>
    </row>
    <row r="18" spans="1:9" ht="20.25">
      <c r="A18" s="2"/>
      <c r="B18" s="17" t="s">
        <v>53</v>
      </c>
      <c r="C18" s="189">
        <f>VLOOKUP(B18,'[2]Revised Baseline  (2)'!$B$4:$I$54,3,FALSE)</f>
        <v>583575</v>
      </c>
      <c r="D18" s="189">
        <f>VLOOKUP(B18,'[2]Revised Baseline  (2)'!$B$4:$I$54,4,FALSE)</f>
        <v>591860</v>
      </c>
      <c r="E18" s="189">
        <f>VLOOKUP(B18,'[2]Revised Baseline  (2)'!$B$4:$I$54,5,FALSE)</f>
        <v>663390</v>
      </c>
      <c r="F18" s="190">
        <f>VLOOKUP(B18,'[2]Revised Baseline  (2)'!$B$4:$I$54,6,FALSE)</f>
        <v>601867</v>
      </c>
      <c r="G18" s="191">
        <f>VLOOKUP(B18,'[2]Revised Baseline  (2)'!$B$4:$I$54,7,FALSE)</f>
        <v>621172</v>
      </c>
      <c r="H18" s="191">
        <f>VLOOKUP(B18,'[2]Revised Baseline  (2)'!$B$4:$I$54,8,FALSE)</f>
        <v>654936.46</v>
      </c>
      <c r="I18" s="44">
        <f t="shared" si="2"/>
        <v>704056.7898120406</v>
      </c>
    </row>
    <row r="19" spans="1:9" ht="20.25">
      <c r="A19" s="2"/>
      <c r="B19" s="17" t="s">
        <v>23</v>
      </c>
      <c r="C19" s="189">
        <f>VLOOKUP(B19,'[2]Revised Baseline  (2)'!$B$4:$I$54,3,FALSE)</f>
        <v>251300</v>
      </c>
      <c r="D19" s="189">
        <f>VLOOKUP(B19,'[2]Revised Baseline  (2)'!$B$4:$I$54,4,FALSE)</f>
        <v>266805</v>
      </c>
      <c r="E19" s="189">
        <f>VLOOKUP(B19,'[2]Revised Baseline  (2)'!$B$4:$I$54,5,FALSE)</f>
        <v>292119</v>
      </c>
      <c r="F19" s="190">
        <f>VLOOKUP(B19,'[2]Revised Baseline  (2)'!$B$4:$I$54,6,FALSE)</f>
        <v>293608.902</v>
      </c>
      <c r="G19" s="191">
        <f>VLOOKUP(B19,'[2]Revised Baseline  (2)'!$B$4:$I$54,7,FALSE)</f>
        <v>310051</v>
      </c>
      <c r="H19" s="191">
        <f>VLOOKUP(B19,'[2]Revised Baseline  (2)'!$B$4:$I$54,8,FALSE)</f>
        <v>327319.295</v>
      </c>
      <c r="I19" s="44">
        <f t="shared" si="2"/>
        <v>351868.289759346</v>
      </c>
    </row>
    <row r="20" spans="1:9" ht="14.25">
      <c r="A20" s="2"/>
      <c r="B20" s="17" t="s">
        <v>5</v>
      </c>
      <c r="C20" s="189">
        <f>VLOOKUP(B20,'[2]Revised Baseline  (2)'!$B$4:$I$54,3,FALSE)</f>
        <v>96842</v>
      </c>
      <c r="D20" s="189">
        <f>VLOOKUP(B20,'[2]Revised Baseline  (2)'!$B$4:$I$54,4,FALSE)</f>
        <v>101514</v>
      </c>
      <c r="E20" s="189">
        <f>VLOOKUP(B20,'[2]Revised Baseline  (2)'!$B$4:$I$54,5,FALSE)</f>
        <v>107309</v>
      </c>
      <c r="F20" s="190">
        <f>VLOOKUP(B20,'[2]Revised Baseline  (2)'!$B$4:$I$54,6,FALSE)</f>
        <v>107532.922</v>
      </c>
      <c r="G20" s="191">
        <f>VLOOKUP(B20,'[2]Revised Baseline  (2)'!$B$4:$I$54,7,FALSE)</f>
        <v>113891</v>
      </c>
      <c r="H20" s="191">
        <f>VLOOKUP(B20,'[2]Revised Baseline  (2)'!$B$4:$I$54,8,FALSE)</f>
        <v>120485.00499999999</v>
      </c>
      <c r="I20" s="44">
        <f aca="true" t="shared" si="3" ref="I20:I34">H20*$I$1</f>
        <v>127111.68027499998</v>
      </c>
    </row>
    <row r="21" spans="1:9" s="38" customFormat="1" ht="14.25">
      <c r="A21" s="37"/>
      <c r="B21" s="17" t="s">
        <v>63</v>
      </c>
      <c r="C21" s="189">
        <v>0</v>
      </c>
      <c r="D21" s="189">
        <v>0</v>
      </c>
      <c r="E21" s="189">
        <v>0</v>
      </c>
      <c r="F21" s="190">
        <v>0</v>
      </c>
      <c r="G21" s="191">
        <v>0</v>
      </c>
      <c r="H21" s="191">
        <v>0</v>
      </c>
      <c r="I21" s="44">
        <v>0</v>
      </c>
    </row>
    <row r="22" spans="1:9" s="38" customFormat="1" ht="14.25">
      <c r="A22" s="37"/>
      <c r="B22" s="17" t="s">
        <v>7</v>
      </c>
      <c r="C22" s="189">
        <f>VLOOKUP(B22,'[2]Revised Baseline  (2)'!$B$4:$I$54,3,FALSE)</f>
        <v>0</v>
      </c>
      <c r="D22" s="189">
        <f>VLOOKUP(B22,'[2]Revised Baseline  (2)'!$B$4:$I$54,4,FALSE)</f>
        <v>1849791</v>
      </c>
      <c r="E22" s="189">
        <f>VLOOKUP(B22,'[2]Revised Baseline  (2)'!$B$4:$I$54,5,FALSE)</f>
        <v>1865000</v>
      </c>
      <c r="F22" s="190">
        <f>VLOOKUP(B22,'[2]Revised Baseline  (2)'!$B$4:$I$54,6,FALSE)</f>
        <v>1957000</v>
      </c>
      <c r="G22" s="191">
        <f>VLOOKUP(B22,'[2]Revised Baseline  (2)'!$B$4:$I$54,7,FALSE)</f>
        <v>2066360</v>
      </c>
      <c r="H22" s="191">
        <f>VLOOKUP(B22,'[2]Revised Baseline  (2)'!$B$4:$I$54,8,FALSE)</f>
        <v>2180004.8</v>
      </c>
      <c r="I22" s="44">
        <f>H22*(1+$L$1)</f>
        <v>2343505.477253228</v>
      </c>
    </row>
    <row r="23" spans="1:9" ht="14.25">
      <c r="A23" s="2"/>
      <c r="B23" s="17" t="s">
        <v>57</v>
      </c>
      <c r="C23" s="189">
        <f>VLOOKUP(B23,'[2]Revised Baseline  (2)'!$B$4:$I$54,3,FALSE)</f>
        <v>186121</v>
      </c>
      <c r="D23" s="189">
        <f>VLOOKUP(B23,'[2]Revised Baseline  (2)'!$B$4:$I$54,4,FALSE)</f>
        <v>140000</v>
      </c>
      <c r="E23" s="189">
        <f>VLOOKUP(B23,'[2]Revised Baseline  (2)'!$B$4:$I$54,5,FALSE)</f>
        <v>26147</v>
      </c>
      <c r="F23" s="190">
        <f>VLOOKUP(B23,'[2]Revised Baseline  (2)'!$B$4:$I$54,6,FALSE)</f>
        <v>21317</v>
      </c>
      <c r="G23" s="191">
        <f>VLOOKUP(B23,'[2]Revised Baseline  (2)'!$B$4:$I$54,7,FALSE)</f>
        <v>0</v>
      </c>
      <c r="H23" s="191">
        <f>VLOOKUP(B23,'[2]Revised Baseline  (2)'!$B$4:$I$54,8,FALSE)</f>
        <v>0</v>
      </c>
      <c r="I23" s="44">
        <f>H23*$I$1</f>
        <v>0</v>
      </c>
    </row>
    <row r="24" spans="1:9" ht="14.25">
      <c r="A24" s="13"/>
      <c r="B24" s="13" t="s">
        <v>19</v>
      </c>
      <c r="C24" s="266">
        <f>SUM(C26:C35)</f>
        <v>1446254</v>
      </c>
      <c r="D24" s="266">
        <f aca="true" t="shared" si="4" ref="D24:I24">SUM(D26:D35)</f>
        <v>1860848</v>
      </c>
      <c r="E24" s="266">
        <f t="shared" si="4"/>
        <v>1977458</v>
      </c>
      <c r="F24" s="267">
        <f t="shared" si="4"/>
        <v>2043240.334</v>
      </c>
      <c r="G24" s="266">
        <f t="shared" si="4"/>
        <v>2135808</v>
      </c>
      <c r="H24" s="266">
        <f t="shared" si="4"/>
        <v>2254846.465</v>
      </c>
      <c r="I24" s="266">
        <f t="shared" si="4"/>
        <v>2378863.020575</v>
      </c>
    </row>
    <row r="25" spans="1:9" ht="20.25" hidden="1">
      <c r="A25" s="2"/>
      <c r="B25" s="20" t="s">
        <v>12</v>
      </c>
      <c r="C25" s="189">
        <f>VLOOKUP(B25,'[2]Revised Baseline  (2)'!$B$4:$I$54,3,FALSE)</f>
        <v>0</v>
      </c>
      <c r="D25" s="189">
        <f>VLOOKUP(B25,'[2]Revised Baseline  (2)'!$B$4:$I$54,4,FALSE)</f>
        <v>0</v>
      </c>
      <c r="E25" s="208">
        <f>VLOOKUP(B25,'[2]Revised Baseline  (2)'!$B$4:$I$54,5,FALSE)</f>
        <v>0</v>
      </c>
      <c r="F25" s="190">
        <f>VLOOKUP(B25,'[2]Revised Baseline  (2)'!$B$4:$I$54,6,FALSE)</f>
        <v>0</v>
      </c>
      <c r="G25" s="191">
        <f>VLOOKUP(B25,'[2]Revised Baseline  (2)'!$B$4:$I$54,7,FALSE)</f>
        <v>0</v>
      </c>
      <c r="H25" s="191">
        <f>VLOOKUP(B25,'[2]Revised Baseline  (2)'!$B$4:$I$54,8,FALSE)</f>
        <v>0</v>
      </c>
      <c r="I25" s="44">
        <f t="shared" si="3"/>
        <v>0</v>
      </c>
    </row>
    <row r="26" spans="1:9" ht="14.25">
      <c r="A26" s="2"/>
      <c r="B26" s="22" t="s">
        <v>54</v>
      </c>
      <c r="C26" s="189">
        <f>VLOOKUP(B26,'[2]Revised Baseline  (2)'!$B$4:$I$54,3,FALSE)</f>
        <v>452491</v>
      </c>
      <c r="D26" s="189">
        <f>VLOOKUP(B26,'[2]Revised Baseline  (2)'!$B$4:$I$54,4,FALSE)</f>
        <v>465264</v>
      </c>
      <c r="E26" s="208">
        <f>VLOOKUP(B26,'[2]Revised Baseline  (2)'!$B$4:$I$54,5,FALSE)</f>
        <v>502006</v>
      </c>
      <c r="F26" s="190">
        <f>VLOOKUP(B26,'[2]Revised Baseline  (2)'!$B$4:$I$54,6,FALSE)</f>
        <v>504566.348</v>
      </c>
      <c r="G26" s="191">
        <f>VLOOKUP(B26,'[2]Revised Baseline  (2)'!$B$4:$I$54,7,FALSE)</f>
        <v>532822</v>
      </c>
      <c r="H26" s="191">
        <f>VLOOKUP(B26,'[2]Revised Baseline  (2)'!$B$4:$I$54,8,FALSE)</f>
        <v>561712.575</v>
      </c>
      <c r="I26" s="44">
        <f t="shared" si="3"/>
        <v>592606.7666249999</v>
      </c>
    </row>
    <row r="27" spans="1:9" ht="15" customHeight="1" hidden="1">
      <c r="A27" s="2"/>
      <c r="B27" s="22" t="s">
        <v>48</v>
      </c>
      <c r="C27" s="189">
        <f>VLOOKUP(B27,'[2]Revised Baseline  (2)'!$B$4:$I$54,3,FALSE)</f>
        <v>100000</v>
      </c>
      <c r="D27" s="189">
        <f>VLOOKUP(B27,'[2]Revised Baseline  (2)'!$B$4:$I$54,4,FALSE)</f>
        <v>0</v>
      </c>
      <c r="E27" s="208">
        <f>VLOOKUP(B27,'[2]Revised Baseline  (2)'!$B$4:$I$54,5,FALSE)</f>
        <v>0</v>
      </c>
      <c r="F27" s="190">
        <f>VLOOKUP(B27,'[2]Revised Baseline  (2)'!$B$4:$I$54,6,FALSE)</f>
        <v>0</v>
      </c>
      <c r="G27" s="191">
        <f>VLOOKUP(B27,'[2]Revised Baseline  (2)'!$B$4:$I$54,7,FALSE)</f>
        <v>0</v>
      </c>
      <c r="H27" s="191">
        <f>VLOOKUP(B27,'[2]Revised Baseline  (2)'!$B$4:$I$54,8,FALSE)</f>
        <v>0</v>
      </c>
      <c r="I27" s="44">
        <f t="shared" si="3"/>
        <v>0</v>
      </c>
    </row>
    <row r="28" spans="1:9" ht="14.25">
      <c r="A28" s="2"/>
      <c r="B28" s="22" t="s">
        <v>49</v>
      </c>
      <c r="C28" s="189">
        <f>VLOOKUP(B28,'[2]Revised Baseline  (2)'!$B$4:$I$54,3,FALSE)</f>
        <v>3714</v>
      </c>
      <c r="D28" s="189">
        <f>VLOOKUP(B28,'[2]Revised Baseline  (2)'!$B$4:$I$54,4,FALSE)</f>
        <v>297422</v>
      </c>
      <c r="E28" s="208">
        <f>VLOOKUP(B28,'[2]Revised Baseline  (2)'!$B$4:$I$54,5,FALSE)</f>
        <v>139714</v>
      </c>
      <c r="F28" s="190">
        <f>VLOOKUP(B28,'[2]Revised Baseline  (2)'!$B$4:$I$54,6,FALSE)</f>
        <v>0</v>
      </c>
      <c r="G28" s="191">
        <f>VLOOKUP(B28,'[2]Revised Baseline  (2)'!$B$4:$I$54,7,FALSE)</f>
        <v>0</v>
      </c>
      <c r="H28" s="191">
        <f>VLOOKUP(B28,'[2]Revised Baseline  (2)'!$B$4:$I$54,8,FALSE)</f>
        <v>0</v>
      </c>
      <c r="I28" s="44">
        <f t="shared" si="3"/>
        <v>0</v>
      </c>
    </row>
    <row r="29" spans="1:9" ht="20.25">
      <c r="A29" s="2"/>
      <c r="B29" s="23" t="s">
        <v>13</v>
      </c>
      <c r="C29" s="189">
        <f>VLOOKUP(B29,'[2]Revised Baseline  (2)'!$B$4:$I$54,3,FALSE)</f>
        <v>587685</v>
      </c>
      <c r="D29" s="189">
        <f>VLOOKUP(B29,'[2]Revised Baseline  (2)'!$B$4:$I$54,4,FALSE)</f>
        <v>663991</v>
      </c>
      <c r="E29" s="208">
        <f>VLOOKUP(B29,'[2]Revised Baseline  (2)'!$B$4:$I$54,5,FALSE)</f>
        <v>691447</v>
      </c>
      <c r="F29" s="190">
        <f>VLOOKUP(B29,'[2]Revised Baseline  (2)'!$B$4:$I$54,6,FALSE)</f>
        <v>692878</v>
      </c>
      <c r="G29" s="191">
        <f>VLOOKUP(B29,'[2]Revised Baseline  (2)'!$B$4:$I$54,7,FALSE)</f>
        <v>741917</v>
      </c>
      <c r="H29" s="191">
        <f>VLOOKUP(B29,'[2]Revised Baseline  (2)'!$B$4:$I$54,8,FALSE)</f>
        <v>782918.075</v>
      </c>
      <c r="I29" s="44">
        <f t="shared" si="3"/>
        <v>825978.5691249999</v>
      </c>
    </row>
    <row r="30" spans="1:9" ht="14.25">
      <c r="A30" s="2"/>
      <c r="B30" s="23" t="s">
        <v>14</v>
      </c>
      <c r="C30" s="189">
        <f>VLOOKUP(B30,'[2]Revised Baseline  (2)'!$B$4:$I$54,3,FALSE)</f>
        <v>124465</v>
      </c>
      <c r="D30" s="189">
        <f>VLOOKUP(B30,'[2]Revised Baseline  (2)'!$B$4:$I$54,4,FALSE)</f>
        <v>130471</v>
      </c>
      <c r="E30" s="208">
        <f>VLOOKUP(B30,'[2]Revised Baseline  (2)'!$B$4:$I$54,5,FALSE)</f>
        <v>140774</v>
      </c>
      <c r="F30" s="190">
        <f>VLOOKUP(B30,'[2]Revised Baseline  (2)'!$B$4:$I$54,6,FALSE)</f>
        <v>141492</v>
      </c>
      <c r="G30" s="191">
        <f>VLOOKUP(B30,'[2]Revised Baseline  (2)'!$B$4:$I$54,7,FALSE)</f>
        <v>149416</v>
      </c>
      <c r="H30" s="191">
        <f>VLOOKUP(B30,'[2]Revised Baseline  (2)'!$B$4:$I$54,8,FALSE)</f>
        <v>157930.4</v>
      </c>
      <c r="I30" s="44">
        <f t="shared" si="3"/>
        <v>166616.572</v>
      </c>
    </row>
    <row r="31" spans="1:9" ht="20.25">
      <c r="A31" s="2"/>
      <c r="B31" s="23" t="s">
        <v>15</v>
      </c>
      <c r="C31" s="189">
        <f>VLOOKUP(B31,'[2]Revised Baseline  (2)'!$B$4:$I$54,3,FALSE)</f>
        <v>177899</v>
      </c>
      <c r="D31" s="189">
        <f>VLOOKUP(B31,'[2]Revised Baseline  (2)'!$B$4:$I$54,4,FALSE)</f>
        <v>185625</v>
      </c>
      <c r="E31" s="208">
        <f>VLOOKUP(B31,'[2]Revised Baseline  (2)'!$B$4:$I$54,5,FALSE)</f>
        <v>203236</v>
      </c>
      <c r="F31" s="190">
        <f>VLOOKUP(B31,'[2]Revised Baseline  (2)'!$B$4:$I$54,6,FALSE)</f>
        <v>215023.68800000002</v>
      </c>
      <c r="G31" s="191">
        <f>VLOOKUP(B31,'[2]Revised Baseline  (2)'!$B$4:$I$54,7,FALSE)</f>
        <v>227065</v>
      </c>
      <c r="H31" s="191">
        <f>VLOOKUP(B31,'[2]Revised Baseline  (2)'!$B$4:$I$54,8,FALSE)</f>
        <v>239553.57499999998</v>
      </c>
      <c r="I31" s="44">
        <f t="shared" si="3"/>
        <v>252729.02162499996</v>
      </c>
    </row>
    <row r="32" spans="1:9" ht="14.25">
      <c r="A32" s="2"/>
      <c r="B32" s="23" t="s">
        <v>55</v>
      </c>
      <c r="C32" s="189">
        <f>VLOOKUP(B32,'[2]Revised Baseline  (2)'!$B$4:$I$54,3,FALSE)</f>
        <v>0</v>
      </c>
      <c r="D32" s="189">
        <f>VLOOKUP(B32,'[2]Revised Baseline  (2)'!$B$4:$I$54,4,FALSE)</f>
        <v>118075</v>
      </c>
      <c r="E32" s="208">
        <f>VLOOKUP(B32,'[2]Revised Baseline  (2)'!$B$4:$I$54,5,FALSE)</f>
        <v>300281</v>
      </c>
      <c r="F32" s="190">
        <f>VLOOKUP(B32,'[2]Revised Baseline  (2)'!$B$4:$I$54,6,FALSE)</f>
        <v>349280.298</v>
      </c>
      <c r="G32" s="191">
        <f>VLOOKUP(B32,'[2]Revised Baseline  (2)'!$B$4:$I$54,7,FALSE)</f>
        <v>335488</v>
      </c>
      <c r="H32" s="191">
        <f>VLOOKUP(B32,'[2]Revised Baseline  (2)'!$B$4:$I$54,8,FALSE)</f>
        <v>353939.83999999997</v>
      </c>
      <c r="I32" s="44">
        <f t="shared" si="3"/>
        <v>373406.53119999997</v>
      </c>
    </row>
    <row r="33" spans="1:10" ht="14.25">
      <c r="A33" s="2"/>
      <c r="B33" s="223" t="s">
        <v>70</v>
      </c>
      <c r="C33" s="224">
        <v>0</v>
      </c>
      <c r="D33" s="224">
        <v>0</v>
      </c>
      <c r="E33" s="225">
        <v>0</v>
      </c>
      <c r="F33" s="226">
        <v>0</v>
      </c>
      <c r="G33" s="191">
        <v>0</v>
      </c>
      <c r="H33" s="227"/>
      <c r="I33" s="265"/>
      <c r="J33" s="230" t="s">
        <v>66</v>
      </c>
    </row>
    <row r="34" spans="1:9" ht="14.25">
      <c r="A34" s="2"/>
      <c r="B34" s="23" t="s">
        <v>56</v>
      </c>
      <c r="C34" s="189">
        <f>VLOOKUP(B34,'[2]Revised Baseline  (2)'!$B$4:$I$54,3,FALSE)</f>
        <v>0</v>
      </c>
      <c r="D34" s="189">
        <f>VLOOKUP(B34,'[2]Revised Baseline  (2)'!$B$4:$I$54,4,FALSE)</f>
        <v>0</v>
      </c>
      <c r="E34" s="208">
        <f>VLOOKUP(B34,'[2]Revised Baseline  (2)'!$B$4:$I$54,5,FALSE)</f>
        <v>0</v>
      </c>
      <c r="F34" s="190">
        <f>VLOOKUP(B34,'[2]Revised Baseline  (2)'!$B$4:$I$54,6,FALSE)</f>
        <v>140000</v>
      </c>
      <c r="G34" s="191">
        <f>VLOOKUP(B34,'[2]Revised Baseline  (2)'!$B$4:$I$54,7,FALSE)</f>
        <v>149100</v>
      </c>
      <c r="H34" s="191">
        <f>VLOOKUP(B34,'[2]Revised Baseline  (2)'!$B$4:$I$54,8,FALSE)</f>
        <v>158792</v>
      </c>
      <c r="I34" s="44">
        <f t="shared" si="3"/>
        <v>167525.56</v>
      </c>
    </row>
    <row r="35" spans="1:9" ht="20.25">
      <c r="A35" s="2"/>
      <c r="B35" s="23" t="s">
        <v>12</v>
      </c>
      <c r="C35" s="189">
        <v>0</v>
      </c>
      <c r="D35" s="189">
        <v>0</v>
      </c>
      <c r="E35" s="208">
        <v>0</v>
      </c>
      <c r="F35" s="190">
        <v>0</v>
      </c>
      <c r="G35" s="191">
        <v>0</v>
      </c>
      <c r="H35" s="191">
        <v>0</v>
      </c>
      <c r="I35" s="189">
        <v>0</v>
      </c>
    </row>
    <row r="36" spans="1:9" ht="14.25">
      <c r="A36" s="12"/>
      <c r="B36" s="13" t="s">
        <v>6</v>
      </c>
      <c r="C36" s="199">
        <f aca="true" t="shared" si="5" ref="C36:I36">C37+C43</f>
        <v>10370205</v>
      </c>
      <c r="D36" s="199">
        <f t="shared" si="5"/>
        <v>8112223</v>
      </c>
      <c r="E36" s="199">
        <f t="shared" si="5"/>
        <v>7802741</v>
      </c>
      <c r="F36" s="200">
        <f t="shared" si="5"/>
        <v>6895597.516000001</v>
      </c>
      <c r="G36" s="199">
        <f t="shared" si="5"/>
        <v>7264540</v>
      </c>
      <c r="H36" s="199">
        <f t="shared" si="5"/>
        <v>7664339.699999999</v>
      </c>
      <c r="I36" s="199">
        <f t="shared" si="5"/>
        <v>8163516.989228092</v>
      </c>
    </row>
    <row r="37" spans="1:9" ht="14.25">
      <c r="A37" s="5"/>
      <c r="B37" s="15" t="s">
        <v>18</v>
      </c>
      <c r="C37" s="204">
        <f>SUM(C38:C42)</f>
        <v>10118763</v>
      </c>
      <c r="D37" s="204">
        <f aca="true" t="shared" si="6" ref="D37:I37">SUM(D38:D42)</f>
        <v>8092844</v>
      </c>
      <c r="E37" s="204">
        <f t="shared" si="6"/>
        <v>7699492</v>
      </c>
      <c r="F37" s="205">
        <f t="shared" si="6"/>
        <v>6780481.516000001</v>
      </c>
      <c r="G37" s="204">
        <f t="shared" si="6"/>
        <v>7142978</v>
      </c>
      <c r="H37" s="204">
        <f t="shared" si="6"/>
        <v>7536091.789999999</v>
      </c>
      <c r="I37" s="204">
        <f t="shared" si="6"/>
        <v>8028215.444178092</v>
      </c>
    </row>
    <row r="38" spans="1:9" ht="20.25">
      <c r="A38" s="2"/>
      <c r="B38" s="17" t="s">
        <v>51</v>
      </c>
      <c r="C38" s="189">
        <f>VLOOKUP(B38,'[2]Revised Baseline  (2)'!$B$42:$I$53,3,FALSE)</f>
        <v>3613243</v>
      </c>
      <c r="D38" s="189">
        <f>VLOOKUP(B38,'[2]Revised Baseline  (2)'!$B$42:$I$53,4,FALSE)</f>
        <v>3526334</v>
      </c>
      <c r="E38" s="189">
        <f>VLOOKUP(B38,'[2]Revised Baseline  (2)'!$B$42:$I$53,5,FALSE)</f>
        <v>3846154</v>
      </c>
      <c r="F38" s="190">
        <f>VLOOKUP(B38,'[2]Revised Baseline  (2)'!$B$42:$I$53,6,FALSE)</f>
        <v>3262030.932</v>
      </c>
      <c r="G38" s="191">
        <f>VLOOKUP(B38,'[2]Revised Baseline  (2)'!$B$42:$I$53,7,FALSE)</f>
        <v>3432453</v>
      </c>
      <c r="H38" s="191">
        <f>VLOOKUP(B38,'[2]Revised Baseline  (2)'!$B$42:$I$53,8,FALSE)</f>
        <v>3621487.915</v>
      </c>
      <c r="I38" s="44">
        <f aca="true" t="shared" si="7" ref="I38:I44">H38*$I$1</f>
        <v>3820669.750325</v>
      </c>
    </row>
    <row r="39" spans="1:9" ht="20.25">
      <c r="A39" s="2"/>
      <c r="B39" s="17" t="s">
        <v>52</v>
      </c>
      <c r="C39" s="189">
        <f>VLOOKUP(B39,'[2]Revised Baseline  (2)'!$B$42:$I$53,3,FALSE)</f>
        <v>13410</v>
      </c>
      <c r="D39" s="189">
        <f>VLOOKUP(B39,'[2]Revised Baseline  (2)'!$B$42:$I$53,4,FALSE)</f>
        <v>15190</v>
      </c>
      <c r="E39" s="189">
        <f>VLOOKUP(B39,'[2]Revised Baseline  (2)'!$B$42:$I$53,5,FALSE)</f>
        <v>27744</v>
      </c>
      <c r="F39" s="190">
        <f>VLOOKUP(B39,'[2]Revised Baseline  (2)'!$B$42:$I$53,6,FALSE)</f>
        <v>29353.152000000002</v>
      </c>
      <c r="G39" s="191">
        <f>VLOOKUP(B39,'[2]Revised Baseline  (2)'!$B$42:$I$53,7,FALSE)</f>
        <v>30997</v>
      </c>
      <c r="H39" s="191">
        <f>VLOOKUP(B39,'[2]Revised Baseline  (2)'!$B$42:$I$53,8,FALSE)</f>
        <v>32701.835</v>
      </c>
      <c r="I39" s="44">
        <f t="shared" si="7"/>
        <v>34500.435925</v>
      </c>
    </row>
    <row r="40" spans="1:9" ht="14.25">
      <c r="A40" s="2"/>
      <c r="B40" s="24" t="s">
        <v>7</v>
      </c>
      <c r="C40" s="189">
        <f>VLOOKUP(B40,'[2]Revised Baseline  (2)'!$B$42:$I$53,3,FALSE)</f>
        <v>4857654</v>
      </c>
      <c r="D40" s="189">
        <f>VLOOKUP(B40,'[2]Revised Baseline  (2)'!$B$42:$I$53,4,FALSE)</f>
        <v>3422262</v>
      </c>
      <c r="E40" s="189">
        <f>VLOOKUP(B40,'[2]Revised Baseline  (2)'!$B$42:$I$53,5,FALSE)</f>
        <v>2973539</v>
      </c>
      <c r="F40" s="190">
        <f>VLOOKUP(B40,'[2]Revised Baseline  (2)'!$B$42:$I$53,6,FALSE)</f>
        <v>2880922.3560000006</v>
      </c>
      <c r="G40" s="191">
        <f>VLOOKUP(B40,'[2]Revised Baseline  (2)'!$B$42:$I$53,7,FALSE)</f>
        <v>3037295</v>
      </c>
      <c r="H40" s="191">
        <f>VLOOKUP(B40,'[2]Revised Baseline  (2)'!$B$42:$I$53,8,FALSE)</f>
        <v>3204346.2249999996</v>
      </c>
      <c r="I40" s="44">
        <f>H40*(1+$L$1)</f>
        <v>3444672.6581992866</v>
      </c>
    </row>
    <row r="41" spans="1:9" ht="20.25">
      <c r="A41" s="2"/>
      <c r="B41" s="24" t="s">
        <v>29</v>
      </c>
      <c r="C41" s="189">
        <f>VLOOKUP(B41,'[2]Revised Baseline  (2)'!$B$42:$I$53,3,FALSE)</f>
        <v>659057</v>
      </c>
      <c r="D41" s="189">
        <f>VLOOKUP(B41,'[2]Revised Baseline  (2)'!$B$42:$I$53,4,FALSE)</f>
        <v>297668</v>
      </c>
      <c r="E41" s="189">
        <f>VLOOKUP(B41,'[2]Revised Baseline  (2)'!$B$42:$I$53,5,FALSE)</f>
        <v>852055</v>
      </c>
      <c r="F41" s="190">
        <f>VLOOKUP(B41,'[2]Revised Baseline  (2)'!$B$42:$I$53,6,FALSE)</f>
        <v>608175.0759999999</v>
      </c>
      <c r="G41" s="191">
        <f>VLOOKUP(B41,'[2]Revised Baseline  (2)'!$B$42:$I$53,7,FALSE)</f>
        <v>642233</v>
      </c>
      <c r="H41" s="191">
        <f>VLOOKUP(B41,'[2]Revised Baseline  (2)'!$B$42:$I$53,8,FALSE)</f>
        <v>677555.815</v>
      </c>
      <c r="I41" s="44">
        <f>H41*(1+$L$1)</f>
        <v>728372.5997288056</v>
      </c>
    </row>
    <row r="42" spans="1:9" ht="14.25">
      <c r="A42" s="25"/>
      <c r="B42" s="17" t="s">
        <v>26</v>
      </c>
      <c r="C42" s="189">
        <f>VLOOKUP(B42,'[2]Revised Baseline  (2)'!$B$42:$I$53,3,FALSE)</f>
        <v>975399</v>
      </c>
      <c r="D42" s="189">
        <f>VLOOKUP(B42,'[2]Revised Baseline  (2)'!$B$42:$I$53,4,FALSE)</f>
        <v>831390</v>
      </c>
      <c r="E42" s="189">
        <f>VLOOKUP(B42,'[2]Revised Baseline  (2)'!$B$42:$I$53,5,FALSE)</f>
        <v>0</v>
      </c>
      <c r="F42" s="190">
        <f>VLOOKUP(B42,'[2]Revised Baseline  (2)'!$B$42:$I$53,6,FALSE)</f>
        <v>0</v>
      </c>
      <c r="G42" s="191">
        <f>VLOOKUP(B42,'[2]Revised Baseline  (2)'!$B$42:$I$53,7,FALSE)</f>
        <v>0</v>
      </c>
      <c r="H42" s="191">
        <f>VLOOKUP(B42,'[2]Revised Baseline  (2)'!$B$42:$I$53,8,FALSE)</f>
        <v>0</v>
      </c>
      <c r="I42" s="44">
        <f t="shared" si="7"/>
        <v>0</v>
      </c>
    </row>
    <row r="43" spans="1:9" ht="14.25">
      <c r="A43" s="2"/>
      <c r="B43" s="26" t="s">
        <v>19</v>
      </c>
      <c r="C43" s="251">
        <f>C44</f>
        <v>251442</v>
      </c>
      <c r="D43" s="251">
        <f aca="true" t="shared" si="8" ref="D43:I43">D44</f>
        <v>19379</v>
      </c>
      <c r="E43" s="251">
        <f t="shared" si="8"/>
        <v>103249</v>
      </c>
      <c r="F43" s="252">
        <f t="shared" si="8"/>
        <v>115116</v>
      </c>
      <c r="G43" s="251">
        <f t="shared" si="8"/>
        <v>121562</v>
      </c>
      <c r="H43" s="251">
        <f t="shared" si="8"/>
        <v>128247.90999999999</v>
      </c>
      <c r="I43" s="251">
        <f t="shared" si="8"/>
        <v>135301.54505</v>
      </c>
    </row>
    <row r="44" spans="1:9" ht="20.25">
      <c r="A44" s="2"/>
      <c r="B44" s="20" t="s">
        <v>12</v>
      </c>
      <c r="C44" s="189">
        <f>VLOOKUP(B44,'[2]Revised Baseline  (2)'!$B$42:$I$53,3,FALSE)</f>
        <v>251442</v>
      </c>
      <c r="D44" s="189">
        <f>VLOOKUP(B44,'[2]Revised Baseline  (2)'!$B$42:$I$53,4,FALSE)</f>
        <v>19379</v>
      </c>
      <c r="E44" s="189">
        <f>VLOOKUP(B44,'[2]Revised Baseline  (2)'!$B$42:$I$53,5,FALSE)</f>
        <v>103249</v>
      </c>
      <c r="F44" s="190">
        <f>VLOOKUP(B44,'[2]Revised Baseline  (2)'!$B$42:$I$53,6,FALSE)</f>
        <v>115116</v>
      </c>
      <c r="G44" s="191">
        <f>VLOOKUP(B44,'[2]Revised Baseline  (2)'!$B$42:$I$53,7,FALSE)</f>
        <v>121562</v>
      </c>
      <c r="H44" s="191">
        <f>VLOOKUP(B44,'[2]Revised Baseline  (2)'!$B$42:$I$53,8,FALSE)</f>
        <v>128247.90999999999</v>
      </c>
      <c r="I44" s="44">
        <f t="shared" si="7"/>
        <v>135301.54505</v>
      </c>
    </row>
    <row r="45" spans="1:9" ht="14.25">
      <c r="A45" s="27"/>
      <c r="B45" s="28" t="s">
        <v>8</v>
      </c>
      <c r="C45" s="209">
        <f aca="true" t="shared" si="9" ref="C45:I45">C36+C11+C9+C4</f>
        <v>108708279.45199999</v>
      </c>
      <c r="D45" s="209">
        <f t="shared" si="9"/>
        <v>110979276</v>
      </c>
      <c r="E45" s="209">
        <f t="shared" si="9"/>
        <v>120380898</v>
      </c>
      <c r="F45" s="210">
        <f t="shared" si="9"/>
        <v>125353586.546</v>
      </c>
      <c r="G45" s="211">
        <f t="shared" si="9"/>
        <v>134178092.288</v>
      </c>
      <c r="H45" s="211">
        <f t="shared" si="9"/>
        <v>144611807.533755</v>
      </c>
      <c r="I45" s="185">
        <f t="shared" si="9"/>
        <v>156240389.50202698</v>
      </c>
    </row>
    <row r="47" spans="6:9" ht="14.25">
      <c r="F47" s="249"/>
      <c r="G47" s="249"/>
      <c r="H47" s="249"/>
      <c r="I47" s="249"/>
    </row>
    <row r="48" spans="6:9" ht="14.25">
      <c r="F48" s="250"/>
      <c r="G48" s="250"/>
      <c r="H48" s="250"/>
      <c r="I48" s="250"/>
    </row>
    <row r="50" spans="2:9" ht="14.25">
      <c r="B50" s="217"/>
      <c r="C50" s="76"/>
      <c r="D50" s="76"/>
      <c r="E50" s="76"/>
      <c r="F50" s="258"/>
      <c r="G50" s="218"/>
      <c r="H50" s="249"/>
      <c r="I50" s="249"/>
    </row>
    <row r="51" spans="2:9" ht="14.25">
      <c r="B51" s="217"/>
      <c r="C51" s="76"/>
      <c r="D51" s="218"/>
      <c r="E51" s="218"/>
      <c r="F51" s="250"/>
      <c r="G51" s="250"/>
      <c r="H51" s="250"/>
      <c r="I51" s="250"/>
    </row>
    <row r="52" spans="2:8" ht="14.25">
      <c r="B52" s="53"/>
      <c r="D52" s="119"/>
      <c r="E52" s="119"/>
      <c r="F52" s="119"/>
      <c r="G52" s="119"/>
      <c r="H52" s="56"/>
    </row>
    <row r="53" spans="2:9" ht="14.25">
      <c r="B53" s="53"/>
      <c r="C53" s="54"/>
      <c r="D53" s="54"/>
      <c r="E53" s="54"/>
      <c r="F53" s="54"/>
      <c r="G53" s="54"/>
      <c r="H53" s="54"/>
      <c r="I53" s="249"/>
    </row>
    <row r="54" spans="2:9" ht="14.25">
      <c r="B54" s="53"/>
      <c r="C54" s="55"/>
      <c r="D54" s="55"/>
      <c r="E54" s="55"/>
      <c r="F54" s="250"/>
      <c r="G54" s="250"/>
      <c r="H54" s="250"/>
      <c r="I54" s="250"/>
    </row>
    <row r="55" spans="2:8" ht="14.25">
      <c r="B55" s="53"/>
      <c r="C55" s="55"/>
      <c r="D55" s="55"/>
      <c r="E55" s="55"/>
      <c r="F55" s="55"/>
      <c r="G55" s="55"/>
      <c r="H55" s="55"/>
    </row>
    <row r="56" spans="6:9" ht="14.25">
      <c r="F56" s="249"/>
      <c r="G56" s="249"/>
      <c r="H56" s="249"/>
      <c r="I56" s="249"/>
    </row>
    <row r="57" spans="6:9" ht="14.25">
      <c r="F57" s="250"/>
      <c r="G57" s="250"/>
      <c r="H57" s="250"/>
      <c r="I57" s="250"/>
    </row>
  </sheetData>
  <sheetProtection/>
  <mergeCells count="2">
    <mergeCell ref="C3:E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ignoredErrors>
    <ignoredError sqref="C17:H17 C8:I8 C25:I27 C44:I44 C45:H45 C20:I20 C34:H34 C23:H23 C29:I32 C42:I42 C28:I28 C10:I10 C9:H9 C19:H19 C16:H16 C14:H14 C13:H13 C18:H18 C22:H22 C15:H15 C41:H41 C40:H40 C38:I39 C5:H5 C6:H6 C7:H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23">
      <selection activeCell="I44" sqref="I44"/>
    </sheetView>
  </sheetViews>
  <sheetFormatPr defaultColWidth="9.140625" defaultRowHeight="15"/>
  <cols>
    <col min="1" max="1" width="1.28515625" style="0" customWidth="1"/>
    <col min="2" max="2" width="35.57421875" style="1" customWidth="1"/>
    <col min="3" max="3" width="11.7109375" style="0" bestFit="1" customWidth="1"/>
    <col min="4" max="4" width="12.421875" style="0" customWidth="1"/>
    <col min="5" max="5" width="14.421875" style="0" bestFit="1" customWidth="1"/>
  </cols>
  <sheetData>
    <row r="1" spans="1:5" ht="15">
      <c r="A1" s="30" t="s">
        <v>33</v>
      </c>
      <c r="B1" s="3"/>
      <c r="C1" s="4"/>
      <c r="D1" s="4"/>
      <c r="E1" s="36"/>
    </row>
    <row r="2" spans="1:5" ht="14.25">
      <c r="A2" s="31"/>
      <c r="B2" s="32"/>
      <c r="C2" s="117" t="str">
        <f>Baseline!G2</f>
        <v>2019/20</v>
      </c>
      <c r="D2" s="117" t="str">
        <f>Baseline!H2</f>
        <v>2020/21</v>
      </c>
      <c r="E2" s="117" t="str">
        <f>Baseline!I2</f>
        <v>2021/22</v>
      </c>
    </row>
    <row r="3" spans="1:5" ht="23.25" customHeight="1">
      <c r="A3" s="7"/>
      <c r="B3" s="8" t="str">
        <f>Baseline!$B$3</f>
        <v>R thousands</v>
      </c>
      <c r="C3" s="270" t="s">
        <v>1</v>
      </c>
      <c r="D3" s="270"/>
      <c r="E3" s="270"/>
    </row>
    <row r="4" spans="1:5" ht="14.25">
      <c r="A4" s="5"/>
      <c r="B4" s="9" t="str">
        <f>Baseline!B4</f>
        <v>Equitable share and related</v>
      </c>
      <c r="C4" s="10"/>
      <c r="D4" s="10"/>
      <c r="E4" s="10"/>
    </row>
    <row r="5" spans="1:5" ht="14.25">
      <c r="A5" s="5"/>
      <c r="B5" s="11" t="str">
        <f>Baseline!B5</f>
        <v>Equitable share formula</v>
      </c>
      <c r="C5" s="71">
        <f>'Revised Baseline  (2)'!G5/Baseline!G5</f>
        <v>1</v>
      </c>
      <c r="D5" s="71">
        <f>'Revised Baseline  (2)'!H5/Baseline!H5</f>
        <v>1</v>
      </c>
      <c r="E5" s="71">
        <f>'Revised Baseline  (2)'!I5/Baseline!I5</f>
        <v>1</v>
      </c>
    </row>
    <row r="6" spans="1:5" ht="14.25">
      <c r="A6" s="5"/>
      <c r="B6" s="11" t="str">
        <f>Baseline!B6</f>
        <v>RSC levy replacement</v>
      </c>
      <c r="C6" s="71">
        <f>'Revised Baseline  (2)'!G6/Baseline!G6</f>
        <v>1</v>
      </c>
      <c r="D6" s="71">
        <f>'Revised Baseline  (2)'!H6/Baseline!H6</f>
        <v>1</v>
      </c>
      <c r="E6" s="71">
        <f>'Revised Baseline  (2)'!I6/Baseline!I6</f>
        <v>1</v>
      </c>
    </row>
    <row r="7" spans="1:5" ht="14.25">
      <c r="A7" s="5"/>
      <c r="B7" s="11" t="str">
        <f>Baseline!B7</f>
        <v>Councillors and ward committees</v>
      </c>
      <c r="C7" s="71">
        <f>'Revised Baseline  (2)'!G7/Baseline!G7</f>
        <v>1</v>
      </c>
      <c r="D7" s="71">
        <f>'Revised Baseline  (2)'!H7/Baseline!H7</f>
        <v>1</v>
      </c>
      <c r="E7" s="71">
        <f>'Revised Baseline  (2)'!I7/Baseline!I7</f>
        <v>1</v>
      </c>
    </row>
    <row r="8" spans="1:4" ht="9.75" customHeight="1">
      <c r="A8" s="5"/>
      <c r="B8" s="11"/>
      <c r="C8" s="42"/>
      <c r="D8" s="42"/>
    </row>
    <row r="9" spans="1:5" ht="20.25">
      <c r="A9" s="12"/>
      <c r="B9" s="13" t="str">
        <f>Baseline!B9</f>
        <v>General fuel levy sharing 
with metros</v>
      </c>
      <c r="C9" s="72">
        <f>'Revised Baseline  (2)'!G9/Baseline!G9</f>
        <v>1</v>
      </c>
      <c r="D9" s="72">
        <f>'Revised Baseline  (2)'!H9/Baseline!H9</f>
        <v>1</v>
      </c>
      <c r="E9" s="72">
        <f>'Revised Baseline  (2)'!I9/Baseline!I9</f>
        <v>1</v>
      </c>
    </row>
    <row r="10" spans="1:4" ht="10.5" customHeight="1">
      <c r="A10" s="5"/>
      <c r="B10" s="153"/>
      <c r="C10" s="60"/>
      <c r="D10" s="60"/>
    </row>
    <row r="11" spans="1:5" ht="14.25">
      <c r="A11" s="12"/>
      <c r="B11" s="13" t="str">
        <f>Baseline!B11</f>
        <v>Direct transfers</v>
      </c>
      <c r="C11" s="14"/>
      <c r="D11" s="14"/>
      <c r="E11" s="14"/>
    </row>
    <row r="12" spans="1:4" ht="14.25">
      <c r="A12" s="5"/>
      <c r="B12" s="15" t="str">
        <f>Baseline!B12</f>
        <v>Infrastructure</v>
      </c>
      <c r="C12" s="16"/>
      <c r="D12" s="16"/>
    </row>
    <row r="13" spans="1:5" ht="14.25">
      <c r="A13" s="2"/>
      <c r="B13" s="17" t="str">
        <f>Baseline!B13</f>
        <v>Municipal infrastructure grant</v>
      </c>
      <c r="C13" s="73">
        <f>'Revised Baseline  (2)'!G13/Baseline!G13</f>
        <v>1</v>
      </c>
      <c r="D13" s="73">
        <f>'Revised Baseline  (2)'!H13/Baseline!H13</f>
        <v>1</v>
      </c>
      <c r="E13" s="73">
        <f>'Revised Baseline  (2)'!I13/Baseline!I13</f>
        <v>1</v>
      </c>
    </row>
    <row r="14" spans="1:5" ht="20.25">
      <c r="A14" s="2"/>
      <c r="B14" s="17" t="str">
        <f>Baseline!B14</f>
        <v>Water services infrastructure 
grant</v>
      </c>
      <c r="C14" s="73">
        <f>'Revised Baseline  (2)'!G14/Baseline!G14</f>
        <v>1</v>
      </c>
      <c r="D14" s="73">
        <f>'Revised Baseline  (2)'!H14/Baseline!H14</f>
        <v>1</v>
      </c>
      <c r="E14" s="73">
        <f>'Revised Baseline  (2)'!I14/Baseline!I14</f>
        <v>1</v>
      </c>
    </row>
    <row r="15" spans="1:5" ht="20.25">
      <c r="A15" s="2"/>
      <c r="B15" s="17" t="str">
        <f>Baseline!B15</f>
        <v>Urban settlements development 
grant</v>
      </c>
      <c r="C15" s="73">
        <f>'Revised Baseline  (2)'!G15/Baseline!G15</f>
        <v>0.762836819045474</v>
      </c>
      <c r="D15" s="73">
        <f>'Revised Baseline  (2)'!H15/Baseline!H15</f>
        <v>0.7752052599635605</v>
      </c>
      <c r="E15" s="73">
        <f>'Revised Baseline  (2)'!I15/Baseline!I15</f>
        <v>0.6956108496025862</v>
      </c>
    </row>
    <row r="16" spans="1:5" ht="20.25">
      <c r="A16" s="2"/>
      <c r="B16" s="17" t="str">
        <f>Baseline!B16</f>
        <v>Integrated national electrification programme (municipal) grant </v>
      </c>
      <c r="C16" s="73">
        <f>'Revised Baseline  (2)'!G16/Baseline!G16</f>
        <v>0.8756536875307811</v>
      </c>
      <c r="D16" s="73">
        <f>'Revised Baseline  (2)'!H16/Baseline!H16</f>
        <v>0.8807998724113193</v>
      </c>
      <c r="E16" s="73">
        <f>'Revised Baseline  (2)'!I16/Baseline!I16</f>
        <v>0.8830175650402248</v>
      </c>
    </row>
    <row r="17" spans="1:5" ht="14.25">
      <c r="A17" s="2"/>
      <c r="B17" s="17" t="str">
        <f>Baseline!B17</f>
        <v>Public transport network grant</v>
      </c>
      <c r="C17" s="73">
        <f>'Revised Baseline  (2)'!G17/Baseline!G17</f>
        <v>1.0578975533867778</v>
      </c>
      <c r="D17" s="73">
        <f>'Revised Baseline  (2)'!H17/Baseline!H17</f>
        <v>1.1620111926199843</v>
      </c>
      <c r="E17" s="73">
        <f>'Revised Baseline  (2)'!I17/Baseline!I17</f>
        <v>1.2066647447160432</v>
      </c>
    </row>
    <row r="18" spans="1:5" ht="20.25">
      <c r="A18" s="2"/>
      <c r="B18" s="17" t="str">
        <f>Baseline!B18</f>
        <v>Neighbourhood development 
partnership grant (capital)</v>
      </c>
      <c r="C18" s="73">
        <f>'Revised Baseline  (2)'!G18/Baseline!G18</f>
        <v>1</v>
      </c>
      <c r="D18" s="73">
        <f>'Revised Baseline  (2)'!H18/Baseline!H18</f>
        <v>1</v>
      </c>
      <c r="E18" s="73">
        <f>'Revised Baseline  (2)'!I18/Baseline!I18</f>
        <v>1</v>
      </c>
    </row>
    <row r="19" spans="1:5" ht="20.25">
      <c r="A19" s="2"/>
      <c r="B19" s="17" t="str">
        <f>Baseline!B19</f>
        <v>Integrated city development 
grant</v>
      </c>
      <c r="C19" s="73">
        <f>'Revised Baseline  (2)'!G19/Baseline!G19</f>
        <v>1</v>
      </c>
      <c r="D19" s="73">
        <f>'Revised Baseline  (2)'!H19/Baseline!H19</f>
        <v>1</v>
      </c>
      <c r="E19" s="73">
        <f>'Revised Baseline  (2)'!I19/Baseline!I19</f>
        <v>1</v>
      </c>
    </row>
    <row r="20" spans="1:5" ht="14.25">
      <c r="A20" s="2"/>
      <c r="B20" s="17" t="str">
        <f>Baseline!B20</f>
        <v>Rural roads asset management systems grant</v>
      </c>
      <c r="C20" s="73">
        <f>'Revised Baseline  (2)'!G20/Baseline!G20</f>
        <v>1</v>
      </c>
      <c r="D20" s="73">
        <f>'Revised Baseline  (2)'!H20/Baseline!H20</f>
        <v>1</v>
      </c>
      <c r="E20" s="73">
        <f>'Revised Baseline  (2)'!I20/Baseline!I20</f>
        <v>1</v>
      </c>
    </row>
    <row r="21" spans="1:5" s="38" customFormat="1" ht="15" customHeight="1">
      <c r="A21" s="37"/>
      <c r="B21" s="17" t="str">
        <f>Baseline!B21</f>
        <v>Metro informal settlements partnership grant</v>
      </c>
      <c r="C21" s="73"/>
      <c r="D21" s="73"/>
      <c r="E21" s="73"/>
    </row>
    <row r="22" spans="1:5" s="38" customFormat="1" ht="14.25">
      <c r="A22" s="37"/>
      <c r="B22" s="17" t="str">
        <f>Baseline!B22</f>
        <v>Regional bulk infrastructure grant</v>
      </c>
      <c r="C22" s="73">
        <f>'Revised Baseline  (2)'!G22/Baseline!G22</f>
        <v>1</v>
      </c>
      <c r="D22" s="73">
        <f>'Revised Baseline  (2)'!H22/Baseline!H22</f>
        <v>1</v>
      </c>
      <c r="E22" s="73">
        <f>'Revised Baseline  (2)'!I22/Baseline!I22</f>
        <v>1</v>
      </c>
    </row>
    <row r="23" spans="1:5" ht="14.25">
      <c r="A23" s="2"/>
      <c r="B23" s="17" t="str">
        <f>Baseline!B23</f>
        <v>Municipal disaster recovery grant</v>
      </c>
      <c r="C23" s="73"/>
      <c r="D23" s="73"/>
      <c r="E23" s="73"/>
    </row>
    <row r="24" spans="1:5" ht="14.25">
      <c r="A24" s="2"/>
      <c r="B24" s="19" t="str">
        <f>Baseline!B24</f>
        <v>Current</v>
      </c>
      <c r="C24" s="73"/>
      <c r="D24" s="73"/>
      <c r="E24" s="73"/>
    </row>
    <row r="25" spans="1:5" ht="20.25" hidden="1">
      <c r="A25" s="2"/>
      <c r="B25" s="20" t="str">
        <f>Baseline!B25</f>
        <v>Municipal systems improvement
grant</v>
      </c>
      <c r="C25" s="73"/>
      <c r="D25" s="73"/>
      <c r="E25" s="73"/>
    </row>
    <row r="26" spans="1:5" ht="14.25">
      <c r="A26" s="2"/>
      <c r="B26" s="22" t="str">
        <f>Baseline!B26</f>
        <v>Local government financial management grant</v>
      </c>
      <c r="C26" s="73">
        <f>'Revised Baseline  (2)'!G26/Baseline!G26</f>
        <v>1</v>
      </c>
      <c r="D26" s="73">
        <f>'Revised Baseline  (2)'!H26/Baseline!H26</f>
        <v>1</v>
      </c>
      <c r="E26" s="73">
        <f>'Revised Baseline  (2)'!I26/Baseline!I26</f>
        <v>1</v>
      </c>
    </row>
    <row r="27" spans="1:5" ht="14.25" hidden="1">
      <c r="A27" s="2"/>
      <c r="B27" s="22" t="str">
        <f>Baseline!B27</f>
        <v>Human settlements capacity grant for cities</v>
      </c>
      <c r="C27" s="73"/>
      <c r="D27" s="73"/>
      <c r="E27" s="73"/>
    </row>
    <row r="28" spans="1:5" ht="14.25">
      <c r="A28" s="2"/>
      <c r="B28" s="20" t="str">
        <f>Baseline!B28</f>
        <v>Municipal demarcation transition grant</v>
      </c>
      <c r="C28" s="73"/>
      <c r="D28" s="73"/>
      <c r="E28" s="73"/>
    </row>
    <row r="29" spans="1:5" ht="20.25">
      <c r="A29" s="2"/>
      <c r="B29" s="23" t="str">
        <f>Baseline!B29</f>
        <v>Expanded public works programme 
integrated grant for municipalities</v>
      </c>
      <c r="C29" s="73">
        <f>'Revised Baseline  (2)'!G29/Baseline!G29</f>
        <v>0.9839995579020294</v>
      </c>
      <c r="D29" s="73">
        <f>'Revised Baseline  (2)'!H29/Baseline!H29</f>
        <v>0.9849997076641768</v>
      </c>
      <c r="E29" s="73">
        <f>'Revised Baseline  (2)'!I29/Baseline!I29</f>
        <v>0.985999636755406</v>
      </c>
    </row>
    <row r="30" spans="1:5" ht="14.25">
      <c r="A30" s="2"/>
      <c r="B30" s="23" t="str">
        <f>Baseline!B30</f>
        <v>Infrastructure skills development grant</v>
      </c>
      <c r="C30" s="73">
        <f>'Revised Baseline  (2)'!G30/Baseline!G30</f>
        <v>1</v>
      </c>
      <c r="D30" s="73">
        <f>'Revised Baseline  (2)'!H30/Baseline!H30</f>
        <v>1</v>
      </c>
      <c r="E30" s="73">
        <f>'Revised Baseline  (2)'!I30/Baseline!I30</f>
        <v>1</v>
      </c>
    </row>
    <row r="31" spans="1:5" ht="20.25">
      <c r="A31" s="2"/>
      <c r="B31" s="23" t="str">
        <f>Baseline!B31</f>
        <v>Energy efficiency and demand-side 
management grant</v>
      </c>
      <c r="C31" s="73">
        <f>'Revised Baseline  (2)'!G31/Baseline!G31</f>
        <v>1</v>
      </c>
      <c r="D31" s="73">
        <f>'Revised Baseline  (2)'!H31/Baseline!H31</f>
        <v>1</v>
      </c>
      <c r="E31" s="73">
        <f>'Revised Baseline  (2)'!I31/Baseline!I31</f>
        <v>1</v>
      </c>
    </row>
    <row r="32" spans="1:5" ht="14.25">
      <c r="A32" s="2"/>
      <c r="B32" s="23" t="str">
        <f>Baseline!B32</f>
        <v>Municipal disaster relief grant</v>
      </c>
      <c r="C32" s="73">
        <f>'Revised Baseline  (2)'!G32/Baseline!G32</f>
        <v>1</v>
      </c>
      <c r="D32" s="73">
        <f>'Revised Baseline  (2)'!H32/Baseline!H32</f>
        <v>1</v>
      </c>
      <c r="E32" s="73">
        <f>'Revised Baseline  (2)'!I32/Baseline!I32</f>
        <v>1</v>
      </c>
    </row>
    <row r="33" spans="1:5" ht="14.25">
      <c r="A33" s="2"/>
      <c r="B33" s="23" t="str">
        <f>Baseline!B33</f>
        <v>Municipal rehabilitation grant</v>
      </c>
      <c r="C33" s="73"/>
      <c r="D33" s="73"/>
      <c r="E33" s="73"/>
    </row>
    <row r="34" spans="1:5" ht="14.25">
      <c r="A34" s="2"/>
      <c r="B34" s="23" t="str">
        <f>Baseline!B34</f>
        <v>Municipal emergency housing grant</v>
      </c>
      <c r="C34" s="73">
        <f>'Revised Baseline  (2)'!G34/Baseline!G34</f>
        <v>1</v>
      </c>
      <c r="D34" s="73">
        <f>'Revised Baseline  (2)'!H34/Baseline!H34</f>
        <v>1</v>
      </c>
      <c r="E34" s="73">
        <f>'Revised Baseline  (2)'!I34/Baseline!I34</f>
        <v>1</v>
      </c>
    </row>
    <row r="35" spans="1:5" ht="14.25">
      <c r="A35" s="2"/>
      <c r="B35" s="23" t="s">
        <v>78</v>
      </c>
      <c r="C35" s="73"/>
      <c r="D35" s="73"/>
      <c r="E35" s="73"/>
    </row>
    <row r="36" spans="1:5" ht="14.25">
      <c r="A36" s="12"/>
      <c r="B36" s="13" t="s">
        <v>79</v>
      </c>
      <c r="C36" s="14"/>
      <c r="D36" s="14"/>
      <c r="E36" s="14"/>
    </row>
    <row r="37" spans="1:4" ht="14.25">
      <c r="A37" s="5"/>
      <c r="B37" s="15" t="str">
        <f>Baseline!B37</f>
        <v>Infrastructure</v>
      </c>
      <c r="C37" s="16"/>
      <c r="D37" s="16"/>
    </row>
    <row r="38" spans="1:5" ht="20.25">
      <c r="A38" s="2"/>
      <c r="B38" s="17" t="str">
        <f>Baseline!B38</f>
        <v>Integrated national electrification
programme (eskom) grant</v>
      </c>
      <c r="C38" s="73">
        <f>'Revised Baseline  (2)'!G38/Baseline!G38</f>
        <v>0.9829859287221121</v>
      </c>
      <c r="D38" s="73">
        <f>'Revised Baseline  (2)'!H38/Baseline!H38</f>
        <v>0.9837773861520672</v>
      </c>
      <c r="E38" s="73">
        <f>'Revised Baseline  (2)'!I38/Baseline!I38</f>
        <v>1</v>
      </c>
    </row>
    <row r="39" spans="1:5" ht="20.25">
      <c r="A39" s="2"/>
      <c r="B39" s="17" t="str">
        <f>Baseline!B39</f>
        <v>Neighbourhood development
partnership grant (technical assistance)</v>
      </c>
      <c r="C39" s="73">
        <f>'Revised Baseline  (2)'!G39/Baseline!G39</f>
        <v>1</v>
      </c>
      <c r="D39" s="73">
        <f>'Revised Baseline  (2)'!H39/Baseline!H39</f>
        <v>1</v>
      </c>
      <c r="E39" s="73">
        <f>'Revised Baseline  (2)'!I39/Baseline!I39</f>
        <v>1</v>
      </c>
    </row>
    <row r="40" spans="1:5" ht="14.25">
      <c r="A40" s="2"/>
      <c r="B40" s="24" t="str">
        <f>Baseline!B40</f>
        <v>Regional bulk infrastructure grant</v>
      </c>
      <c r="C40" s="73">
        <f>'Revised Baseline  (2)'!G40/Baseline!G40</f>
        <v>1.0000750667946314</v>
      </c>
      <c r="D40" s="73">
        <f>'Revised Baseline  (2)'!H40/Baseline!H40</f>
        <v>1.0007758212831699</v>
      </c>
      <c r="E40" s="73">
        <f>'Revised Baseline  (2)'!I40/Baseline!I40</f>
        <v>1.0007611753743157</v>
      </c>
    </row>
    <row r="41" spans="1:5" ht="20.25">
      <c r="A41" s="2"/>
      <c r="B41" s="24" t="str">
        <f>Baseline!B41</f>
        <v>Water services infrastructure 
grant</v>
      </c>
      <c r="C41" s="73">
        <f>'Revised Baseline  (2)'!G41/Baseline!G41</f>
        <v>1.0028836886301389</v>
      </c>
      <c r="D41" s="73">
        <f>'Revised Baseline  (2)'!H41/Baseline!H41</f>
        <v>1.0018448664631414</v>
      </c>
      <c r="E41" s="73">
        <f>'Revised Baseline  (2)'!I41/Baseline!I41</f>
        <v>1.001810886351973</v>
      </c>
    </row>
    <row r="42" spans="1:5" ht="14.25">
      <c r="A42" s="25"/>
      <c r="B42" s="17" t="str">
        <f>Baseline!B42</f>
        <v>Bucket eradication grant</v>
      </c>
      <c r="C42" s="73"/>
      <c r="D42" s="73"/>
      <c r="E42" s="73"/>
    </row>
    <row r="43" spans="1:5" ht="14.25">
      <c r="A43" s="2"/>
      <c r="B43" s="26" t="str">
        <f>Baseline!B43</f>
        <v>Current</v>
      </c>
      <c r="C43" s="73"/>
      <c r="D43" s="73"/>
      <c r="E43" s="73"/>
    </row>
    <row r="44" spans="1:5" ht="20.25">
      <c r="A44" s="2"/>
      <c r="B44" s="20" t="str">
        <f>Baseline!B44</f>
        <v>Municipal systems improvement
grant</v>
      </c>
      <c r="C44" s="73">
        <f>'Revised Baseline  (2)'!G44/Baseline!G44</f>
        <v>1</v>
      </c>
      <c r="D44" s="73">
        <f>'Revised Baseline  (2)'!H44/Baseline!H44</f>
        <v>1</v>
      </c>
      <c r="E44" s="73">
        <f>'Revised Baseline  (2)'!I44/Baseline!I44</f>
        <v>1</v>
      </c>
    </row>
    <row r="45" spans="1:5" ht="14.25">
      <c r="A45" s="27"/>
      <c r="B45" s="28" t="s">
        <v>8</v>
      </c>
      <c r="C45" s="29"/>
      <c r="D45" s="29"/>
      <c r="E45" s="29"/>
    </row>
    <row r="48" ht="14.25">
      <c r="C48" s="64"/>
    </row>
    <row r="49" spans="2:4" ht="14.25">
      <c r="B49" s="53"/>
      <c r="C49" s="64"/>
      <c r="D49" s="54"/>
    </row>
    <row r="50" spans="2:4" ht="14.25">
      <c r="B50" s="53"/>
      <c r="C50" s="64"/>
      <c r="D50" s="55"/>
    </row>
    <row r="51" spans="2:4" ht="14.25">
      <c r="B51" s="53"/>
      <c r="C51" s="64"/>
      <c r="D51" s="55"/>
    </row>
    <row r="52" spans="2:4" ht="14.25">
      <c r="B52" s="53"/>
      <c r="C52" s="64"/>
      <c r="D52" s="56"/>
    </row>
    <row r="53" spans="2:4" ht="14.25">
      <c r="B53" s="53"/>
      <c r="C53" s="64"/>
      <c r="D53" s="54"/>
    </row>
    <row r="54" spans="2:4" ht="14.25">
      <c r="B54" s="53"/>
      <c r="C54" s="55"/>
      <c r="D54" s="55"/>
    </row>
    <row r="55" spans="2:4" ht="14.25">
      <c r="B55" s="53"/>
      <c r="C55" s="55"/>
      <c r="D55" s="55"/>
    </row>
    <row r="59" spans="2:4" ht="14.25">
      <c r="B59"/>
      <c r="C59" s="34"/>
      <c r="D59" s="34"/>
    </row>
    <row r="61" spans="2:4" ht="14.25">
      <c r="B61"/>
      <c r="C61" s="63"/>
      <c r="D61" s="63"/>
    </row>
    <row r="62" spans="2:4" ht="14.25">
      <c r="B62"/>
      <c r="C62" s="63"/>
      <c r="D62" s="63"/>
    </row>
    <row r="63" spans="2:4" ht="14.25">
      <c r="B63"/>
      <c r="C63" s="63"/>
      <c r="D63" s="63"/>
    </row>
    <row r="64" spans="2:4" ht="14.25">
      <c r="B64"/>
      <c r="C64" s="63"/>
      <c r="D64" s="63"/>
    </row>
    <row r="66" spans="2:4" ht="14.25">
      <c r="B66"/>
      <c r="C66" s="63"/>
      <c r="D66" s="63"/>
    </row>
    <row r="67" spans="2:4" ht="14.25">
      <c r="B67"/>
      <c r="C67" s="63"/>
      <c r="D67" s="63"/>
    </row>
    <row r="68" spans="2:4" ht="14.25">
      <c r="B68"/>
      <c r="C68" s="63"/>
      <c r="D68" s="63"/>
    </row>
    <row r="69" spans="2:4" ht="14.25">
      <c r="B69"/>
      <c r="C69" s="63"/>
      <c r="D69" s="63"/>
    </row>
  </sheetData>
  <sheetProtection/>
  <mergeCells count="1"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6">
      <selection activeCell="D35" sqref="D35"/>
    </sheetView>
  </sheetViews>
  <sheetFormatPr defaultColWidth="9.140625" defaultRowHeight="15"/>
  <cols>
    <col min="1" max="1" width="1.28515625" style="0" customWidth="1"/>
    <col min="2" max="2" width="35.57421875" style="1" customWidth="1"/>
    <col min="3" max="3" width="13.00390625" style="0" customWidth="1"/>
    <col min="4" max="4" width="11.7109375" style="0" bestFit="1" customWidth="1"/>
    <col min="5" max="5" width="12.421875" style="0" customWidth="1"/>
    <col min="6" max="6" width="14.421875" style="0" bestFit="1" customWidth="1"/>
    <col min="7" max="7" width="9.57421875" style="0" customWidth="1"/>
    <col min="10" max="10" width="11.28125" style="0" bestFit="1" customWidth="1"/>
  </cols>
  <sheetData>
    <row r="1" spans="1:6" ht="15">
      <c r="A1" s="30" t="s">
        <v>34</v>
      </c>
      <c r="B1" s="3"/>
      <c r="C1" s="4"/>
      <c r="D1" s="4"/>
      <c r="E1" s="4"/>
      <c r="F1" s="36"/>
    </row>
    <row r="2" spans="1:8" ht="20.25">
      <c r="A2" s="31"/>
      <c r="B2" s="32"/>
      <c r="C2" s="118" t="str">
        <f>Baseline!F2</f>
        <v>2018/19</v>
      </c>
      <c r="D2" s="117" t="str">
        <f>Baseline!G2</f>
        <v>2019/20</v>
      </c>
      <c r="E2" s="117" t="str">
        <f>Baseline!H2</f>
        <v>2020/21</v>
      </c>
      <c r="F2" s="188" t="str">
        <f>Baseline!I2</f>
        <v>2021/22</v>
      </c>
      <c r="G2" s="78" t="s">
        <v>61</v>
      </c>
      <c r="H2" s="77" t="s">
        <v>62</v>
      </c>
    </row>
    <row r="3" spans="1:8" ht="23.25" customHeight="1">
      <c r="A3" s="7"/>
      <c r="B3" s="8" t="str">
        <f>Baseline!B3</f>
        <v>R thousands</v>
      </c>
      <c r="C3" s="33" t="str">
        <f>Baseline!F3</f>
        <v>Adjusted Budget</v>
      </c>
      <c r="D3" s="272" t="str">
        <f>Baseline!G3</f>
        <v>Medium-term estimates</v>
      </c>
      <c r="E3" s="270"/>
      <c r="F3" s="270"/>
      <c r="G3" s="274" t="str">
        <f>Baseline!G3</f>
        <v>Medium-term estimates</v>
      </c>
      <c r="H3" s="275"/>
    </row>
    <row r="4" spans="1:12" ht="14.25">
      <c r="A4" s="5"/>
      <c r="B4" s="9" t="str">
        <f>Baseline!B4</f>
        <v>Equitable share and related</v>
      </c>
      <c r="C4" s="45">
        <f>SUM(C5:C7)</f>
        <v>62731845</v>
      </c>
      <c r="D4" s="10">
        <f>SUM(D5:D7)</f>
        <v>68973465.288</v>
      </c>
      <c r="E4" s="10">
        <f>SUM(E5:E7)</f>
        <v>75683325.53375499</v>
      </c>
      <c r="F4" s="10">
        <f>SUM(F5:F7)</f>
        <v>82161818.4938444</v>
      </c>
      <c r="G4" s="81">
        <f>((D4/C4)^(1/1)-1)</f>
        <v>0.09949683909344609</v>
      </c>
      <c r="H4" s="85">
        <f>((F4/C4)^(1/3)-1)</f>
        <v>0.09410917698438603</v>
      </c>
      <c r="J4" s="89"/>
      <c r="K4" s="89"/>
      <c r="L4" s="89"/>
    </row>
    <row r="5" spans="1:12" ht="14.25">
      <c r="A5" s="5"/>
      <c r="B5" s="11" t="str">
        <f>Baseline!B5</f>
        <v>Equitable share formula</v>
      </c>
      <c r="C5" s="74">
        <f>'Revised Baseline  (2)'!F5</f>
        <v>56722357.545116</v>
      </c>
      <c r="D5" s="74">
        <f>'Revised Baseline  (2)'!G5</f>
        <v>62633128.3899205</v>
      </c>
      <c r="E5" s="64">
        <f>'Revised Baseline  (2)'!H5</f>
        <v>69001433.4572311</v>
      </c>
      <c r="F5" s="64">
        <f>'Revised Baseline  (2)'!I5</f>
        <v>74907956.42957824</v>
      </c>
      <c r="G5" s="82">
        <f>((D5/C5)^(1/1)-1)</f>
        <v>0.10420530987456189</v>
      </c>
      <c r="H5" s="86">
        <f>((F5/C5)^(1/3)-1)</f>
        <v>0.09712949839631868</v>
      </c>
      <c r="J5" s="89"/>
      <c r="K5" s="89"/>
      <c r="L5" s="89"/>
    </row>
    <row r="6" spans="1:12" ht="14.25">
      <c r="A6" s="5"/>
      <c r="B6" s="11" t="str">
        <f>Baseline!B6</f>
        <v>RSC levy replacement</v>
      </c>
      <c r="C6" s="74">
        <f>'Revised Baseline  (2)'!F6</f>
        <v>5072947</v>
      </c>
      <c r="D6" s="74">
        <f>'Revised Baseline  (2)'!G6</f>
        <v>5357032</v>
      </c>
      <c r="E6" s="64">
        <f>'Revised Baseline  (2)'!H6</f>
        <v>5651668.76</v>
      </c>
      <c r="F6" s="64">
        <f>'Revised Baseline  (2)'!I6</f>
        <v>6135451.627840384</v>
      </c>
      <c r="G6" s="82">
        <f aca="true" t="shared" si="0" ref="G6:G45">((D6/C6)^(1/1)-1)</f>
        <v>0.05599999369202946</v>
      </c>
      <c r="H6" s="86">
        <f>((F6/C6)^(1/3)-1)</f>
        <v>0.06543936116940374</v>
      </c>
      <c r="J6" s="89"/>
      <c r="K6" s="89"/>
      <c r="L6" s="89"/>
    </row>
    <row r="7" spans="1:12" ht="14.25">
      <c r="A7" s="5"/>
      <c r="B7" s="11" t="str">
        <f>Baseline!B7</f>
        <v>Councillors and ward committees</v>
      </c>
      <c r="C7" s="74">
        <f>'Revised Baseline  (2)'!F7</f>
        <v>936540.4548840001</v>
      </c>
      <c r="D7" s="74">
        <f>'Revised Baseline  (2)'!G7</f>
        <v>983304.8980795039</v>
      </c>
      <c r="E7" s="64">
        <f>'Revised Baseline  (2)'!H7</f>
        <v>1030223.3165238765</v>
      </c>
      <c r="F7" s="64">
        <f>'Revised Baseline  (2)'!I7</f>
        <v>1118410.4364257783</v>
      </c>
      <c r="G7" s="82">
        <f t="shared" si="0"/>
        <v>0.04993318009022474</v>
      </c>
      <c r="H7" s="86">
        <f>((F7/C7)^(1/3)-1)</f>
        <v>0.06094178990378252</v>
      </c>
      <c r="J7" s="89"/>
      <c r="K7" s="89"/>
      <c r="L7" s="89"/>
    </row>
    <row r="8" spans="1:8" ht="9.75" customHeight="1">
      <c r="A8" s="5"/>
      <c r="B8" s="11"/>
      <c r="C8" s="46"/>
      <c r="D8" s="76"/>
      <c r="E8" s="76"/>
      <c r="G8" s="79"/>
      <c r="H8" s="42"/>
    </row>
    <row r="9" spans="1:8" ht="20.25">
      <c r="A9" s="12"/>
      <c r="B9" s="13" t="str">
        <f>Baseline!B9</f>
        <v>General fuel levy sharing 
with metros</v>
      </c>
      <c r="C9" s="47">
        <f>'Revised Baseline  (2)'!F9</f>
        <v>12468554</v>
      </c>
      <c r="D9" s="75">
        <f>'Revised Baseline  (2)'!G9</f>
        <v>13166793</v>
      </c>
      <c r="E9" s="39">
        <f>'Revised Baseline  (2)'!H9</f>
        <v>14026877.614999998</v>
      </c>
      <c r="F9" s="39">
        <f>'Revised Baseline  (2)'!I9</f>
        <v>15182494.583281424</v>
      </c>
      <c r="G9" s="83">
        <f t="shared" si="0"/>
        <v>0.055999998075157764</v>
      </c>
      <c r="H9" s="80">
        <f>((F9/C9)^(1/3)-1)</f>
        <v>0.0678469579274199</v>
      </c>
    </row>
    <row r="10" spans="1:8" ht="10.5" customHeight="1">
      <c r="A10" s="5"/>
      <c r="B10" s="153"/>
      <c r="C10" s="92"/>
      <c r="D10" s="140"/>
      <c r="E10" s="141"/>
      <c r="F10" s="141"/>
      <c r="G10" s="143"/>
      <c r="H10" s="142"/>
    </row>
    <row r="11" spans="1:8" ht="14.25">
      <c r="A11" s="12"/>
      <c r="B11" s="13" t="str">
        <f>Baseline!B11</f>
        <v>Direct transfers</v>
      </c>
      <c r="C11" s="47">
        <f>SUM(C13:C34)</f>
        <v>46813948.36400001</v>
      </c>
      <c r="D11" s="75">
        <f>SUM(D13:D34)</f>
        <v>44290295</v>
      </c>
      <c r="E11" s="39">
        <f>SUM(E13:E34)</f>
        <v>50413623.15000001</v>
      </c>
      <c r="F11" s="147">
        <f>SUM(F13:F34)</f>
        <v>54521294.45624807</v>
      </c>
      <c r="G11" s="83">
        <f t="shared" si="0"/>
        <v>-0.053908150288402124</v>
      </c>
      <c r="H11" s="80">
        <f>((F11/C11)^(1/3)-1)</f>
        <v>0.05211600899613478</v>
      </c>
    </row>
    <row r="12" spans="1:8" ht="14.25">
      <c r="A12" s="5"/>
      <c r="B12" s="15" t="str">
        <f>Baseline!B12</f>
        <v>Infrastructure</v>
      </c>
      <c r="C12" s="48"/>
      <c r="D12" s="16"/>
      <c r="E12" s="16"/>
      <c r="G12" s="82"/>
      <c r="H12" s="76"/>
    </row>
    <row r="13" spans="1:8" ht="14.25">
      <c r="A13" s="2"/>
      <c r="B13" s="17" t="str">
        <f>Baseline!B13</f>
        <v>Municipal infrastructure grant</v>
      </c>
      <c r="C13" s="46">
        <f>'Revised Baseline  (2)'!F13</f>
        <v>15287684.808000002</v>
      </c>
      <c r="D13" s="74">
        <f>'Revised Baseline  (2)'!G13</f>
        <v>15733731</v>
      </c>
      <c r="E13" s="64">
        <f>'Revised Baseline  (2)'!H13</f>
        <v>16599086.204999998</v>
      </c>
      <c r="F13" s="64">
        <f>'Revised Baseline  (2)'!I13</f>
        <v>17844020.086018156</v>
      </c>
      <c r="G13" s="82">
        <f>((D13/C13)^(1/1)-1)</f>
        <v>0.029176830736763026</v>
      </c>
      <c r="H13" s="86">
        <f>((F13/C13)^(1/3)-1)</f>
        <v>0.052891600523115034</v>
      </c>
    </row>
    <row r="14" spans="1:10" ht="20.25">
      <c r="A14" s="2"/>
      <c r="B14" s="17" t="str">
        <f>Baseline!B14</f>
        <v>Water services infrastructure 
grant</v>
      </c>
      <c r="C14" s="46">
        <f>'Revised Baseline  (2)'!F14</f>
        <v>3769139.236</v>
      </c>
      <c r="D14" s="74">
        <f>'Revised Baseline  (2)'!G14</f>
        <v>3669319</v>
      </c>
      <c r="E14" s="64">
        <f>'Revised Baseline  (2)'!H14</f>
        <v>3870971.545</v>
      </c>
      <c r="F14" s="64">
        <f>'Revised Baseline  (2)'!I14</f>
        <v>4161294.974212392</v>
      </c>
      <c r="G14" s="82">
        <f t="shared" si="0"/>
        <v>-0.02648356289059095</v>
      </c>
      <c r="H14" s="86">
        <f aca="true" t="shared" si="1" ref="H14:H22">((F14/C14)^(1/3)-1)</f>
        <v>0.03354353237194574</v>
      </c>
      <c r="I14" s="76"/>
      <c r="J14" s="76"/>
    </row>
    <row r="15" spans="1:10" ht="20.25">
      <c r="A15" s="2"/>
      <c r="B15" s="17" t="str">
        <f>Baseline!B15</f>
        <v>Urban settlements development 
grant</v>
      </c>
      <c r="C15" s="46">
        <f>'Revised Baseline  (2)'!F15</f>
        <v>11306137.134000001</v>
      </c>
      <c r="D15" s="74">
        <f>'Revised Baseline  (2)'!G15</f>
        <v>9063101</v>
      </c>
      <c r="E15" s="64">
        <f>'Revised Baseline  (2)'!H15</f>
        <v>9716794.229999999</v>
      </c>
      <c r="F15" s="64">
        <f>'Revised Baseline  (2)'!I15</f>
        <v>9373054.996376256</v>
      </c>
      <c r="G15" s="82">
        <f>((D15/C15)^(1/1)-1)</f>
        <v>-0.19839102492881555</v>
      </c>
      <c r="H15" s="86">
        <f t="shared" si="1"/>
        <v>-0.060589005212047464</v>
      </c>
      <c r="I15" s="76"/>
      <c r="J15" s="76"/>
    </row>
    <row r="16" spans="1:8" ht="20.25">
      <c r="A16" s="2"/>
      <c r="B16" s="17" t="str">
        <f>Baseline!B16</f>
        <v>Integrated national electrification programme (municipal) grant </v>
      </c>
      <c r="C16" s="46">
        <f>'Revised Baseline  (2)'!F16</f>
        <v>1904476.784</v>
      </c>
      <c r="D16" s="74">
        <f>'Revised Baseline  (2)'!G16</f>
        <v>1863328</v>
      </c>
      <c r="E16" s="64">
        <f>'Revised Baseline  (2)'!H16</f>
        <v>1977364.0399999996</v>
      </c>
      <c r="F16" s="64">
        <f>'Revised Baseline  (2)'!I16</f>
        <v>2131018.6697066603</v>
      </c>
      <c r="G16" s="82">
        <f t="shared" si="0"/>
        <v>-0.021606345819335515</v>
      </c>
      <c r="H16" s="86">
        <f t="shared" si="1"/>
        <v>0.03817489803470897</v>
      </c>
    </row>
    <row r="17" spans="1:8" ht="14.25">
      <c r="A17" s="2"/>
      <c r="B17" s="17" t="str">
        <f>Baseline!B17</f>
        <v>Public transport network grant</v>
      </c>
      <c r="C17" s="46">
        <f>'Revised Baseline  (2)'!F17</f>
        <v>6286668.91</v>
      </c>
      <c r="D17" s="74">
        <f>'Revised Baseline  (2)'!G17</f>
        <v>6468248</v>
      </c>
      <c r="E17" s="64">
        <f>'Revised Baseline  (2)'!H17</f>
        <v>7495171.64</v>
      </c>
      <c r="F17" s="64">
        <f>'Revised Baseline  (2)'!I17</f>
        <v>8366935.451684985</v>
      </c>
      <c r="G17" s="82">
        <f t="shared" si="0"/>
        <v>0.028883195949951812</v>
      </c>
      <c r="H17" s="86">
        <f>((F17/C17)^(1/3)-1)</f>
        <v>0.09997279288624794</v>
      </c>
    </row>
    <row r="18" spans="1:8" ht="20.25">
      <c r="A18" s="2"/>
      <c r="B18" s="17" t="str">
        <f>Baseline!B18</f>
        <v>Neighbourhood development 
partnership grant (capital)</v>
      </c>
      <c r="C18" s="46">
        <f>'Revised Baseline  (2)'!F18</f>
        <v>601867</v>
      </c>
      <c r="D18" s="74">
        <f>'Revised Baseline  (2)'!G18</f>
        <v>621172</v>
      </c>
      <c r="E18" s="64">
        <f>'Revised Baseline  (2)'!H18</f>
        <v>654936.46</v>
      </c>
      <c r="F18" s="64">
        <f>'Revised Baseline  (2)'!I18</f>
        <v>704056.7898120406</v>
      </c>
      <c r="G18" s="82">
        <f t="shared" si="0"/>
        <v>0.03207519269207326</v>
      </c>
      <c r="H18" s="86">
        <f t="shared" si="1"/>
        <v>0.053664593013215356</v>
      </c>
    </row>
    <row r="19" spans="1:8" ht="20.25">
      <c r="A19" s="2"/>
      <c r="B19" s="17" t="str">
        <f>Baseline!B19</f>
        <v>Integrated city development 
grant</v>
      </c>
      <c r="C19" s="46">
        <f>'Revised Baseline  (2)'!F19</f>
        <v>293608.902</v>
      </c>
      <c r="D19" s="74">
        <f>'Revised Baseline  (2)'!G19</f>
        <v>310051</v>
      </c>
      <c r="E19" s="64">
        <f>'Revised Baseline  (2)'!H19</f>
        <v>327319.295</v>
      </c>
      <c r="F19" s="64">
        <f>'Revised Baseline  (2)'!I19</f>
        <v>351868.289759346</v>
      </c>
      <c r="G19" s="82">
        <f t="shared" si="0"/>
        <v>0.055999998256183625</v>
      </c>
      <c r="H19" s="86">
        <f>((F19/C19)^(1/3)-1)</f>
        <v>0.06219349414893327</v>
      </c>
    </row>
    <row r="20" spans="1:8" ht="14.25">
      <c r="A20" s="2"/>
      <c r="B20" s="17" t="str">
        <f>Baseline!B20</f>
        <v>Rural roads asset management systems grant</v>
      </c>
      <c r="C20" s="46">
        <f>'Revised Baseline  (2)'!F20</f>
        <v>107532.922</v>
      </c>
      <c r="D20" s="74">
        <f>'Revised Baseline  (2)'!G20</f>
        <v>113891</v>
      </c>
      <c r="E20" s="64">
        <f>'Revised Baseline  (2)'!H20</f>
        <v>120485.00499999999</v>
      </c>
      <c r="F20" s="64">
        <f>'Revised Baseline  (2)'!I20</f>
        <v>127111.68027499998</v>
      </c>
      <c r="G20" s="82">
        <f t="shared" si="0"/>
        <v>0.05912680397543735</v>
      </c>
      <c r="H20" s="86">
        <f>((F20/C20)^(1/3)-1)</f>
        <v>0.057340021031085264</v>
      </c>
    </row>
    <row r="21" spans="1:8" s="38" customFormat="1" ht="15" customHeight="1">
      <c r="A21" s="37"/>
      <c r="B21" s="17" t="str">
        <f>Baseline!B21</f>
        <v>Metro informal settlements partnership grant</v>
      </c>
      <c r="C21" s="46">
        <f>'Revised Baseline  (2)'!F21</f>
        <v>0</v>
      </c>
      <c r="D21" s="74">
        <f>'Revised Baseline  (2)'!G21</f>
        <v>0</v>
      </c>
      <c r="E21" s="64">
        <f>'Revised Baseline  (2)'!H21</f>
        <v>2985285</v>
      </c>
      <c r="F21" s="64">
        <f>'Revised Baseline  (2)'!I21</f>
        <v>4383830</v>
      </c>
      <c r="G21" s="82"/>
      <c r="H21" s="86"/>
    </row>
    <row r="22" spans="1:8" s="38" customFormat="1" ht="14.25">
      <c r="A22" s="37"/>
      <c r="B22" s="17" t="str">
        <f>Baseline!B22</f>
        <v>Regional bulk infrastructure grant</v>
      </c>
      <c r="C22" s="46">
        <f>'Revised Baseline  (2)'!F22</f>
        <v>1957000</v>
      </c>
      <c r="D22" s="74">
        <f>'Revised Baseline  (2)'!G22</f>
        <v>2066360</v>
      </c>
      <c r="E22" s="64">
        <f>'Revised Baseline  (2)'!H22</f>
        <v>2180004.8</v>
      </c>
      <c r="F22" s="64">
        <f>'Revised Baseline  (2)'!I22</f>
        <v>2343505.477253228</v>
      </c>
      <c r="G22" s="82">
        <f t="shared" si="0"/>
        <v>0.05588145120081767</v>
      </c>
      <c r="H22" s="86">
        <f t="shared" si="1"/>
        <v>0.06191979325417796</v>
      </c>
    </row>
    <row r="23" spans="1:8" ht="14.25">
      <c r="A23" s="2"/>
      <c r="B23" s="17" t="str">
        <f>Baseline!B23</f>
        <v>Municipal disaster recovery grant</v>
      </c>
      <c r="C23" s="46">
        <f>'Revised Baseline  (2)'!F23</f>
        <v>1190136</v>
      </c>
      <c r="D23" s="74">
        <f>'Revised Baseline  (2)'!G23</f>
        <v>133220</v>
      </c>
      <c r="E23" s="64">
        <f>'Revised Baseline  (2)'!H23</f>
        <v>0</v>
      </c>
      <c r="F23" s="64">
        <f>'Revised Baseline  (2)'!I23</f>
        <v>0</v>
      </c>
      <c r="G23" s="82"/>
      <c r="H23" s="86"/>
    </row>
    <row r="24" spans="1:8" ht="14.25">
      <c r="A24" s="2"/>
      <c r="B24" s="19" t="str">
        <f>Baseline!B24</f>
        <v>Current</v>
      </c>
      <c r="C24" s="46">
        <f>'Revised Baseline  (2)'!F24</f>
        <v>2066456.334</v>
      </c>
      <c r="D24" s="74">
        <f>'Revised Baseline  (2)'!G24</f>
        <v>2123937</v>
      </c>
      <c r="E24" s="64">
        <f>'Revised Baseline  (2)'!H24</f>
        <v>2243102.465</v>
      </c>
      <c r="F24" s="64">
        <f>'Revised Baseline  (2)'!I24</f>
        <v>2367299.020575</v>
      </c>
      <c r="G24" s="82"/>
      <c r="H24" s="86"/>
    </row>
    <row r="25" spans="1:8" ht="20.25" hidden="1">
      <c r="A25" s="2"/>
      <c r="B25" s="20" t="str">
        <f>Baseline!B25</f>
        <v>Municipal systems improvement
grant</v>
      </c>
      <c r="C25" s="46">
        <f>'Revised Baseline  (2)'!F25</f>
        <v>0</v>
      </c>
      <c r="D25" s="74">
        <f>'Revised Baseline  (2)'!G25</f>
        <v>0</v>
      </c>
      <c r="E25" s="64">
        <f>'Revised Baseline  (2)'!H25</f>
        <v>0</v>
      </c>
      <c r="F25" s="64">
        <f>'Revised Baseline  (2)'!I25</f>
        <v>0</v>
      </c>
      <c r="G25" s="82"/>
      <c r="H25" s="86"/>
    </row>
    <row r="26" spans="1:8" ht="14.25">
      <c r="A26" s="2"/>
      <c r="B26" s="22" t="str">
        <f>Baseline!B26</f>
        <v>Local government financial management grant</v>
      </c>
      <c r="C26" s="46">
        <f>'Revised Baseline  (2)'!F26</f>
        <v>504566.348</v>
      </c>
      <c r="D26" s="74">
        <f>'Revised Baseline  (2)'!G26</f>
        <v>532822</v>
      </c>
      <c r="E26" s="64">
        <f>'Revised Baseline  (2)'!H26</f>
        <v>561712.575</v>
      </c>
      <c r="F26" s="64">
        <f>'Revised Baseline  (2)'!I26</f>
        <v>592606.7666249999</v>
      </c>
      <c r="G26" s="82">
        <f t="shared" si="0"/>
        <v>0.05599987417313845</v>
      </c>
      <c r="H26" s="86">
        <f>((F26/C26)^(1/3)-1)</f>
        <v>0.05507364483796473</v>
      </c>
    </row>
    <row r="27" spans="1:8" ht="14.25" hidden="1">
      <c r="A27" s="2"/>
      <c r="B27" s="22" t="str">
        <f>Baseline!B27</f>
        <v>Human settlements capacity grant for cities</v>
      </c>
      <c r="C27" s="46">
        <f>'Revised Baseline  (2)'!F27</f>
        <v>0</v>
      </c>
      <c r="D27" s="74">
        <f>'Revised Baseline  (2)'!G27</f>
        <v>0</v>
      </c>
      <c r="E27" s="64">
        <f>'Revised Baseline  (2)'!H27</f>
        <v>0</v>
      </c>
      <c r="F27" s="64">
        <f>'Revised Baseline  (2)'!I27</f>
        <v>0</v>
      </c>
      <c r="G27" s="79"/>
      <c r="H27" s="86"/>
    </row>
    <row r="28" spans="1:8" ht="14.25">
      <c r="A28" s="2"/>
      <c r="B28" s="20" t="str">
        <f>Baseline!B28</f>
        <v>Municipal demarcation transition grant</v>
      </c>
      <c r="C28" s="46">
        <f>'Revised Baseline  (2)'!F28</f>
        <v>0</v>
      </c>
      <c r="D28" s="74">
        <f>'Revised Baseline  (2)'!G28</f>
        <v>0</v>
      </c>
      <c r="E28" s="64">
        <f>'Revised Baseline  (2)'!H28</f>
        <v>0</v>
      </c>
      <c r="F28" s="64">
        <f>'Revised Baseline  (2)'!I28</f>
        <v>0</v>
      </c>
      <c r="G28" s="82"/>
      <c r="H28" s="86"/>
    </row>
    <row r="29" spans="1:10" ht="20.25">
      <c r="A29" s="2"/>
      <c r="B29" s="23" t="str">
        <f>Baseline!B29</f>
        <v>Expanded public works programme 
integrated grant for municipalities</v>
      </c>
      <c r="C29" s="46">
        <f>'Revised Baseline  (2)'!F29</f>
        <v>692878</v>
      </c>
      <c r="D29" s="74">
        <f>'Revised Baseline  (2)'!G29</f>
        <v>730046</v>
      </c>
      <c r="E29" s="64">
        <f>'Revised Baseline  (2)'!H29</f>
        <v>771174.075</v>
      </c>
      <c r="F29" s="64">
        <f>'Revised Baseline  (2)'!I29</f>
        <v>814414.5691249999</v>
      </c>
      <c r="G29" s="82">
        <f t="shared" si="0"/>
        <v>0.05364292126463832</v>
      </c>
      <c r="H29" s="86">
        <f>((F29/C29)^(1/3)-1)</f>
        <v>0.05534936718558292</v>
      </c>
      <c r="I29" s="76"/>
      <c r="J29" s="76"/>
    </row>
    <row r="30" spans="1:10" ht="14.25">
      <c r="A30" s="2"/>
      <c r="B30" s="23" t="str">
        <f>Baseline!B30</f>
        <v>Infrastructure skills development grant</v>
      </c>
      <c r="C30" s="46">
        <f>'Revised Baseline  (2)'!F30</f>
        <v>141492</v>
      </c>
      <c r="D30" s="74">
        <f>'Revised Baseline  (2)'!G30</f>
        <v>149416</v>
      </c>
      <c r="E30" s="64">
        <f>'Revised Baseline  (2)'!H30</f>
        <v>157930.4</v>
      </c>
      <c r="F30" s="64">
        <f>'Revised Baseline  (2)'!I30</f>
        <v>166616.572</v>
      </c>
      <c r="G30" s="82">
        <f t="shared" si="0"/>
        <v>0.056003166256749504</v>
      </c>
      <c r="H30" s="86">
        <f>((F30/C30)^(1/3)-1)</f>
        <v>0.055995586752803916</v>
      </c>
      <c r="I30" s="76"/>
      <c r="J30" s="76"/>
    </row>
    <row r="31" spans="1:10" ht="20.25">
      <c r="A31" s="2"/>
      <c r="B31" s="23" t="str">
        <f>Baseline!B31</f>
        <v>Energy efficiency and demand-side 
management grant</v>
      </c>
      <c r="C31" s="46">
        <f>'Revised Baseline  (2)'!F31</f>
        <v>215023.68800000002</v>
      </c>
      <c r="D31" s="74">
        <f>'Revised Baseline  (2)'!G31</f>
        <v>227065</v>
      </c>
      <c r="E31" s="64">
        <f>'Revised Baseline  (2)'!H31</f>
        <v>239553.57499999998</v>
      </c>
      <c r="F31" s="64">
        <f>'Revised Baseline  (2)'!I31</f>
        <v>252729.02162499996</v>
      </c>
      <c r="G31" s="82">
        <f t="shared" si="0"/>
        <v>0.05599993243535084</v>
      </c>
      <c r="H31" s="86">
        <f>((F31/C31)^(1/3)-1)</f>
        <v>0.055333205562839716</v>
      </c>
      <c r="I31" s="76"/>
      <c r="J31" s="76"/>
    </row>
    <row r="32" spans="1:10" ht="14.25">
      <c r="A32" s="2"/>
      <c r="B32" s="23" t="str">
        <f>Baseline!B32</f>
        <v>Municipal disaster relief grant</v>
      </c>
      <c r="C32" s="46">
        <f>'Revised Baseline  (2)'!F32</f>
        <v>349280.298</v>
      </c>
      <c r="D32" s="74">
        <f>'Revised Baseline  (2)'!G32</f>
        <v>335488</v>
      </c>
      <c r="E32" s="64">
        <f>'Revised Baseline  (2)'!H32</f>
        <v>353939.83999999997</v>
      </c>
      <c r="F32" s="64">
        <f>'Revised Baseline  (2)'!I32</f>
        <v>373406.53119999997</v>
      </c>
      <c r="G32" s="82">
        <f t="shared" si="0"/>
        <v>-0.039487764065066155</v>
      </c>
      <c r="H32" s="86">
        <f>((F32/C32)^(1/3)-1)</f>
        <v>0.022514025158651974</v>
      </c>
      <c r="J32" s="76"/>
    </row>
    <row r="33" spans="1:10" ht="14.25">
      <c r="A33" s="2"/>
      <c r="B33" s="23" t="str">
        <f>Baseline!B33</f>
        <v>Municipal rehabilitation grant</v>
      </c>
      <c r="C33" s="46">
        <f>'Revised Baseline  (2)'!F33</f>
        <v>0</v>
      </c>
      <c r="D33" s="74">
        <f>'Revised Baseline  (2)'!G33</f>
        <v>0</v>
      </c>
      <c r="E33" s="64">
        <f>'Revised Baseline  (2)'!H33</f>
        <v>0</v>
      </c>
      <c r="F33" s="64">
        <f>'Revised Baseline  (2)'!I33</f>
        <v>0</v>
      </c>
      <c r="G33" s="82"/>
      <c r="H33" s="86"/>
      <c r="J33" s="76"/>
    </row>
    <row r="34" spans="1:10" ht="14.25">
      <c r="A34" s="2"/>
      <c r="B34" s="23" t="str">
        <f>Baseline!B34</f>
        <v>Municipal emergency housing grant</v>
      </c>
      <c r="C34" s="46">
        <f>'Revised Baseline  (2)'!F34</f>
        <v>140000</v>
      </c>
      <c r="D34" s="74">
        <f>'Revised Baseline  (2)'!G34</f>
        <v>149100</v>
      </c>
      <c r="E34" s="64">
        <f>'Revised Baseline  (2)'!H34</f>
        <v>158792</v>
      </c>
      <c r="F34" s="64">
        <f>'Revised Baseline  (2)'!I34</f>
        <v>167525.56</v>
      </c>
      <c r="G34" s="82">
        <f>((D34/C34)^(1/1)-1)</f>
        <v>0.06499999999999995</v>
      </c>
      <c r="H34" s="86">
        <f>((F34/C34)^(1/3)-1)</f>
        <v>0.06165729323922675</v>
      </c>
      <c r="J34" s="76"/>
    </row>
    <row r="35" spans="1:10" ht="20.25">
      <c r="A35" s="2"/>
      <c r="B35" s="23" t="s">
        <v>12</v>
      </c>
      <c r="C35" s="46">
        <f>'Revised Baseline  (2)'!F35</f>
        <v>23216</v>
      </c>
      <c r="D35" s="74">
        <f>'Revised Baseline  (2)'!G35</f>
        <v>0</v>
      </c>
      <c r="E35" s="64">
        <f>'Revised Baseline  (2)'!H35</f>
        <v>0</v>
      </c>
      <c r="F35" s="64">
        <f>'Revised Baseline  (2)'!I35</f>
        <v>0</v>
      </c>
      <c r="G35" s="82"/>
      <c r="H35" s="86"/>
      <c r="J35" s="76"/>
    </row>
    <row r="36" spans="1:10" ht="14.25">
      <c r="A36" s="12"/>
      <c r="B36" s="13" t="str">
        <f>Baseline!B36</f>
        <v>Indirect transfers</v>
      </c>
      <c r="C36" s="47">
        <f>SUM(C37:C44)</f>
        <v>7978409.516000001</v>
      </c>
      <c r="D36" s="75">
        <f>SUM(D37:D44)</f>
        <v>7329782</v>
      </c>
      <c r="E36" s="39">
        <f>SUM(E37:E44)</f>
        <v>7737573.609999999</v>
      </c>
      <c r="F36" s="147">
        <f>SUM(F37:F44)</f>
        <v>8302759.534278092</v>
      </c>
      <c r="G36" s="83">
        <f t="shared" si="0"/>
        <v>-0.08129784698306541</v>
      </c>
      <c r="H36" s="85">
        <f>((F36/C36)^(1/3)-1)</f>
        <v>0.013371560527438708</v>
      </c>
      <c r="I36" s="76"/>
      <c r="J36" s="76"/>
    </row>
    <row r="37" spans="1:10" ht="14.25">
      <c r="A37" s="5"/>
      <c r="B37" s="15" t="str">
        <f>Baseline!B37</f>
        <v>Infrastructure</v>
      </c>
      <c r="C37" s="46"/>
      <c r="D37" s="16"/>
      <c r="E37" s="16"/>
      <c r="G37" s="82"/>
      <c r="H37" s="76"/>
      <c r="I37" s="76"/>
      <c r="J37" s="76"/>
    </row>
    <row r="38" spans="1:10" ht="20.25">
      <c r="A38" s="2"/>
      <c r="B38" s="17" t="str">
        <f>Baseline!B38</f>
        <v>Integrated national electrification
programme (eskom) grant</v>
      </c>
      <c r="C38" s="46">
        <f>'Revised Baseline  (2)'!F38</f>
        <v>3262030.932</v>
      </c>
      <c r="D38" s="74">
        <f>'Revised Baseline  (2)'!G38</f>
        <v>3374053</v>
      </c>
      <c r="E38" s="64">
        <f>'Revised Baseline  (2)'!H38</f>
        <v>3562737.915</v>
      </c>
      <c r="F38" s="64">
        <f>'Revised Baseline  (2)'!I38</f>
        <v>3820669.750325</v>
      </c>
      <c r="G38" s="82">
        <f t="shared" si="0"/>
        <v>0.03434120348188041</v>
      </c>
      <c r="H38" s="86">
        <f aca="true" t="shared" si="2" ref="H38:H45">((F38/C38)^(1/3)-1)</f>
        <v>0.05410484221051548</v>
      </c>
      <c r="I38" s="76"/>
      <c r="J38" s="76"/>
    </row>
    <row r="39" spans="1:10" ht="20.25">
      <c r="A39" s="2"/>
      <c r="B39" s="17" t="str">
        <f>Baseline!B39</f>
        <v>Neighbourhood development
partnership grant (technical assistance)</v>
      </c>
      <c r="C39" s="46">
        <f>'Revised Baseline  (2)'!F39</f>
        <v>29353.152000000002</v>
      </c>
      <c r="D39" s="74">
        <f>'Revised Baseline  (2)'!G39</f>
        <v>30997</v>
      </c>
      <c r="E39" s="64">
        <f>'Revised Baseline  (2)'!H39</f>
        <v>32701.835</v>
      </c>
      <c r="F39" s="64">
        <f>'Revised Baseline  (2)'!I39</f>
        <v>34500.435925</v>
      </c>
      <c r="G39" s="82">
        <f t="shared" si="0"/>
        <v>0.056002435445433596</v>
      </c>
      <c r="H39" s="86">
        <f t="shared" si="2"/>
        <v>0.05533403937210002</v>
      </c>
      <c r="I39" s="76"/>
      <c r="J39" s="76"/>
    </row>
    <row r="40" spans="1:10" ht="14.25">
      <c r="A40" s="2"/>
      <c r="B40" s="24" t="str">
        <f>Baseline!B40</f>
        <v>Regional bulk infrastructure grant</v>
      </c>
      <c r="C40" s="46">
        <f>'Revised Baseline  (2)'!F40</f>
        <v>2886922.3560000006</v>
      </c>
      <c r="D40" s="74">
        <f>'Revised Baseline  (2)'!G40</f>
        <v>3037523</v>
      </c>
      <c r="E40" s="64">
        <f>'Revised Baseline  (2)'!H40</f>
        <v>3206832.2249999996</v>
      </c>
      <c r="F40" s="64">
        <f>'Revised Baseline  (2)'!I40</f>
        <v>3447294.6581992866</v>
      </c>
      <c r="G40" s="82">
        <f t="shared" si="0"/>
        <v>0.05216650308831494</v>
      </c>
      <c r="H40" s="86">
        <f t="shared" si="2"/>
        <v>0.06091624850572552</v>
      </c>
      <c r="I40" s="76"/>
      <c r="J40" s="76"/>
    </row>
    <row r="41" spans="1:8" ht="20.25">
      <c r="A41" s="2"/>
      <c r="B41" s="24" t="str">
        <f>Baseline!B41</f>
        <v>Water services infrastructure 
grant</v>
      </c>
      <c r="C41" s="46">
        <f>'Revised Baseline  (2)'!F41</f>
        <v>1616303.076</v>
      </c>
      <c r="D41" s="74">
        <f>'Revised Baseline  (2)'!G41</f>
        <v>644085</v>
      </c>
      <c r="E41" s="64">
        <f>'Revised Baseline  (2)'!H41</f>
        <v>678805.815</v>
      </c>
      <c r="F41" s="64">
        <f>'Revised Baseline  (2)'!I41</f>
        <v>729691.5997288056</v>
      </c>
      <c r="G41" s="82">
        <f t="shared" si="0"/>
        <v>-0.6015072856298889</v>
      </c>
      <c r="H41" s="86">
        <f t="shared" si="2"/>
        <v>-0.2328643202553078</v>
      </c>
    </row>
    <row r="42" spans="1:8" ht="14.25">
      <c r="A42" s="25"/>
      <c r="B42" s="17" t="str">
        <f>Baseline!B42</f>
        <v>Bucket eradication grant</v>
      </c>
      <c r="C42" s="46">
        <f>'Revised Baseline  (2)'!F42</f>
        <v>0</v>
      </c>
      <c r="D42" s="74">
        <f>'Revised Baseline  (2)'!G42</f>
        <v>0</v>
      </c>
      <c r="E42" s="64">
        <f>'Revised Baseline  (2)'!H42</f>
        <v>0</v>
      </c>
      <c r="F42" s="64">
        <f>'Revised Baseline  (2)'!I42</f>
        <v>0</v>
      </c>
      <c r="G42" s="82"/>
      <c r="H42" s="86"/>
    </row>
    <row r="43" spans="1:8" ht="14.25">
      <c r="A43" s="2"/>
      <c r="B43" s="26" t="str">
        <f>Baseline!B43</f>
        <v>Current</v>
      </c>
      <c r="C43" s="46">
        <f>'Revised Baseline  (2)'!F43</f>
        <v>91900</v>
      </c>
      <c r="D43" s="74">
        <f>'Revised Baseline  (2)'!G43</f>
        <v>121562</v>
      </c>
      <c r="E43" s="64">
        <f>'Revised Baseline  (2)'!H43</f>
        <v>128247.90999999999</v>
      </c>
      <c r="F43" s="64">
        <f>'Revised Baseline  (2)'!I43</f>
        <v>135301.54505</v>
      </c>
      <c r="G43" s="82"/>
      <c r="H43" s="86"/>
    </row>
    <row r="44" spans="1:8" ht="20.25">
      <c r="A44" s="2"/>
      <c r="B44" s="20" t="str">
        <f>Baseline!B44</f>
        <v>Municipal systems improvement
grant</v>
      </c>
      <c r="C44" s="46">
        <f>'Revised Baseline  (2)'!F44</f>
        <v>91900</v>
      </c>
      <c r="D44" s="74">
        <f>'Revised Baseline  (2)'!G44</f>
        <v>121562</v>
      </c>
      <c r="E44" s="64">
        <f>'Revised Baseline  (2)'!H44</f>
        <v>128247.90999999999</v>
      </c>
      <c r="F44" s="64">
        <f>'Revised Baseline  (2)'!I44</f>
        <v>135301.54505</v>
      </c>
      <c r="G44" s="82">
        <f t="shared" si="0"/>
        <v>0.32276387377584337</v>
      </c>
      <c r="H44" s="86">
        <f t="shared" si="2"/>
        <v>0.1376161483419358</v>
      </c>
    </row>
    <row r="45" spans="1:8" ht="14.25">
      <c r="A45" s="27"/>
      <c r="B45" s="28" t="s">
        <v>8</v>
      </c>
      <c r="C45" s="57">
        <f>C36+C11+C9+C4</f>
        <v>129992756.88000001</v>
      </c>
      <c r="D45" s="149">
        <f>D36+D11+D9+D4</f>
        <v>133760335.288</v>
      </c>
      <c r="E45" s="29">
        <f>E36+E11+E9+E4</f>
        <v>147861399.908755</v>
      </c>
      <c r="F45" s="150">
        <f>F36+F11+F9+F4</f>
        <v>160168367.067652</v>
      </c>
      <c r="G45" s="87">
        <f t="shared" si="0"/>
        <v>0.028982987194263066</v>
      </c>
      <c r="H45" s="84">
        <f t="shared" si="2"/>
        <v>0.07206026081178285</v>
      </c>
    </row>
    <row r="46" spans="3:7" ht="14.25">
      <c r="C46" s="67"/>
      <c r="G46" s="88"/>
    </row>
    <row r="47" ht="14.25">
      <c r="G47" s="86"/>
    </row>
    <row r="48" spans="2:8" ht="14.25">
      <c r="B48" s="1" t="s">
        <v>35</v>
      </c>
      <c r="C48" s="64">
        <f>C14+C41</f>
        <v>5385442.312</v>
      </c>
      <c r="D48" s="64">
        <f>D14+D41</f>
        <v>4313404</v>
      </c>
      <c r="E48" s="64">
        <f>E14+E41</f>
        <v>4549777.359999999</v>
      </c>
      <c r="F48" s="64">
        <f>F14+F41</f>
        <v>4890986.573941197</v>
      </c>
      <c r="G48" s="82">
        <f>((D48/C48)^(1/1)-1)</f>
        <v>-0.19906225893669915</v>
      </c>
      <c r="H48" s="86">
        <f>((F48/C48)^(1/3)-1)</f>
        <v>-0.031592009624768824</v>
      </c>
    </row>
    <row r="49" spans="2:8" ht="14.25">
      <c r="B49" s="53" t="s">
        <v>36</v>
      </c>
      <c r="C49" s="64">
        <f>C22+C40</f>
        <v>4843922.356000001</v>
      </c>
      <c r="D49" s="64">
        <f>D22+D40</f>
        <v>5103883</v>
      </c>
      <c r="E49" s="64">
        <f>E22+E40</f>
        <v>5386837.024999999</v>
      </c>
      <c r="F49" s="64">
        <f>F22+F40</f>
        <v>5790800.1354525145</v>
      </c>
      <c r="G49" s="82">
        <f>((D49/C49)^(1/1)-1)</f>
        <v>0.05366738458926679</v>
      </c>
      <c r="H49" s="86">
        <f>((F49/C49)^(1/3)-1)</f>
        <v>0.06132192055401253</v>
      </c>
    </row>
    <row r="50" spans="2:8" ht="14.25">
      <c r="B50" s="53" t="s">
        <v>37</v>
      </c>
      <c r="C50" s="91">
        <f>C16+C38</f>
        <v>5166507.716</v>
      </c>
      <c r="D50" s="91">
        <f>D16+D38</f>
        <v>5237381</v>
      </c>
      <c r="E50" s="91">
        <f>E16+E38</f>
        <v>5540101.955</v>
      </c>
      <c r="F50" s="91">
        <f>F16+F38</f>
        <v>5951688.42003166</v>
      </c>
      <c r="G50" s="82">
        <f>((D50/C50)^(1/1)-1)</f>
        <v>0.013717831830680316</v>
      </c>
      <c r="H50" s="86">
        <f>((F50/C50)^(1/3)-1)</f>
        <v>0.04828901520408513</v>
      </c>
    </row>
    <row r="51" spans="2:5" ht="14.25">
      <c r="B51" s="53"/>
      <c r="C51" s="68"/>
      <c r="D51" s="64"/>
      <c r="E51" s="55"/>
    </row>
    <row r="52" spans="2:5" ht="14.25">
      <c r="B52" s="53"/>
      <c r="C52" s="69"/>
      <c r="D52" s="64"/>
      <c r="E52" s="56"/>
    </row>
    <row r="53" spans="2:5" ht="14.25">
      <c r="B53" s="53"/>
      <c r="C53" s="70"/>
      <c r="D53" s="64"/>
      <c r="E53" s="54"/>
    </row>
    <row r="54" spans="2:5" ht="14.25">
      <c r="B54" s="53"/>
      <c r="C54" s="55"/>
      <c r="D54" s="55"/>
      <c r="E54" s="55"/>
    </row>
    <row r="55" spans="2:5" ht="14.25">
      <c r="B55" s="53"/>
      <c r="C55" s="55"/>
      <c r="D55" s="55"/>
      <c r="E55" s="55"/>
    </row>
    <row r="59" spans="2:5" ht="14.25">
      <c r="B59"/>
      <c r="C59" s="34"/>
      <c r="D59" s="34"/>
      <c r="E59" s="34"/>
    </row>
    <row r="61" spans="2:5" ht="14.25">
      <c r="B61"/>
      <c r="C61" s="63"/>
      <c r="D61" s="63"/>
      <c r="E61" s="63"/>
    </row>
    <row r="62" spans="2:5" ht="14.25">
      <c r="B62"/>
      <c r="C62" s="63"/>
      <c r="D62" s="63"/>
      <c r="E62" s="63"/>
    </row>
    <row r="63" spans="2:5" ht="14.25">
      <c r="B63"/>
      <c r="C63" s="63"/>
      <c r="D63" s="63"/>
      <c r="E63" s="63"/>
    </row>
    <row r="64" spans="2:5" ht="14.25">
      <c r="B64"/>
      <c r="C64" s="63"/>
      <c r="D64" s="63"/>
      <c r="E64" s="63"/>
    </row>
    <row r="66" spans="2:5" ht="14.25">
      <c r="B66"/>
      <c r="C66" s="63"/>
      <c r="D66" s="63"/>
      <c r="E66" s="63"/>
    </row>
    <row r="67" spans="2:5" ht="14.25">
      <c r="B67"/>
      <c r="C67" s="63"/>
      <c r="D67" s="63"/>
      <c r="E67" s="63"/>
    </row>
    <row r="68" spans="2:5" ht="14.25">
      <c r="B68"/>
      <c r="C68" s="63"/>
      <c r="D68" s="63"/>
      <c r="E68" s="63"/>
    </row>
    <row r="69" spans="2:5" ht="14.25">
      <c r="B69"/>
      <c r="C69" s="63"/>
      <c r="D69" s="63"/>
      <c r="E69" s="63"/>
    </row>
  </sheetData>
  <sheetProtection/>
  <mergeCells count="2">
    <mergeCell ref="G3:H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35">
      <selection activeCell="G23" sqref="G23"/>
    </sheetView>
  </sheetViews>
  <sheetFormatPr defaultColWidth="9.140625" defaultRowHeight="15"/>
  <cols>
    <col min="1" max="1" width="1.28515625" style="0" customWidth="1"/>
    <col min="2" max="2" width="35.57421875" style="1" customWidth="1"/>
    <col min="3" max="4" width="10.421875" style="0" customWidth="1"/>
    <col min="5" max="5" width="11.57421875" style="0" customWidth="1"/>
    <col min="6" max="6" width="13.00390625" style="0" customWidth="1"/>
    <col min="7" max="7" width="11.7109375" style="0" bestFit="1" customWidth="1"/>
    <col min="8" max="8" width="12.421875" style="0" customWidth="1"/>
    <col min="9" max="9" width="14.421875" style="0" bestFit="1" customWidth="1"/>
    <col min="11" max="12" width="13.421875" style="0" bestFit="1" customWidth="1"/>
  </cols>
  <sheetData>
    <row r="1" spans="1:9" ht="15">
      <c r="A1" s="30" t="s">
        <v>30</v>
      </c>
      <c r="B1" s="3"/>
      <c r="C1" s="2"/>
      <c r="D1" s="2"/>
      <c r="E1" s="2"/>
      <c r="F1" s="4"/>
      <c r="G1" s="4"/>
      <c r="H1" s="4"/>
      <c r="I1" s="36"/>
    </row>
    <row r="2" spans="1:9" ht="14.25">
      <c r="A2" s="31"/>
      <c r="B2" s="32"/>
      <c r="C2" s="117" t="str">
        <f>Baseline!C2</f>
        <v>2015/16</v>
      </c>
      <c r="D2" s="117" t="str">
        <f>Baseline!D2</f>
        <v>2016/17</v>
      </c>
      <c r="E2" s="117" t="str">
        <f>Baseline!E2</f>
        <v>2017/18</v>
      </c>
      <c r="F2" s="118" t="str">
        <f>Baseline!F2</f>
        <v>2018/19</v>
      </c>
      <c r="G2" s="117" t="str">
        <f>Baseline!G2</f>
        <v>2019/20</v>
      </c>
      <c r="H2" s="117" t="str">
        <f>Baseline!H2</f>
        <v>2020/21</v>
      </c>
      <c r="I2" s="117" t="str">
        <f>Baseline!I2</f>
        <v>2021/22</v>
      </c>
    </row>
    <row r="3" spans="1:9" ht="23.25" customHeight="1">
      <c r="A3" s="7"/>
      <c r="B3" s="152" t="str">
        <f>Baseline!B3</f>
        <v>R thousands</v>
      </c>
      <c r="C3" s="269" t="str">
        <f>Baseline!C3</f>
        <v>Outcome</v>
      </c>
      <c r="D3" s="269"/>
      <c r="E3" s="271"/>
      <c r="F3" s="33" t="str">
        <f>Baseline!F3</f>
        <v>Adjusted Budget</v>
      </c>
      <c r="G3" s="272" t="str">
        <f>Baseline!G3</f>
        <v>Medium-term estimates</v>
      </c>
      <c r="H3" s="270"/>
      <c r="I3" s="270"/>
    </row>
    <row r="4" spans="1:9" ht="14.25">
      <c r="A4" s="5"/>
      <c r="B4" s="9" t="str">
        <f>Baseline!B4</f>
        <v>Equitable share and related</v>
      </c>
      <c r="C4" s="10">
        <f aca="true" t="shared" si="0" ref="C4:I4">SUM(C5:C7)</f>
        <v>0</v>
      </c>
      <c r="D4" s="10">
        <f t="shared" si="0"/>
        <v>0</v>
      </c>
      <c r="E4" s="10">
        <f t="shared" si="0"/>
        <v>0</v>
      </c>
      <c r="F4" s="45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</row>
    <row r="5" spans="1:11" ht="14.25">
      <c r="A5" s="5"/>
      <c r="B5" s="11" t="str">
        <f>Baseline!B5</f>
        <v>Equitable share formula</v>
      </c>
      <c r="C5" s="64"/>
      <c r="D5" s="64"/>
      <c r="E5" s="64"/>
      <c r="F5" s="46"/>
      <c r="G5" s="44"/>
      <c r="H5" s="44"/>
      <c r="I5" s="44"/>
      <c r="K5" s="36"/>
    </row>
    <row r="6" spans="1:11" ht="14.25">
      <c r="A6" s="5"/>
      <c r="B6" s="11" t="str">
        <f>Baseline!B6</f>
        <v>RSC levy replacement</v>
      </c>
      <c r="C6" s="64"/>
      <c r="D6" s="64"/>
      <c r="E6" s="64"/>
      <c r="F6" s="46"/>
      <c r="G6" s="44"/>
      <c r="H6" s="44"/>
      <c r="I6" s="44"/>
      <c r="K6" s="36"/>
    </row>
    <row r="7" spans="1:9" ht="14.25">
      <c r="A7" s="5"/>
      <c r="B7" s="11" t="str">
        <f>Baseline!B7</f>
        <v>Councillors and ward committees</v>
      </c>
      <c r="C7" s="64"/>
      <c r="D7" s="64"/>
      <c r="E7" s="64"/>
      <c r="F7" s="46"/>
      <c r="G7" s="44"/>
      <c r="H7" s="44"/>
      <c r="I7" s="44"/>
    </row>
    <row r="8" spans="1:9" ht="9.75" customHeight="1">
      <c r="A8" s="5"/>
      <c r="B8" s="11"/>
      <c r="C8" s="64"/>
      <c r="D8" s="41"/>
      <c r="E8" s="64"/>
      <c r="F8" s="46"/>
      <c r="G8" s="7"/>
      <c r="H8" s="7"/>
      <c r="I8" s="2"/>
    </row>
    <row r="9" spans="1:11" ht="20.25">
      <c r="A9" s="12"/>
      <c r="B9" s="13" t="str">
        <f>Baseline!B9</f>
        <v>General fuel levy sharing 
with metros</v>
      </c>
      <c r="C9" s="39"/>
      <c r="D9" s="39"/>
      <c r="E9" s="14"/>
      <c r="F9" s="47"/>
      <c r="G9" s="58"/>
      <c r="H9" s="58"/>
      <c r="I9" s="58"/>
      <c r="K9" s="36"/>
    </row>
    <row r="10" spans="1:11" ht="10.5" customHeight="1">
      <c r="A10" s="5"/>
      <c r="B10" s="153"/>
      <c r="C10" s="18"/>
      <c r="D10" s="59"/>
      <c r="E10" s="60"/>
      <c r="F10" s="62"/>
      <c r="G10" s="60"/>
      <c r="H10" s="60"/>
      <c r="K10" s="36"/>
    </row>
    <row r="11" spans="1:9" ht="14.25">
      <c r="A11" s="12"/>
      <c r="B11" s="13" t="str">
        <f>Baseline!B11</f>
        <v>Direct transfers</v>
      </c>
      <c r="C11" s="39">
        <f aca="true" t="shared" si="1" ref="C11:I11">C12+C24</f>
        <v>0</v>
      </c>
      <c r="D11" s="39">
        <f t="shared" si="1"/>
        <v>0</v>
      </c>
      <c r="E11" s="39">
        <f t="shared" si="1"/>
        <v>0</v>
      </c>
      <c r="F11" s="47">
        <f t="shared" si="1"/>
        <v>23216</v>
      </c>
      <c r="G11" s="39">
        <f t="shared" si="1"/>
        <v>133220</v>
      </c>
      <c r="H11" s="39">
        <f t="shared" si="1"/>
        <v>0</v>
      </c>
      <c r="I11" s="39">
        <f t="shared" si="1"/>
        <v>0</v>
      </c>
    </row>
    <row r="12" spans="1:9" ht="14.25">
      <c r="A12" s="5"/>
      <c r="B12" s="15" t="str">
        <f>Baseline!B12</f>
        <v>Infrastructure</v>
      </c>
      <c r="C12" s="16">
        <f>SUM(C13:C23)</f>
        <v>0</v>
      </c>
      <c r="D12" s="64">
        <f>SUM(D13:D23)</f>
        <v>0</v>
      </c>
      <c r="E12" s="16">
        <f>SUM(E13:E23)</f>
        <v>0</v>
      </c>
      <c r="F12" s="48">
        <f>SUM(F13:F13)</f>
        <v>0</v>
      </c>
      <c r="G12" s="16">
        <f>SUM(G13:G23)</f>
        <v>133220</v>
      </c>
      <c r="H12" s="16">
        <f>SUM(H13:H23)</f>
        <v>0</v>
      </c>
      <c r="I12" s="16">
        <f>SUM(I13:I23)</f>
        <v>0</v>
      </c>
    </row>
    <row r="13" spans="1:11" ht="14.25">
      <c r="A13" s="2"/>
      <c r="B13" s="17" t="str">
        <f>Baseline!B13</f>
        <v>Municipal infrastructure grant</v>
      </c>
      <c r="C13" s="18"/>
      <c r="D13" s="64"/>
      <c r="E13" s="18"/>
      <c r="F13" s="49"/>
      <c r="G13" s="35"/>
      <c r="H13" s="35"/>
      <c r="I13" s="44"/>
      <c r="K13" s="36"/>
    </row>
    <row r="14" spans="1:11" ht="20.25">
      <c r="A14" s="2"/>
      <c r="B14" s="17" t="str">
        <f>Baseline!B14</f>
        <v>Water services infrastructure 
grant</v>
      </c>
      <c r="C14" s="18"/>
      <c r="D14" s="64"/>
      <c r="E14" s="18"/>
      <c r="F14" s="243"/>
      <c r="G14" s="18"/>
      <c r="H14" s="35"/>
      <c r="I14" s="44"/>
      <c r="K14" s="36"/>
    </row>
    <row r="15" spans="1:10" ht="20.25">
      <c r="A15" s="2"/>
      <c r="B15" s="17" t="str">
        <f>Baseline!B15</f>
        <v>Urban settlements development 
grant</v>
      </c>
      <c r="C15" s="18"/>
      <c r="D15" s="18"/>
      <c r="E15" s="18"/>
      <c r="F15" s="243"/>
      <c r="G15" s="35">
        <f>'[3]Type 2 and 3 (Reallocations)'!$Q$133</f>
        <v>264600</v>
      </c>
      <c r="H15" s="35">
        <f>'[3]Type 2 and 3 (Reallocations)'!R36+'[3]Type 2 and 3 (Reallocations)'!$R$133</f>
        <v>-2717685</v>
      </c>
      <c r="I15" s="35">
        <f>'[3]Type 2 and 3 (Reallocations)'!S36+'[3]Type 2 and 3 (Reallocations)'!$S$133</f>
        <v>-4101512</v>
      </c>
      <c r="J15" s="241" t="s">
        <v>72</v>
      </c>
    </row>
    <row r="16" spans="1:9" ht="20.25">
      <c r="A16" s="2"/>
      <c r="B16" s="17" t="str">
        <f>Baseline!B16</f>
        <v>Integrated national electrification programme (municipal) grant </v>
      </c>
      <c r="C16" s="18"/>
      <c r="D16" s="18"/>
      <c r="E16" s="18"/>
      <c r="F16" s="243"/>
      <c r="G16" s="35">
        <f>'[3]Type 2 and 3 (Reallocations)'!Q32</f>
        <v>-264600</v>
      </c>
      <c r="H16" s="35">
        <f>'[3]Type 2 and 3 (Reallocations)'!R32</f>
        <v>-267600</v>
      </c>
      <c r="I16" s="35">
        <f>'[3]Type 2 and 3 (Reallocations)'!S32</f>
        <v>-282318</v>
      </c>
    </row>
    <row r="17" spans="1:11" ht="14.25">
      <c r="A17" s="2"/>
      <c r="B17" s="17" t="str">
        <f>Baseline!B17</f>
        <v>Public transport network grant</v>
      </c>
      <c r="C17" s="18"/>
      <c r="D17" s="18"/>
      <c r="E17" s="18"/>
      <c r="F17" s="243"/>
      <c r="G17" s="35"/>
      <c r="H17" s="35"/>
      <c r="I17" s="44"/>
      <c r="K17" s="36"/>
    </row>
    <row r="18" spans="1:11" ht="20.25">
      <c r="A18" s="2"/>
      <c r="B18" s="17" t="str">
        <f>Baseline!B18</f>
        <v>Neighbourhood development 
partnership grant (capital)</v>
      </c>
      <c r="C18" s="18"/>
      <c r="D18" s="18"/>
      <c r="E18" s="18"/>
      <c r="F18" s="243"/>
      <c r="G18" s="35"/>
      <c r="H18" s="35"/>
      <c r="I18" s="44"/>
      <c r="K18" s="36"/>
    </row>
    <row r="19" spans="1:9" ht="20.25">
      <c r="A19" s="2"/>
      <c r="B19" s="17" t="str">
        <f>Baseline!B19</f>
        <v>Integrated city development 
grant</v>
      </c>
      <c r="C19" s="18"/>
      <c r="D19" s="18"/>
      <c r="E19" s="18"/>
      <c r="F19" s="243"/>
      <c r="G19" s="35"/>
      <c r="H19" s="35"/>
      <c r="I19" s="44"/>
    </row>
    <row r="20" spans="1:11" ht="14.25">
      <c r="A20" s="2"/>
      <c r="B20" s="17" t="str">
        <f>Baseline!B20</f>
        <v>Rural roads asset management systems grant</v>
      </c>
      <c r="C20" s="18"/>
      <c r="D20" s="18"/>
      <c r="E20" s="18"/>
      <c r="F20" s="243"/>
      <c r="G20" s="35"/>
      <c r="H20" s="35"/>
      <c r="I20" s="44"/>
      <c r="K20" s="36"/>
    </row>
    <row r="21" spans="1:14" s="38" customFormat="1" ht="14.25">
      <c r="A21" s="37"/>
      <c r="B21" s="17" t="str">
        <f>Baseline!B21</f>
        <v>Metro informal settlements partnership grant</v>
      </c>
      <c r="C21" s="18"/>
      <c r="D21" s="18"/>
      <c r="E21" s="18"/>
      <c r="F21" s="244"/>
      <c r="G21" s="35"/>
      <c r="H21" s="35">
        <f>'[3]Type 2 and 3 (Reallocations)'!R130</f>
        <v>2985285</v>
      </c>
      <c r="I21" s="35">
        <f>'[3]Type 2 and 3 (Reallocations)'!S130</f>
        <v>4383830</v>
      </c>
      <c r="K21" s="36"/>
      <c r="L21"/>
      <c r="M21"/>
      <c r="N21"/>
    </row>
    <row r="22" spans="1:14" s="38" customFormat="1" ht="14.25">
      <c r="A22" s="37"/>
      <c r="B22" s="17" t="str">
        <f>Baseline!B22</f>
        <v>Regional bulk infrastructure grant</v>
      </c>
      <c r="C22" s="18"/>
      <c r="D22" s="18"/>
      <c r="E22" s="18"/>
      <c r="F22" s="244"/>
      <c r="G22" s="35"/>
      <c r="H22" s="35"/>
      <c r="I22" s="44"/>
      <c r="K22"/>
      <c r="L22"/>
      <c r="M22"/>
      <c r="N22"/>
    </row>
    <row r="23" spans="1:9" ht="14.25">
      <c r="A23" s="2"/>
      <c r="B23" s="17" t="str">
        <f>Baseline!B23</f>
        <v>Municipal disaster recovery grant</v>
      </c>
      <c r="C23" s="18"/>
      <c r="D23" s="18"/>
      <c r="E23" s="18"/>
      <c r="F23" s="243"/>
      <c r="G23" s="35">
        <f>'[3]Type 2 and 3 (Reallocations)'!$Q$128</f>
        <v>133220</v>
      </c>
      <c r="H23" s="35"/>
      <c r="I23" s="44"/>
    </row>
    <row r="24" spans="1:11" ht="14.25">
      <c r="A24" s="2"/>
      <c r="B24" s="19" t="str">
        <f>Baseline!B24</f>
        <v>Current</v>
      </c>
      <c r="C24" s="172">
        <f aca="true" t="shared" si="2" ref="C24:I24">SUM(C25:C35)</f>
        <v>0</v>
      </c>
      <c r="D24" s="172">
        <f t="shared" si="2"/>
        <v>0</v>
      </c>
      <c r="E24" s="172">
        <f t="shared" si="2"/>
        <v>0</v>
      </c>
      <c r="F24" s="173">
        <f t="shared" si="2"/>
        <v>23216</v>
      </c>
      <c r="G24" s="175">
        <f t="shared" si="2"/>
        <v>0</v>
      </c>
      <c r="H24" s="175">
        <f t="shared" si="2"/>
        <v>0</v>
      </c>
      <c r="I24" s="183">
        <f t="shared" si="2"/>
        <v>0</v>
      </c>
      <c r="K24" s="36"/>
    </row>
    <row r="25" spans="1:14" ht="20.25" hidden="1">
      <c r="A25" s="2"/>
      <c r="B25" s="20" t="str">
        <f>Baseline!B25</f>
        <v>Municipal systems improvement
grant</v>
      </c>
      <c r="C25" s="40"/>
      <c r="D25" s="40"/>
      <c r="E25" s="21"/>
      <c r="F25" s="51"/>
      <c r="G25" s="35"/>
      <c r="H25" s="35"/>
      <c r="I25" s="44"/>
      <c r="K25" s="36"/>
      <c r="L25" s="36"/>
      <c r="M25" s="36"/>
      <c r="N25" s="36"/>
    </row>
    <row r="26" spans="1:9" ht="14.25">
      <c r="A26" s="2"/>
      <c r="B26" s="22" t="str">
        <f>Baseline!B26</f>
        <v>Local government financial management grant</v>
      </c>
      <c r="C26" s="40"/>
      <c r="D26" s="40"/>
      <c r="E26" s="21"/>
      <c r="F26" s="51"/>
      <c r="G26" s="35"/>
      <c r="H26" s="35"/>
      <c r="I26" s="44"/>
    </row>
    <row r="27" spans="1:9" ht="14.25" hidden="1">
      <c r="A27" s="2"/>
      <c r="B27" s="22" t="str">
        <f>Baseline!B27</f>
        <v>Human settlements capacity grant for cities</v>
      </c>
      <c r="C27" s="40"/>
      <c r="D27" s="40"/>
      <c r="E27" s="21"/>
      <c r="F27" s="51"/>
      <c r="G27" s="35"/>
      <c r="H27" s="35"/>
      <c r="I27" s="44"/>
    </row>
    <row r="28" spans="1:12" ht="14.25">
      <c r="A28" s="2"/>
      <c r="B28" s="20" t="str">
        <f>Baseline!B28</f>
        <v>Municipal demarcation transition grant</v>
      </c>
      <c r="C28" s="40"/>
      <c r="D28" s="40"/>
      <c r="E28" s="21"/>
      <c r="F28" s="51"/>
      <c r="G28" s="35"/>
      <c r="H28" s="35">
        <v>0</v>
      </c>
      <c r="I28" s="44"/>
      <c r="K28" s="98"/>
      <c r="L28" s="36"/>
    </row>
    <row r="29" spans="1:9" ht="20.25">
      <c r="A29" s="2"/>
      <c r="B29" s="23" t="str">
        <f>Baseline!B29</f>
        <v>Expanded public works programme 
integrated grant for municipalities</v>
      </c>
      <c r="C29" s="40"/>
      <c r="D29" s="40"/>
      <c r="E29" s="21"/>
      <c r="F29" s="51"/>
      <c r="G29" s="43"/>
      <c r="H29" s="35"/>
      <c r="I29" s="44"/>
    </row>
    <row r="30" spans="1:9" ht="14.25">
      <c r="A30" s="2"/>
      <c r="B30" s="23" t="str">
        <f>Baseline!B30</f>
        <v>Infrastructure skills development grant</v>
      </c>
      <c r="C30" s="40"/>
      <c r="D30" s="40"/>
      <c r="E30" s="21"/>
      <c r="F30" s="51"/>
      <c r="G30" s="43"/>
      <c r="H30" s="35"/>
      <c r="I30" s="44"/>
    </row>
    <row r="31" spans="1:9" ht="20.25">
      <c r="A31" s="2"/>
      <c r="B31" s="23" t="str">
        <f>Baseline!B31</f>
        <v>Energy efficiency and demand-side 
management grant</v>
      </c>
      <c r="C31" s="40"/>
      <c r="D31" s="40"/>
      <c r="E31" s="21"/>
      <c r="F31" s="51"/>
      <c r="G31" s="43"/>
      <c r="H31" s="35"/>
      <c r="I31" s="44"/>
    </row>
    <row r="32" spans="1:12" ht="14.25">
      <c r="A32" s="2"/>
      <c r="B32" s="23" t="str">
        <f>Baseline!B32</f>
        <v>Municipal disaster relief grant</v>
      </c>
      <c r="C32" s="40"/>
      <c r="D32" s="40"/>
      <c r="E32" s="21"/>
      <c r="F32" s="51"/>
      <c r="G32" s="43"/>
      <c r="H32" s="35">
        <v>0</v>
      </c>
      <c r="I32" s="44"/>
      <c r="K32" s="98"/>
      <c r="L32" s="36"/>
    </row>
    <row r="33" spans="1:12" ht="14.25">
      <c r="A33" s="2"/>
      <c r="B33" s="23" t="str">
        <f>Baseline!B33</f>
        <v>Municipal rehabilitation grant</v>
      </c>
      <c r="C33" s="40"/>
      <c r="D33" s="40"/>
      <c r="E33" s="21"/>
      <c r="F33" s="51"/>
      <c r="G33" s="43"/>
      <c r="H33" s="43"/>
      <c r="I33" s="43"/>
      <c r="J33" s="231"/>
      <c r="L33" s="36"/>
    </row>
    <row r="34" spans="1:12" ht="14.25">
      <c r="A34" s="2"/>
      <c r="B34" s="23" t="str">
        <f>Baseline!B34</f>
        <v>Municipal emergency housing grant</v>
      </c>
      <c r="C34" s="40"/>
      <c r="D34" s="40"/>
      <c r="E34" s="21"/>
      <c r="F34" s="51"/>
      <c r="G34" s="43"/>
      <c r="H34" s="35"/>
      <c r="I34" s="44"/>
      <c r="K34" s="98"/>
      <c r="L34" s="36"/>
    </row>
    <row r="35" spans="1:11" ht="20.25">
      <c r="A35" s="2"/>
      <c r="B35" s="23" t="s">
        <v>12</v>
      </c>
      <c r="C35" s="18"/>
      <c r="D35" s="18"/>
      <c r="E35" s="18"/>
      <c r="F35" s="52">
        <v>23216</v>
      </c>
      <c r="G35" s="42"/>
      <c r="H35" s="61"/>
      <c r="K35" s="93"/>
    </row>
    <row r="36" spans="1:9" ht="14.25">
      <c r="A36" s="12"/>
      <c r="B36" s="13" t="str">
        <f>Baseline!B36</f>
        <v>Indirect transfers</v>
      </c>
      <c r="C36" s="39">
        <f aca="true" t="shared" si="3" ref="C36:I36">C37+C43</f>
        <v>0</v>
      </c>
      <c r="D36" s="39">
        <f t="shared" si="3"/>
        <v>0</v>
      </c>
      <c r="E36" s="14">
        <f t="shared" si="3"/>
        <v>0</v>
      </c>
      <c r="F36" s="47">
        <f t="shared" si="3"/>
        <v>-23216</v>
      </c>
      <c r="G36" s="14">
        <f t="shared" si="3"/>
        <v>-6320</v>
      </c>
      <c r="H36" s="14">
        <f t="shared" si="3"/>
        <v>-5014</v>
      </c>
      <c r="I36" s="14">
        <f t="shared" si="3"/>
        <v>3941</v>
      </c>
    </row>
    <row r="37" spans="1:9" ht="14.25">
      <c r="A37" s="5"/>
      <c r="B37" s="15" t="str">
        <f>Baseline!B37</f>
        <v>Infrastructure</v>
      </c>
      <c r="C37" s="16">
        <f aca="true" t="shared" si="4" ref="C37:I37">SUM(C38:C42)</f>
        <v>0</v>
      </c>
      <c r="D37" s="16">
        <f t="shared" si="4"/>
        <v>0</v>
      </c>
      <c r="E37" s="16">
        <f t="shared" si="4"/>
        <v>0</v>
      </c>
      <c r="F37" s="48">
        <f t="shared" si="4"/>
        <v>0</v>
      </c>
      <c r="G37" s="16">
        <f t="shared" si="4"/>
        <v>-6320</v>
      </c>
      <c r="H37" s="16">
        <f t="shared" si="4"/>
        <v>-5014</v>
      </c>
      <c r="I37" s="16">
        <f t="shared" si="4"/>
        <v>3941</v>
      </c>
    </row>
    <row r="38" spans="1:9" ht="20.25">
      <c r="A38" s="2"/>
      <c r="B38" s="17" t="str">
        <f>Baseline!B38</f>
        <v>Integrated national electrification
programme (eskom) grant</v>
      </c>
      <c r="C38" s="18"/>
      <c r="D38" s="18"/>
      <c r="E38" s="18"/>
      <c r="F38" s="49"/>
      <c r="G38" s="35">
        <f>'[3]Type 2 and 3 (Reallocations)'!Q31</f>
        <v>-8400</v>
      </c>
      <c r="H38" s="35">
        <f>'[3]Type 2 and 3 (Reallocations)'!R31</f>
        <v>-8750</v>
      </c>
      <c r="I38" s="44"/>
    </row>
    <row r="39" spans="1:12" ht="20.25">
      <c r="A39" s="2"/>
      <c r="B39" s="17" t="str">
        <f>Baseline!B39</f>
        <v>Neighbourhood development
partnership grant (technical assistance)</v>
      </c>
      <c r="C39" s="18"/>
      <c r="D39" s="18"/>
      <c r="E39" s="18"/>
      <c r="F39" s="49"/>
      <c r="G39" s="18"/>
      <c r="H39" s="35"/>
      <c r="I39" s="44"/>
      <c r="K39" s="94"/>
      <c r="L39" s="94"/>
    </row>
    <row r="40" spans="1:12" ht="14.25">
      <c r="A40" s="2"/>
      <c r="B40" s="24" t="str">
        <f>Baseline!B40</f>
        <v>Regional bulk infrastructure grant</v>
      </c>
      <c r="C40" s="18"/>
      <c r="D40" s="18"/>
      <c r="E40" s="18"/>
      <c r="F40" s="243"/>
      <c r="G40" s="35">
        <f>'[3]Type 2 and 3 (Reallocations)'!Q135</f>
        <v>228</v>
      </c>
      <c r="H40" s="35">
        <f>'[3]Type 2 and 3 (Reallocations)'!R135</f>
        <v>2486</v>
      </c>
      <c r="I40" s="35">
        <f>'[3]Type 2 and 3 (Reallocations)'!S135</f>
        <v>2622</v>
      </c>
      <c r="K40" s="104"/>
      <c r="L40" s="36"/>
    </row>
    <row r="41" spans="1:12" ht="20.25">
      <c r="A41" s="2"/>
      <c r="B41" s="24" t="str">
        <f>Baseline!B41</f>
        <v>Water services infrastructure 
grant</v>
      </c>
      <c r="C41" s="18"/>
      <c r="D41" s="18"/>
      <c r="E41" s="18"/>
      <c r="F41" s="243"/>
      <c r="G41" s="35">
        <f>'[3]Type 2 and 3 (Reallocations)'!Q136</f>
        <v>1852</v>
      </c>
      <c r="H41" s="35">
        <f>'[3]Type 2 and 3 (Reallocations)'!R136</f>
        <v>1250</v>
      </c>
      <c r="I41" s="35">
        <f>'[3]Type 2 and 3 (Reallocations)'!S136</f>
        <v>1319</v>
      </c>
      <c r="K41" s="36"/>
      <c r="L41" s="36"/>
    </row>
    <row r="42" spans="1:11" ht="14.25">
      <c r="A42" s="25"/>
      <c r="B42" s="17" t="str">
        <f>Baseline!B42</f>
        <v>Bucket eradication grant</v>
      </c>
      <c r="C42" s="18"/>
      <c r="D42" s="18"/>
      <c r="E42" s="18"/>
      <c r="F42" s="49"/>
      <c r="G42" s="35"/>
      <c r="H42" s="35"/>
      <c r="I42" s="44"/>
      <c r="K42" s="94"/>
    </row>
    <row r="43" spans="1:9" ht="14.25">
      <c r="A43" s="2"/>
      <c r="B43" s="26" t="str">
        <f>Baseline!B43</f>
        <v>Current</v>
      </c>
      <c r="C43" s="6">
        <f aca="true" t="shared" si="5" ref="C43:I43">SUM(C44:C44)</f>
        <v>0</v>
      </c>
      <c r="D43" s="6">
        <f t="shared" si="5"/>
        <v>0</v>
      </c>
      <c r="E43" s="6">
        <f t="shared" si="5"/>
        <v>0</v>
      </c>
      <c r="F43" s="50">
        <f t="shared" si="5"/>
        <v>-23216</v>
      </c>
      <c r="G43" s="6">
        <f t="shared" si="5"/>
        <v>0</v>
      </c>
      <c r="H43" s="6">
        <f t="shared" si="5"/>
        <v>0</v>
      </c>
      <c r="I43" s="6">
        <f t="shared" si="5"/>
        <v>0</v>
      </c>
    </row>
    <row r="44" spans="1:11" ht="20.25">
      <c r="A44" s="2"/>
      <c r="B44" s="20" t="str">
        <f>Baseline!B44</f>
        <v>Municipal systems improvement
grant</v>
      </c>
      <c r="C44" s="6"/>
      <c r="D44" s="6"/>
      <c r="E44" s="6"/>
      <c r="F44" s="50">
        <v>-23216</v>
      </c>
      <c r="G44" s="35"/>
      <c r="H44" s="35"/>
      <c r="I44" s="44"/>
      <c r="K44" s="36"/>
    </row>
    <row r="45" spans="1:9" ht="14.25">
      <c r="A45" s="27"/>
      <c r="B45" s="28" t="s">
        <v>8</v>
      </c>
      <c r="C45" s="29">
        <f aca="true" t="shared" si="6" ref="C45:I45">C36+C11+C9+C4</f>
        <v>0</v>
      </c>
      <c r="D45" s="29">
        <f t="shared" si="6"/>
        <v>0</v>
      </c>
      <c r="E45" s="29">
        <f t="shared" si="6"/>
        <v>0</v>
      </c>
      <c r="F45" s="57">
        <f t="shared" si="6"/>
        <v>0</v>
      </c>
      <c r="G45" s="185">
        <f t="shared" si="6"/>
        <v>126900</v>
      </c>
      <c r="H45" s="185">
        <f t="shared" si="6"/>
        <v>-5014</v>
      </c>
      <c r="I45" s="185">
        <f t="shared" si="6"/>
        <v>3941</v>
      </c>
    </row>
    <row r="47" spans="3:11" ht="14.25">
      <c r="C47" s="90"/>
      <c r="D47" s="90"/>
      <c r="G47" s="232" t="s">
        <v>70</v>
      </c>
      <c r="H47" s="232"/>
      <c r="I47" s="232"/>
      <c r="J47" s="232"/>
      <c r="K47" s="232"/>
    </row>
    <row r="48" spans="3:11" ht="14.25">
      <c r="C48" s="90"/>
      <c r="D48" s="90"/>
      <c r="G48" s="233">
        <f>'[4]Reallocations'!$P$11</f>
        <v>300000</v>
      </c>
      <c r="H48" s="234">
        <f>'[2]Revised Baseline '!$I$38</f>
        <v>514425</v>
      </c>
      <c r="I48" s="234">
        <f>H48*1.055</f>
        <v>542718.375</v>
      </c>
      <c r="J48" s="232" t="s">
        <v>68</v>
      </c>
      <c r="K48" s="232"/>
    </row>
    <row r="49" spans="2:11" ht="14.25">
      <c r="B49" s="53"/>
      <c r="C49" s="112"/>
      <c r="D49" s="95"/>
      <c r="E49" s="54"/>
      <c r="G49" s="237">
        <f>-300000</f>
        <v>-300000</v>
      </c>
      <c r="H49" s="238">
        <f>'[3]Type 2 and 3 (Reallocations)'!R35</f>
        <v>-154825</v>
      </c>
      <c r="I49" s="238">
        <f>'[3]Type 2 and 3 (Reallocations)'!S35</f>
        <v>-109695</v>
      </c>
      <c r="J49" s="232" t="s">
        <v>67</v>
      </c>
      <c r="K49" s="232"/>
    </row>
    <row r="50" spans="2:11" ht="14.25">
      <c r="B50" s="53"/>
      <c r="C50" s="112"/>
      <c r="D50" s="90"/>
      <c r="E50" s="55"/>
      <c r="F50" s="54"/>
      <c r="G50" s="236">
        <f>G48+G49</f>
        <v>0</v>
      </c>
      <c r="H50" s="236">
        <f>H48+H49</f>
        <v>359600</v>
      </c>
      <c r="I50" s="236">
        <f>I48+I49</f>
        <v>433023.375</v>
      </c>
      <c r="J50" s="232" t="s">
        <v>69</v>
      </c>
      <c r="K50" s="232"/>
    </row>
    <row r="51" spans="2:8" ht="14.25">
      <c r="B51" s="53"/>
      <c r="C51" s="112"/>
      <c r="D51" s="113"/>
      <c r="E51" s="55"/>
      <c r="F51" s="55"/>
      <c r="G51" s="55"/>
      <c r="H51" s="55"/>
    </row>
    <row r="52" spans="2:8" ht="14.25">
      <c r="B52" s="53"/>
      <c r="C52" s="112"/>
      <c r="D52" s="112"/>
      <c r="E52" s="56"/>
      <c r="F52" s="55"/>
      <c r="G52" s="56"/>
      <c r="H52" s="56"/>
    </row>
    <row r="53" spans="2:8" ht="14.25">
      <c r="B53" s="53"/>
      <c r="C53" s="114"/>
      <c r="D53" s="114"/>
      <c r="E53" s="54"/>
      <c r="F53" s="56"/>
      <c r="G53" s="54"/>
      <c r="H53" s="54"/>
    </row>
    <row r="54" spans="2:8" ht="14.25">
      <c r="B54" s="53"/>
      <c r="C54" s="115"/>
      <c r="D54" s="116"/>
      <c r="E54" s="55"/>
      <c r="F54" s="54"/>
      <c r="G54" s="55"/>
      <c r="H54" s="55"/>
    </row>
    <row r="55" spans="2:8" ht="14.25">
      <c r="B55" s="53"/>
      <c r="C55" s="116"/>
      <c r="D55" s="116"/>
      <c r="E55" s="55"/>
      <c r="F55" s="55"/>
      <c r="G55" s="55"/>
      <c r="H55" s="55"/>
    </row>
    <row r="56" spans="2:8" ht="14.25">
      <c r="B56" s="53"/>
      <c r="C56" s="116"/>
      <c r="D56" s="116"/>
      <c r="E56" s="55"/>
      <c r="F56" s="55"/>
      <c r="G56" s="55"/>
      <c r="H56" s="55"/>
    </row>
    <row r="57" spans="3:6" ht="14.25">
      <c r="C57" s="112"/>
      <c r="D57" s="113"/>
      <c r="F57" s="55"/>
    </row>
    <row r="58" spans="3:4" ht="14.25">
      <c r="C58" s="112"/>
      <c r="D58" s="90"/>
    </row>
    <row r="59" spans="3:4" ht="14.25">
      <c r="C59" s="112"/>
      <c r="D59" s="90"/>
    </row>
    <row r="60" spans="3:8" ht="14.25">
      <c r="C60" s="112"/>
      <c r="D60" s="112"/>
      <c r="G60" s="34"/>
      <c r="H60" s="34"/>
    </row>
    <row r="61" spans="3:6" ht="14.25">
      <c r="C61" s="90"/>
      <c r="D61" s="112"/>
      <c r="F61" s="34"/>
    </row>
    <row r="62" spans="7:8" ht="14.25">
      <c r="G62" s="63"/>
      <c r="H62" s="63"/>
    </row>
    <row r="63" spans="6:8" ht="14.25">
      <c r="F63" s="63"/>
      <c r="G63" s="63"/>
      <c r="H63" s="63"/>
    </row>
    <row r="64" spans="6:8" ht="14.25">
      <c r="F64" s="63"/>
      <c r="G64" s="63"/>
      <c r="H64" s="63"/>
    </row>
    <row r="65" spans="6:8" ht="14.25">
      <c r="F65" s="63"/>
      <c r="G65" s="63"/>
      <c r="H65" s="63"/>
    </row>
    <row r="66" ht="14.25">
      <c r="F66" s="63"/>
    </row>
    <row r="67" spans="7:8" ht="14.25">
      <c r="G67" s="63"/>
      <c r="H67" s="63"/>
    </row>
    <row r="68" spans="6:8" ht="14.25">
      <c r="F68" s="63"/>
      <c r="G68" s="63"/>
      <c r="H68" s="63"/>
    </row>
    <row r="69" spans="6:8" ht="14.25">
      <c r="F69" s="63"/>
      <c r="G69" s="63"/>
      <c r="H69" s="63"/>
    </row>
    <row r="70" spans="6:8" ht="14.25">
      <c r="F70" s="63"/>
      <c r="G70" s="63"/>
      <c r="H70" s="63"/>
    </row>
    <row r="71" ht="14.25">
      <c r="F71" s="63"/>
    </row>
  </sheetData>
  <sheetProtection/>
  <mergeCells count="2">
    <mergeCell ref="C3:E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ignoredErrors>
    <ignoredError sqref="C3:I3 G24:I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31">
      <selection activeCell="C24" sqref="C24"/>
    </sheetView>
  </sheetViews>
  <sheetFormatPr defaultColWidth="9.140625" defaultRowHeight="15"/>
  <cols>
    <col min="1" max="1" width="1.28515625" style="156" customWidth="1"/>
    <col min="2" max="2" width="35.57421875" style="166" customWidth="1"/>
    <col min="3" max="5" width="10.421875" style="156" customWidth="1"/>
    <col min="6" max="6" width="13.00390625" style="156" customWidth="1"/>
    <col min="7" max="7" width="11.7109375" style="156" bestFit="1" customWidth="1"/>
    <col min="8" max="8" width="12.421875" style="156" customWidth="1"/>
    <col min="9" max="9" width="14.421875" style="156" bestFit="1" customWidth="1"/>
    <col min="10" max="10" width="9.140625" style="156" customWidth="1"/>
    <col min="11" max="11" width="9.7109375" style="156" bestFit="1" customWidth="1"/>
    <col min="12" max="16384" width="9.140625" style="156" customWidth="1"/>
  </cols>
  <sheetData>
    <row r="1" spans="1:9" ht="15" customHeight="1">
      <c r="A1" s="154" t="s">
        <v>24</v>
      </c>
      <c r="B1" s="3"/>
      <c r="C1" s="2"/>
      <c r="D1" s="2"/>
      <c r="E1" s="2"/>
      <c r="F1" s="4"/>
      <c r="G1" s="4"/>
      <c r="H1" s="4"/>
      <c r="I1" s="36"/>
    </row>
    <row r="2" spans="1:9" ht="15" customHeight="1">
      <c r="A2" s="157"/>
      <c r="B2" s="32"/>
      <c r="C2" s="117" t="str">
        <f>Baseline!C2</f>
        <v>2015/16</v>
      </c>
      <c r="D2" s="117" t="str">
        <f>Baseline!D2</f>
        <v>2016/17</v>
      </c>
      <c r="E2" s="117" t="str">
        <f>Baseline!E2</f>
        <v>2017/18</v>
      </c>
      <c r="F2" s="118" t="str">
        <f>Baseline!F2</f>
        <v>2018/19</v>
      </c>
      <c r="G2" s="117" t="str">
        <f>Baseline!G2</f>
        <v>2019/20</v>
      </c>
      <c r="H2" s="117" t="str">
        <f>Baseline!H2</f>
        <v>2020/21</v>
      </c>
      <c r="I2" s="117" t="str">
        <f>Baseline!I2</f>
        <v>2021/22</v>
      </c>
    </row>
    <row r="3" spans="1:9" ht="22.5" customHeight="1">
      <c r="A3" s="158"/>
      <c r="B3" s="152" t="str">
        <f>Baseline!B3</f>
        <v>R thousands</v>
      </c>
      <c r="C3" s="269" t="str">
        <f>Baseline!C3</f>
        <v>Outcome</v>
      </c>
      <c r="D3" s="269"/>
      <c r="E3" s="271"/>
      <c r="F3" s="33" t="str">
        <f>Baseline!F3</f>
        <v>Adjusted Budget</v>
      </c>
      <c r="G3" s="272" t="str">
        <f>Baseline!G3</f>
        <v>Medium-term estimates</v>
      </c>
      <c r="H3" s="270"/>
      <c r="I3" s="270"/>
    </row>
    <row r="4" spans="1:9" ht="15" customHeight="1">
      <c r="A4" s="159"/>
      <c r="B4" s="9" t="str">
        <f>Baseline!B4</f>
        <v>Equitable share and related</v>
      </c>
      <c r="C4" s="10">
        <f aca="true" t="shared" si="0" ref="C4:I4">SUM(C5:C7)</f>
        <v>0</v>
      </c>
      <c r="D4" s="10">
        <f t="shared" si="0"/>
        <v>0</v>
      </c>
      <c r="E4" s="10">
        <f t="shared" si="0"/>
        <v>0</v>
      </c>
      <c r="F4" s="45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</row>
    <row r="5" spans="1:11" ht="15" customHeight="1">
      <c r="A5" s="159"/>
      <c r="B5" s="11" t="str">
        <f>Baseline!B5</f>
        <v>Equitable share formula</v>
      </c>
      <c r="C5" s="64"/>
      <c r="D5" s="64"/>
      <c r="E5" s="103"/>
      <c r="F5" s="46"/>
      <c r="G5" s="44"/>
      <c r="H5" s="44"/>
      <c r="I5" s="44"/>
      <c r="K5" s="160"/>
    </row>
    <row r="6" spans="1:9" ht="15" customHeight="1">
      <c r="A6" s="159"/>
      <c r="B6" s="11" t="str">
        <f>Baseline!B6</f>
        <v>RSC levy replacement</v>
      </c>
      <c r="C6" s="64"/>
      <c r="D6" s="64"/>
      <c r="E6" s="64"/>
      <c r="F6" s="46"/>
      <c r="G6" s="44"/>
      <c r="H6" s="44"/>
      <c r="I6" s="44"/>
    </row>
    <row r="7" spans="1:9" ht="15" customHeight="1">
      <c r="A7" s="159"/>
      <c r="B7" s="11" t="str">
        <f>Baseline!B7</f>
        <v>Councillors and ward committees</v>
      </c>
      <c r="C7" s="64"/>
      <c r="D7" s="64"/>
      <c r="E7" s="64"/>
      <c r="F7" s="46"/>
      <c r="G7" s="44"/>
      <c r="H7" s="44"/>
      <c r="I7" s="44"/>
    </row>
    <row r="8" spans="1:9" ht="15" customHeight="1">
      <c r="A8" s="159"/>
      <c r="B8" s="11"/>
      <c r="C8" s="64"/>
      <c r="D8" s="41"/>
      <c r="E8" s="64"/>
      <c r="F8" s="46"/>
      <c r="G8" s="42"/>
      <c r="H8" s="42"/>
      <c r="I8"/>
    </row>
    <row r="9" spans="1:9" ht="15" customHeight="1">
      <c r="A9" s="161"/>
      <c r="B9" s="13" t="str">
        <f>Baseline!B9</f>
        <v>General fuel levy sharing 
with metros</v>
      </c>
      <c r="C9" s="39"/>
      <c r="D9" s="39"/>
      <c r="E9" s="14"/>
      <c r="F9" s="47"/>
      <c r="G9" s="75"/>
      <c r="H9" s="39"/>
      <c r="I9" s="39"/>
    </row>
    <row r="10" spans="1:9" ht="15" customHeight="1">
      <c r="A10" s="159"/>
      <c r="B10" s="8"/>
      <c r="C10" s="18"/>
      <c r="D10" s="59"/>
      <c r="E10" s="60"/>
      <c r="F10" s="62"/>
      <c r="G10" s="60"/>
      <c r="H10" s="60"/>
      <c r="I10"/>
    </row>
    <row r="11" spans="1:9" ht="15" customHeight="1">
      <c r="A11" s="161"/>
      <c r="B11" s="13" t="str">
        <f>Baseline!B11</f>
        <v>Direct transfers</v>
      </c>
      <c r="C11" s="39">
        <f aca="true" t="shared" si="1" ref="C11:I11">C12+C24</f>
        <v>0</v>
      </c>
      <c r="D11" s="39">
        <f t="shared" si="1"/>
        <v>0</v>
      </c>
      <c r="E11" s="39">
        <f t="shared" si="1"/>
        <v>0</v>
      </c>
      <c r="F11" s="47">
        <f t="shared" si="1"/>
        <v>1489902</v>
      </c>
      <c r="G11" s="39">
        <f t="shared" si="1"/>
        <v>354000</v>
      </c>
      <c r="H11" s="39">
        <f t="shared" si="1"/>
        <v>1045000</v>
      </c>
      <c r="I11" s="39">
        <f t="shared" si="1"/>
        <v>1433000</v>
      </c>
    </row>
    <row r="12" spans="1:9" ht="15" customHeight="1">
      <c r="A12" s="159"/>
      <c r="B12" s="15" t="str">
        <f>Baseline!B12</f>
        <v>Infrastructure</v>
      </c>
      <c r="C12" s="16">
        <f aca="true" t="shared" si="2" ref="C12:I12">SUM(C13:C23)</f>
        <v>0</v>
      </c>
      <c r="D12" s="64">
        <f t="shared" si="2"/>
        <v>0</v>
      </c>
      <c r="E12" s="16">
        <f t="shared" si="2"/>
        <v>0</v>
      </c>
      <c r="F12" s="48">
        <f t="shared" si="2"/>
        <v>1489902</v>
      </c>
      <c r="G12" s="16">
        <f t="shared" si="2"/>
        <v>354000</v>
      </c>
      <c r="H12" s="16">
        <f t="shared" si="2"/>
        <v>1045000</v>
      </c>
      <c r="I12" s="16">
        <f t="shared" si="2"/>
        <v>1433000</v>
      </c>
    </row>
    <row r="13" spans="1:9" ht="15" customHeight="1">
      <c r="A13" s="155"/>
      <c r="B13" s="17" t="str">
        <f>Baseline!B13</f>
        <v>Municipal infrastructure grant</v>
      </c>
      <c r="C13" s="18"/>
      <c r="D13" s="64"/>
      <c r="E13" s="18"/>
      <c r="F13" s="49"/>
      <c r="G13" s="35"/>
      <c r="H13" s="35"/>
      <c r="I13" s="44"/>
    </row>
    <row r="14" spans="1:9" ht="22.5" customHeight="1">
      <c r="A14" s="155"/>
      <c r="B14" s="17" t="str">
        <f>Baseline!B14</f>
        <v>Water services infrastructure 
grant</v>
      </c>
      <c r="C14" s="18"/>
      <c r="D14" s="64"/>
      <c r="E14" s="18"/>
      <c r="F14" s="65">
        <f>'[5]Allocations'!$K$406</f>
        <v>288083</v>
      </c>
      <c r="G14" s="18"/>
      <c r="H14" s="35"/>
      <c r="I14" s="44"/>
    </row>
    <row r="15" spans="1:9" ht="22.5" customHeight="1">
      <c r="A15" s="155"/>
      <c r="B15" s="17" t="str">
        <f>Baseline!B15</f>
        <v>Urban settlements development 
grant</v>
      </c>
      <c r="C15" s="18"/>
      <c r="D15" s="18"/>
      <c r="E15" s="18"/>
      <c r="F15" s="49"/>
      <c r="G15" s="35"/>
      <c r="H15" s="35"/>
      <c r="I15" s="44"/>
    </row>
    <row r="16" spans="1:9" ht="22.5" customHeight="1">
      <c r="A16" s="155"/>
      <c r="B16" s="17" t="str">
        <f>Baseline!B16</f>
        <v>Integrated national electrification programme (municipal) grant </v>
      </c>
      <c r="C16" s="18"/>
      <c r="D16" s="18"/>
      <c r="E16" s="18"/>
      <c r="F16" s="49"/>
      <c r="G16" s="35"/>
      <c r="H16" s="35"/>
      <c r="I16" s="44"/>
    </row>
    <row r="17" spans="1:9" ht="15" customHeight="1">
      <c r="A17" s="155"/>
      <c r="B17" s="17" t="str">
        <f>Baseline!B17</f>
        <v>Public transport network grant</v>
      </c>
      <c r="C17" s="18"/>
      <c r="D17" s="18"/>
      <c r="E17" s="18"/>
      <c r="F17" s="49">
        <f>'[6]Allocations'!$AB$406</f>
        <v>33000</v>
      </c>
      <c r="G17" s="35">
        <f>'[7]Recon - Final cab memo - 2 Oct'!C5</f>
        <v>354000</v>
      </c>
      <c r="H17" s="35">
        <f>'[7]Recon - Final cab memo - 2 Oct'!D5</f>
        <v>1045000</v>
      </c>
      <c r="I17" s="35">
        <f>'[7]Recon - Final cab memo - 2 Oct'!E5</f>
        <v>1433000</v>
      </c>
    </row>
    <row r="18" spans="1:9" ht="22.5" customHeight="1">
      <c r="A18" s="155"/>
      <c r="B18" s="17" t="str">
        <f>Baseline!B18</f>
        <v>Neighbourhood development 
partnership grant (capital)</v>
      </c>
      <c r="C18" s="18"/>
      <c r="D18" s="18"/>
      <c r="E18" s="18"/>
      <c r="F18" s="49"/>
      <c r="G18" s="35"/>
      <c r="H18" s="35"/>
      <c r="I18" s="44"/>
    </row>
    <row r="19" spans="1:9" ht="22.5" customHeight="1">
      <c r="A19" s="155"/>
      <c r="B19" s="17" t="str">
        <f>Baseline!B19</f>
        <v>Integrated city development 
grant</v>
      </c>
      <c r="C19" s="18"/>
      <c r="D19" s="18"/>
      <c r="E19" s="18"/>
      <c r="F19" s="49"/>
      <c r="G19" s="35"/>
      <c r="H19" s="35"/>
      <c r="I19" s="44"/>
    </row>
    <row r="20" spans="1:9" ht="15" customHeight="1">
      <c r="A20" s="155"/>
      <c r="B20" s="17" t="str">
        <f>Baseline!B20</f>
        <v>Rural roads asset management systems grant</v>
      </c>
      <c r="C20" s="18"/>
      <c r="D20" s="18"/>
      <c r="E20" s="18"/>
      <c r="F20" s="49"/>
      <c r="G20" s="35"/>
      <c r="H20" s="35"/>
      <c r="I20" s="44"/>
    </row>
    <row r="21" spans="1:9" s="163" customFormat="1" ht="15" customHeight="1">
      <c r="A21" s="162"/>
      <c r="B21" s="17" t="str">
        <f>Baseline!B21</f>
        <v>Metro informal settlements partnership grant</v>
      </c>
      <c r="C21" s="18"/>
      <c r="D21" s="18"/>
      <c r="E21" s="18"/>
      <c r="F21" s="49"/>
      <c r="G21" s="35"/>
      <c r="H21" s="35"/>
      <c r="I21" s="44"/>
    </row>
    <row r="22" spans="1:9" s="163" customFormat="1" ht="15" customHeight="1">
      <c r="A22" s="162"/>
      <c r="B22" s="17" t="str">
        <f>Baseline!B22</f>
        <v>Regional bulk infrastructure grant</v>
      </c>
      <c r="C22" s="18"/>
      <c r="D22" s="18"/>
      <c r="E22" s="18"/>
      <c r="F22" s="49"/>
      <c r="G22" s="35"/>
      <c r="H22" s="35"/>
      <c r="I22" s="44"/>
    </row>
    <row r="23" spans="1:9" ht="15" customHeight="1">
      <c r="A23" s="155"/>
      <c r="B23" s="17" t="str">
        <f>Baseline!B23</f>
        <v>Municipal disaster recovery grant</v>
      </c>
      <c r="C23" s="18"/>
      <c r="D23" s="18"/>
      <c r="E23" s="18"/>
      <c r="F23" s="49">
        <f>'[5]Allocations'!$G$406</f>
        <v>1168819</v>
      </c>
      <c r="H23" s="35"/>
      <c r="I23" s="44"/>
    </row>
    <row r="24" spans="1:9" ht="15" customHeight="1">
      <c r="A24" s="155"/>
      <c r="B24" s="19" t="str">
        <f>Baseline!B24</f>
        <v>Current</v>
      </c>
      <c r="C24" s="172">
        <f>SUM(C25:C35)</f>
        <v>0</v>
      </c>
      <c r="D24" s="172">
        <f aca="true" t="shared" si="3" ref="D24:I24">SUM(D25:D35)</f>
        <v>0</v>
      </c>
      <c r="E24" s="172">
        <f t="shared" si="3"/>
        <v>0</v>
      </c>
      <c r="F24" s="184">
        <f t="shared" si="3"/>
        <v>0</v>
      </c>
      <c r="G24" s="172">
        <f t="shared" si="3"/>
        <v>0</v>
      </c>
      <c r="H24" s="172">
        <f t="shared" si="3"/>
        <v>0</v>
      </c>
      <c r="I24" s="172">
        <f t="shared" si="3"/>
        <v>0</v>
      </c>
    </row>
    <row r="25" spans="1:9" ht="15" customHeight="1">
      <c r="A25" s="155"/>
      <c r="B25" s="20" t="str">
        <f>Baseline!B25</f>
        <v>Municipal systems improvement
grant</v>
      </c>
      <c r="C25" s="40"/>
      <c r="D25" s="40"/>
      <c r="E25" s="21"/>
      <c r="F25" s="51"/>
      <c r="G25" s="35"/>
      <c r="H25" s="35"/>
      <c r="I25" s="44"/>
    </row>
    <row r="26" spans="1:9" ht="15" customHeight="1">
      <c r="A26" s="155"/>
      <c r="B26" s="22" t="str">
        <f>Baseline!B26</f>
        <v>Local government financial management grant</v>
      </c>
      <c r="C26" s="40"/>
      <c r="D26" s="40"/>
      <c r="E26" s="21"/>
      <c r="F26" s="51"/>
      <c r="G26" s="35"/>
      <c r="H26" s="35"/>
      <c r="I26" s="44"/>
    </row>
    <row r="27" spans="1:9" ht="15" customHeight="1">
      <c r="A27" s="155"/>
      <c r="B27" s="22" t="str">
        <f>Baseline!B27</f>
        <v>Human settlements capacity grant for cities</v>
      </c>
      <c r="C27" s="40"/>
      <c r="D27" s="40"/>
      <c r="E27" s="21"/>
      <c r="F27" s="51"/>
      <c r="G27" s="35"/>
      <c r="H27" s="35"/>
      <c r="I27" s="44"/>
    </row>
    <row r="28" spans="1:9" ht="15" customHeight="1">
      <c r="A28" s="155"/>
      <c r="B28" s="22" t="str">
        <f>Baseline!B28</f>
        <v>Municipal demarcation transition grant</v>
      </c>
      <c r="C28" s="40"/>
      <c r="D28" s="40"/>
      <c r="E28" s="21"/>
      <c r="F28" s="51"/>
      <c r="G28" s="35"/>
      <c r="H28" s="35"/>
      <c r="I28" s="44"/>
    </row>
    <row r="29" spans="1:9" ht="22.5" customHeight="1">
      <c r="A29" s="155"/>
      <c r="B29" s="23" t="str">
        <f>Baseline!B29</f>
        <v>Expanded public works programme 
integrated grant for municipalities</v>
      </c>
      <c r="C29" s="40"/>
      <c r="D29" s="40"/>
      <c r="E29" s="21"/>
      <c r="F29" s="51"/>
      <c r="G29" s="43"/>
      <c r="H29" s="35"/>
      <c r="I29" s="44"/>
    </row>
    <row r="30" spans="1:9" ht="15" customHeight="1">
      <c r="A30" s="155"/>
      <c r="B30" s="23" t="str">
        <f>Baseline!B30</f>
        <v>Infrastructure skills development grant</v>
      </c>
      <c r="C30" s="40"/>
      <c r="D30" s="40"/>
      <c r="E30" s="21"/>
      <c r="F30" s="51"/>
      <c r="G30" s="43"/>
      <c r="H30" s="35"/>
      <c r="I30" s="44"/>
    </row>
    <row r="31" spans="1:9" ht="22.5" customHeight="1">
      <c r="A31" s="155"/>
      <c r="B31" s="23" t="str">
        <f>Baseline!B31</f>
        <v>Energy efficiency and demand-side 
management grant</v>
      </c>
      <c r="C31" s="40"/>
      <c r="D31" s="40"/>
      <c r="E31" s="21"/>
      <c r="F31" s="51"/>
      <c r="G31" s="43"/>
      <c r="H31" s="35"/>
      <c r="I31" s="44"/>
    </row>
    <row r="32" spans="1:9" ht="15" customHeight="1">
      <c r="A32" s="155"/>
      <c r="B32" s="23" t="str">
        <f>Baseline!B32</f>
        <v>Municipal disaster relief grant</v>
      </c>
      <c r="C32" s="40"/>
      <c r="D32" s="40"/>
      <c r="E32" s="21"/>
      <c r="F32" s="51"/>
      <c r="G32" s="43"/>
      <c r="H32" s="35"/>
      <c r="I32" s="44"/>
    </row>
    <row r="33" spans="1:9" ht="15" customHeight="1">
      <c r="A33" s="155"/>
      <c r="B33" s="23" t="str">
        <f>Baseline!B33</f>
        <v>Municipal rehabilitation grant</v>
      </c>
      <c r="C33" s="40"/>
      <c r="D33" s="40"/>
      <c r="E33" s="21"/>
      <c r="F33" s="51"/>
      <c r="G33" s="43"/>
      <c r="H33" s="35"/>
      <c r="I33" s="44"/>
    </row>
    <row r="34" spans="1:9" ht="15" customHeight="1">
      <c r="A34" s="155"/>
      <c r="B34" s="23" t="str">
        <f>Baseline!B34</f>
        <v>Municipal emergency housing grant</v>
      </c>
      <c r="C34" s="40"/>
      <c r="D34" s="40"/>
      <c r="E34" s="21"/>
      <c r="F34" s="51"/>
      <c r="G34" s="43"/>
      <c r="H34" s="35"/>
      <c r="I34" s="44"/>
    </row>
    <row r="35" spans="1:9" ht="23.25" customHeight="1">
      <c r="A35" s="155"/>
      <c r="B35" s="23" t="s">
        <v>80</v>
      </c>
      <c r="C35" s="18"/>
      <c r="D35" s="18"/>
      <c r="E35" s="18"/>
      <c r="F35" s="52"/>
      <c r="G35" s="42"/>
      <c r="H35" s="61"/>
      <c r="I35"/>
    </row>
    <row r="36" spans="1:9" ht="15" customHeight="1">
      <c r="A36" s="161"/>
      <c r="B36" s="13" t="str">
        <f>Baseline!B36</f>
        <v>Indirect transfers</v>
      </c>
      <c r="C36" s="39">
        <f aca="true" t="shared" si="4" ref="C36:I36">C37+C43</f>
        <v>0</v>
      </c>
      <c r="D36" s="39">
        <f t="shared" si="4"/>
        <v>0</v>
      </c>
      <c r="E36" s="14">
        <f t="shared" si="4"/>
        <v>0</v>
      </c>
      <c r="F36" s="47">
        <f t="shared" si="4"/>
        <v>1014128</v>
      </c>
      <c r="G36" s="14">
        <f t="shared" si="4"/>
        <v>0</v>
      </c>
      <c r="H36" s="14">
        <f t="shared" si="4"/>
        <v>0</v>
      </c>
      <c r="I36" s="14">
        <f t="shared" si="4"/>
        <v>0</v>
      </c>
    </row>
    <row r="37" spans="1:9" ht="15" customHeight="1">
      <c r="A37" s="159"/>
      <c r="B37" s="15" t="str">
        <f>Baseline!B37</f>
        <v>Infrastructure</v>
      </c>
      <c r="C37" s="16">
        <f aca="true" t="shared" si="5" ref="C37:I37">SUM(C38:C42)</f>
        <v>0</v>
      </c>
      <c r="D37" s="16">
        <f t="shared" si="5"/>
        <v>0</v>
      </c>
      <c r="E37" s="16">
        <f t="shared" si="5"/>
        <v>0</v>
      </c>
      <c r="F37" s="48">
        <f t="shared" si="5"/>
        <v>1014128</v>
      </c>
      <c r="G37" s="16">
        <f t="shared" si="5"/>
        <v>0</v>
      </c>
      <c r="H37" s="16">
        <f t="shared" si="5"/>
        <v>0</v>
      </c>
      <c r="I37" s="16">
        <f t="shared" si="5"/>
        <v>0</v>
      </c>
    </row>
    <row r="38" spans="1:9" ht="22.5" customHeight="1">
      <c r="A38" s="155"/>
      <c r="B38" s="17" t="str">
        <f>Baseline!B38</f>
        <v>Integrated national electrification
programme (eskom) grant</v>
      </c>
      <c r="C38" s="18"/>
      <c r="D38" s="18"/>
      <c r="E38" s="18"/>
      <c r="F38" s="49"/>
      <c r="G38" s="35"/>
      <c r="H38" s="35"/>
      <c r="I38" s="44"/>
    </row>
    <row r="39" spans="1:9" ht="22.5" customHeight="1">
      <c r="A39" s="155"/>
      <c r="B39" s="17" t="str">
        <f>Baseline!B39</f>
        <v>Neighbourhood development
partnership grant (technical assistance)</v>
      </c>
      <c r="C39" s="18"/>
      <c r="D39" s="18"/>
      <c r="E39" s="18"/>
      <c r="F39" s="49"/>
      <c r="G39" s="18"/>
      <c r="H39" s="35"/>
      <c r="I39" s="44"/>
    </row>
    <row r="40" spans="1:9" ht="15" customHeight="1">
      <c r="A40" s="155"/>
      <c r="B40" s="24" t="str">
        <f>Baseline!B40</f>
        <v>Regional bulk infrastructure grant</v>
      </c>
      <c r="C40" s="18"/>
      <c r="D40" s="18"/>
      <c r="E40" s="18"/>
      <c r="F40" s="49">
        <f>'[5]Allocations'!$W$406</f>
        <v>6000</v>
      </c>
      <c r="G40" s="35"/>
      <c r="H40" s="35"/>
      <c r="I40" s="44"/>
    </row>
    <row r="41" spans="1:9" ht="22.5" customHeight="1">
      <c r="A41" s="155"/>
      <c r="B41" s="24" t="str">
        <f>Baseline!B41</f>
        <v>Water services infrastructure 
grant</v>
      </c>
      <c r="C41" s="18"/>
      <c r="D41" s="18"/>
      <c r="E41" s="18"/>
      <c r="F41" s="49">
        <f>'[5]Allocations'!$O$406</f>
        <v>1008128</v>
      </c>
      <c r="G41" s="35"/>
      <c r="H41" s="35"/>
      <c r="I41" s="44"/>
    </row>
    <row r="42" spans="1:9" ht="15" customHeight="1">
      <c r="A42" s="164"/>
      <c r="B42" s="17" t="str">
        <f>Baseline!B42</f>
        <v>Bucket eradication grant</v>
      </c>
      <c r="C42" s="18"/>
      <c r="D42" s="18"/>
      <c r="E42" s="18"/>
      <c r="F42" s="49"/>
      <c r="G42" s="35"/>
      <c r="H42" s="35"/>
      <c r="I42" s="44"/>
    </row>
    <row r="43" spans="1:9" ht="15" customHeight="1">
      <c r="A43" s="155"/>
      <c r="B43" s="26" t="str">
        <f>Baseline!B43</f>
        <v>Current</v>
      </c>
      <c r="C43" s="6">
        <f aca="true" t="shared" si="6" ref="C43:I43">SUM(C44:C44)</f>
        <v>0</v>
      </c>
      <c r="D43" s="6">
        <f t="shared" si="6"/>
        <v>0</v>
      </c>
      <c r="E43" s="6">
        <f t="shared" si="6"/>
        <v>0</v>
      </c>
      <c r="F43" s="50">
        <f t="shared" si="6"/>
        <v>0</v>
      </c>
      <c r="G43" s="6">
        <f t="shared" si="6"/>
        <v>0</v>
      </c>
      <c r="H43" s="6">
        <f t="shared" si="6"/>
        <v>0</v>
      </c>
      <c r="I43" s="6">
        <f t="shared" si="6"/>
        <v>0</v>
      </c>
    </row>
    <row r="44" spans="1:9" ht="22.5" customHeight="1">
      <c r="A44" s="155"/>
      <c r="B44" s="20" t="str">
        <f>Baseline!B44</f>
        <v>Municipal systems improvement
grant</v>
      </c>
      <c r="C44" s="105"/>
      <c r="D44" s="105"/>
      <c r="E44" s="105"/>
      <c r="F44" s="106"/>
      <c r="G44" s="35"/>
      <c r="H44" s="35"/>
      <c r="I44" s="44"/>
    </row>
    <row r="45" spans="1:9" ht="15" customHeight="1">
      <c r="A45" s="165"/>
      <c r="B45" s="28" t="s">
        <v>8</v>
      </c>
      <c r="C45" s="29">
        <f aca="true" t="shared" si="7" ref="C45:I45">C36+C11+C9+C4</f>
        <v>0</v>
      </c>
      <c r="D45" s="29">
        <f t="shared" si="7"/>
        <v>0</v>
      </c>
      <c r="E45" s="29">
        <f t="shared" si="7"/>
        <v>0</v>
      </c>
      <c r="F45" s="57">
        <f t="shared" si="7"/>
        <v>2504030</v>
      </c>
      <c r="G45" s="185">
        <f t="shared" si="7"/>
        <v>354000</v>
      </c>
      <c r="H45" s="185">
        <f t="shared" si="7"/>
        <v>1045000</v>
      </c>
      <c r="I45" s="185">
        <f t="shared" si="7"/>
        <v>1433000</v>
      </c>
    </row>
    <row r="47" spans="7:9" ht="9.75">
      <c r="G47" s="187"/>
      <c r="H47" s="187"/>
      <c r="I47" s="187"/>
    </row>
    <row r="49" spans="3:8" ht="9.75">
      <c r="C49" s="167"/>
      <c r="D49" s="167"/>
      <c r="E49" s="167"/>
      <c r="F49" s="167"/>
      <c r="G49" s="167"/>
      <c r="H49" s="167"/>
    </row>
    <row r="50" spans="3:8" ht="9.75">
      <c r="C50" s="168"/>
      <c r="D50" s="168"/>
      <c r="E50" s="168"/>
      <c r="F50" s="168"/>
      <c r="G50" s="168"/>
      <c r="H50" s="168"/>
    </row>
    <row r="51" spans="3:8" ht="9.75">
      <c r="C51" s="168"/>
      <c r="D51" s="168"/>
      <c r="E51" s="168"/>
      <c r="F51" s="168"/>
      <c r="G51" s="168"/>
      <c r="H51" s="168"/>
    </row>
    <row r="53" spans="3:8" ht="9.75">
      <c r="C53" s="167"/>
      <c r="D53" s="167"/>
      <c r="E53" s="167"/>
      <c r="F53" s="167"/>
      <c r="G53" s="167"/>
      <c r="H53" s="167"/>
    </row>
    <row r="54" spans="3:8" ht="9.75">
      <c r="C54" s="168"/>
      <c r="D54" s="168"/>
      <c r="E54" s="168"/>
      <c r="F54" s="168"/>
      <c r="G54" s="168"/>
      <c r="H54" s="168"/>
    </row>
    <row r="55" spans="3:8" ht="9.75">
      <c r="C55" s="168"/>
      <c r="D55" s="168"/>
      <c r="E55" s="168"/>
      <c r="F55" s="168"/>
      <c r="G55" s="168"/>
      <c r="H55" s="168"/>
    </row>
    <row r="59" spans="2:8" ht="9.75">
      <c r="B59" s="156"/>
      <c r="F59" s="167"/>
      <c r="G59" s="167"/>
      <c r="H59" s="167"/>
    </row>
    <row r="61" spans="2:8" ht="9.75">
      <c r="B61" s="156"/>
      <c r="F61" s="169"/>
      <c r="G61" s="169"/>
      <c r="H61" s="169"/>
    </row>
    <row r="62" spans="2:8" ht="9.75">
      <c r="B62" s="156"/>
      <c r="F62" s="169"/>
      <c r="G62" s="169"/>
      <c r="H62" s="169"/>
    </row>
    <row r="63" spans="2:8" ht="9.75">
      <c r="B63" s="156"/>
      <c r="F63" s="169"/>
      <c r="G63" s="169"/>
      <c r="H63" s="169"/>
    </row>
    <row r="64" spans="2:8" ht="9.75">
      <c r="B64" s="156"/>
      <c r="F64" s="169"/>
      <c r="G64" s="169"/>
      <c r="H64" s="169"/>
    </row>
    <row r="66" spans="2:8" ht="9.75">
      <c r="B66" s="156"/>
      <c r="F66" s="169"/>
      <c r="G66" s="169"/>
      <c r="H66" s="169"/>
    </row>
    <row r="67" spans="2:8" ht="9.75">
      <c r="B67" s="156"/>
      <c r="F67" s="169"/>
      <c r="G67" s="169"/>
      <c r="H67" s="169"/>
    </row>
    <row r="68" spans="2:8" ht="9.75">
      <c r="B68" s="156"/>
      <c r="F68" s="169"/>
      <c r="G68" s="169"/>
      <c r="H68" s="169"/>
    </row>
    <row r="69" spans="2:8" ht="9.75">
      <c r="B69" s="156"/>
      <c r="F69" s="169"/>
      <c r="G69" s="169"/>
      <c r="H69" s="169"/>
    </row>
  </sheetData>
  <sheetProtection/>
  <mergeCells count="2">
    <mergeCell ref="C3:E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ignoredErrors>
    <ignoredError sqref="C3:I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35">
      <selection activeCell="C24" sqref="C24"/>
    </sheetView>
  </sheetViews>
  <sheetFormatPr defaultColWidth="9.140625" defaultRowHeight="15"/>
  <cols>
    <col min="1" max="1" width="1.28515625" style="0" customWidth="1"/>
    <col min="2" max="2" width="35.57421875" style="1" customWidth="1"/>
    <col min="3" max="5" width="10.421875" style="0" customWidth="1"/>
    <col min="6" max="6" width="13.00390625" style="0" customWidth="1"/>
    <col min="7" max="7" width="11.7109375" style="0" bestFit="1" customWidth="1"/>
    <col min="8" max="8" width="12.421875" style="0" customWidth="1"/>
    <col min="9" max="9" width="14.421875" style="0" bestFit="1" customWidth="1"/>
    <col min="11" max="11" width="10.28125" style="0" bestFit="1" customWidth="1"/>
    <col min="12" max="12" width="10.7109375" style="0" customWidth="1"/>
    <col min="13" max="13" width="10.421875" style="0" customWidth="1"/>
  </cols>
  <sheetData>
    <row r="1" spans="1:9" ht="15">
      <c r="A1" s="30" t="s">
        <v>31</v>
      </c>
      <c r="B1" s="3"/>
      <c r="C1" s="2"/>
      <c r="D1" s="2"/>
      <c r="E1" s="2"/>
      <c r="F1" s="4"/>
      <c r="G1" s="4"/>
      <c r="H1" s="4"/>
      <c r="I1" s="36"/>
    </row>
    <row r="2" spans="1:9" ht="14.25">
      <c r="A2" s="31"/>
      <c r="B2" s="32"/>
      <c r="C2" s="117" t="str">
        <f>Baseline!C2</f>
        <v>2015/16</v>
      </c>
      <c r="D2" s="117" t="str">
        <f>Baseline!D2</f>
        <v>2016/17</v>
      </c>
      <c r="E2" s="117" t="str">
        <f>Baseline!E2</f>
        <v>2017/18</v>
      </c>
      <c r="F2" s="118" t="str">
        <f>Baseline!F2</f>
        <v>2018/19</v>
      </c>
      <c r="G2" s="117" t="str">
        <f>Baseline!G2</f>
        <v>2019/20</v>
      </c>
      <c r="H2" s="117" t="str">
        <f>Baseline!H2</f>
        <v>2020/21</v>
      </c>
      <c r="I2" s="117" t="str">
        <f>Baseline!I2</f>
        <v>2021/22</v>
      </c>
    </row>
    <row r="3" spans="1:9" ht="23.25" customHeight="1">
      <c r="A3" s="7"/>
      <c r="B3" s="152" t="str">
        <f>Baseline!B3</f>
        <v>R thousands</v>
      </c>
      <c r="C3" s="269" t="str">
        <f>Baseline!C3</f>
        <v>Outcome</v>
      </c>
      <c r="D3" s="269"/>
      <c r="E3" s="271"/>
      <c r="F3" s="33" t="str">
        <f>Baseline!F3</f>
        <v>Adjusted Budget</v>
      </c>
      <c r="G3" s="272" t="str">
        <f>Baseline!G3</f>
        <v>Medium-term estimates</v>
      </c>
      <c r="H3" s="270"/>
      <c r="I3" s="270"/>
    </row>
    <row r="4" spans="1:9" ht="14.25">
      <c r="A4" s="5"/>
      <c r="B4" s="9" t="str">
        <f>Baseline!B4</f>
        <v>Equitable share and related</v>
      </c>
      <c r="C4" s="10">
        <f aca="true" t="shared" si="0" ref="C4:I4">SUM(C5:C7)</f>
        <v>0</v>
      </c>
      <c r="D4" s="10">
        <f t="shared" si="0"/>
        <v>0</v>
      </c>
      <c r="E4" s="10">
        <f t="shared" si="0"/>
        <v>0</v>
      </c>
      <c r="F4" s="45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</row>
    <row r="5" spans="1:9" ht="14.25">
      <c r="A5" s="5"/>
      <c r="B5" s="11" t="str">
        <f>Baseline!B5</f>
        <v>Equitable share formula</v>
      </c>
      <c r="C5" s="64"/>
      <c r="D5" s="64"/>
      <c r="E5" s="64"/>
      <c r="F5" s="46"/>
      <c r="G5" s="44"/>
      <c r="H5" s="44"/>
      <c r="I5" s="44"/>
    </row>
    <row r="6" spans="1:9" ht="14.25">
      <c r="A6" s="5"/>
      <c r="B6" s="11" t="str">
        <f>Baseline!B6</f>
        <v>RSC levy replacement</v>
      </c>
      <c r="C6" s="64"/>
      <c r="D6" s="64"/>
      <c r="E6" s="64"/>
      <c r="F6" s="46"/>
      <c r="G6" s="44"/>
      <c r="H6" s="44"/>
      <c r="I6" s="44"/>
    </row>
    <row r="7" spans="1:9" ht="14.25">
      <c r="A7" s="5"/>
      <c r="B7" s="11" t="str">
        <f>Baseline!B7</f>
        <v>Councillors and ward committees</v>
      </c>
      <c r="C7" s="64"/>
      <c r="D7" s="64"/>
      <c r="E7" s="64"/>
      <c r="F7" s="46"/>
      <c r="G7" s="44"/>
      <c r="H7" s="44"/>
      <c r="I7" s="44"/>
    </row>
    <row r="8" spans="1:9" ht="9.75" customHeight="1">
      <c r="A8" s="5"/>
      <c r="B8" s="11"/>
      <c r="C8" s="64"/>
      <c r="D8" s="41"/>
      <c r="E8" s="64"/>
      <c r="F8" s="46"/>
      <c r="G8" s="7"/>
      <c r="H8" s="7"/>
      <c r="I8" s="2"/>
    </row>
    <row r="9" spans="1:9" ht="20.25">
      <c r="A9" s="12"/>
      <c r="B9" s="13" t="str">
        <f>Baseline!B9</f>
        <v>General fuel levy sharing 
with metros</v>
      </c>
      <c r="C9" s="39"/>
      <c r="D9" s="39"/>
      <c r="E9" s="14"/>
      <c r="F9" s="47"/>
      <c r="G9" s="58"/>
      <c r="H9" s="58"/>
      <c r="I9" s="58"/>
    </row>
    <row r="10" spans="1:8" ht="10.5" customHeight="1">
      <c r="A10" s="5"/>
      <c r="B10" s="153"/>
      <c r="C10" s="18"/>
      <c r="D10" s="59"/>
      <c r="E10" s="60"/>
      <c r="F10" s="62"/>
      <c r="G10" s="60"/>
      <c r="H10" s="60"/>
    </row>
    <row r="11" spans="1:9" ht="14.25">
      <c r="A11" s="12"/>
      <c r="B11" s="13" t="str">
        <f>Baseline!B11</f>
        <v>Direct transfers</v>
      </c>
      <c r="C11" s="39">
        <f aca="true" t="shared" si="1" ref="C11:I11">C12+C24</f>
        <v>0</v>
      </c>
      <c r="D11" s="39">
        <f t="shared" si="1"/>
        <v>0</v>
      </c>
      <c r="E11" s="39">
        <f t="shared" si="1"/>
        <v>0</v>
      </c>
      <c r="F11" s="47">
        <f t="shared" si="1"/>
        <v>0</v>
      </c>
      <c r="G11" s="39">
        <f t="shared" si="1"/>
        <v>-111871</v>
      </c>
      <c r="H11" s="39">
        <f t="shared" si="1"/>
        <v>-111744</v>
      </c>
      <c r="I11" s="39">
        <f t="shared" si="1"/>
        <v>-11564</v>
      </c>
    </row>
    <row r="12" spans="1:13" ht="14.25">
      <c r="A12" s="5"/>
      <c r="B12" s="15" t="str">
        <f>Baseline!B12</f>
        <v>Infrastructure</v>
      </c>
      <c r="C12" s="16">
        <f aca="true" t="shared" si="2" ref="C12:I12">SUM(C13:C23)</f>
        <v>0</v>
      </c>
      <c r="D12" s="64">
        <f t="shared" si="2"/>
        <v>0</v>
      </c>
      <c r="E12" s="16">
        <f t="shared" si="2"/>
        <v>0</v>
      </c>
      <c r="F12" s="48">
        <f t="shared" si="2"/>
        <v>0</v>
      </c>
      <c r="G12" s="16">
        <f t="shared" si="2"/>
        <v>-100000</v>
      </c>
      <c r="H12" s="16">
        <f t="shared" si="2"/>
        <v>-100000</v>
      </c>
      <c r="I12" s="16">
        <f t="shared" si="2"/>
        <v>0</v>
      </c>
      <c r="K12" s="34"/>
      <c r="L12" s="34"/>
      <c r="M12" s="34"/>
    </row>
    <row r="13" spans="1:9" ht="14.25">
      <c r="A13" s="2"/>
      <c r="B13" s="17" t="str">
        <f>Baseline!B13</f>
        <v>Municipal infrastructure grant</v>
      </c>
      <c r="C13" s="18"/>
      <c r="D13" s="64"/>
      <c r="E13" s="18"/>
      <c r="F13" s="49"/>
      <c r="G13" s="35"/>
      <c r="H13" s="35"/>
      <c r="I13" s="44"/>
    </row>
    <row r="14" spans="1:9" ht="20.25">
      <c r="A14" s="2"/>
      <c r="B14" s="17" t="str">
        <f>Baseline!B14</f>
        <v>Water services infrastructure 
grant</v>
      </c>
      <c r="C14" s="18"/>
      <c r="D14" s="64"/>
      <c r="E14" s="18"/>
      <c r="F14" s="65"/>
      <c r="G14" s="35"/>
      <c r="H14" s="35"/>
      <c r="I14" s="44"/>
    </row>
    <row r="15" spans="1:9" ht="20.25">
      <c r="A15" s="2"/>
      <c r="B15" s="17" t="str">
        <f>Baseline!B15</f>
        <v>Urban settlements development 
grant</v>
      </c>
      <c r="C15" s="18"/>
      <c r="D15" s="18"/>
      <c r="E15" s="18"/>
      <c r="F15" s="49"/>
      <c r="G15" s="35">
        <f>'[8]Type 7 (Baseline Reductions)'!Q6</f>
        <v>-100000</v>
      </c>
      <c r="H15" s="35">
        <f>'[8]Type 7 (Baseline Reductions)'!R6</f>
        <v>-100000</v>
      </c>
      <c r="I15" s="44"/>
    </row>
    <row r="16" spans="1:9" ht="20.25">
      <c r="A16" s="2"/>
      <c r="B16" s="17" t="str">
        <f>Baseline!B16</f>
        <v>Integrated national electrification programme (municipal) grant </v>
      </c>
      <c r="C16" s="18"/>
      <c r="D16" s="18"/>
      <c r="E16" s="18"/>
      <c r="F16" s="49"/>
      <c r="G16" s="35"/>
      <c r="H16" s="35"/>
      <c r="I16" s="44"/>
    </row>
    <row r="17" spans="1:9" ht="14.25">
      <c r="A17" s="2"/>
      <c r="B17" s="17" t="str">
        <f>Baseline!B17</f>
        <v>Public transport network grant</v>
      </c>
      <c r="C17" s="18"/>
      <c r="D17" s="18"/>
      <c r="E17" s="18"/>
      <c r="F17" s="49"/>
      <c r="G17" s="35"/>
      <c r="H17" s="35"/>
      <c r="I17" s="44"/>
    </row>
    <row r="18" spans="1:9" ht="20.25">
      <c r="A18" s="2"/>
      <c r="B18" s="17" t="str">
        <f>Baseline!B18</f>
        <v>Neighbourhood development 
partnership grant (capital)</v>
      </c>
      <c r="C18" s="18"/>
      <c r="D18" s="18"/>
      <c r="E18" s="18"/>
      <c r="F18" s="49"/>
      <c r="G18" s="35"/>
      <c r="H18" s="35"/>
      <c r="I18" s="44"/>
    </row>
    <row r="19" spans="1:9" ht="20.25">
      <c r="A19" s="2"/>
      <c r="B19" s="17" t="str">
        <f>Baseline!B19</f>
        <v>Integrated city development 
grant</v>
      </c>
      <c r="C19" s="18"/>
      <c r="D19" s="18"/>
      <c r="E19" s="18"/>
      <c r="F19" s="49"/>
      <c r="G19" s="35"/>
      <c r="H19" s="35"/>
      <c r="I19" s="44"/>
    </row>
    <row r="20" spans="1:9" ht="14.25">
      <c r="A20" s="2"/>
      <c r="B20" s="17" t="str">
        <f>Baseline!B20</f>
        <v>Rural roads asset management systems grant</v>
      </c>
      <c r="C20" s="18"/>
      <c r="D20" s="18"/>
      <c r="E20" s="18"/>
      <c r="F20" s="49"/>
      <c r="G20" s="35"/>
      <c r="H20" s="35"/>
      <c r="I20" s="44"/>
    </row>
    <row r="21" spans="1:9" s="38" customFormat="1" ht="14.25">
      <c r="A21" s="37"/>
      <c r="B21" s="17" t="str">
        <f>Baseline!B21</f>
        <v>Metro informal settlements partnership grant</v>
      </c>
      <c r="C21" s="18"/>
      <c r="D21" s="18"/>
      <c r="E21" s="18"/>
      <c r="F21" s="49"/>
      <c r="G21" s="35"/>
      <c r="H21" s="35"/>
      <c r="I21" s="44"/>
    </row>
    <row r="22" spans="1:9" s="38" customFormat="1" ht="14.25">
      <c r="A22" s="37"/>
      <c r="B22" s="17" t="str">
        <f>Baseline!B22</f>
        <v>Regional bulk infrastructure grant</v>
      </c>
      <c r="C22" s="18"/>
      <c r="D22" s="18"/>
      <c r="E22" s="18"/>
      <c r="F22" s="49"/>
      <c r="G22" s="35"/>
      <c r="H22" s="35"/>
      <c r="I22" s="44"/>
    </row>
    <row r="23" spans="1:6" ht="14.25">
      <c r="A23" s="2"/>
      <c r="B23" s="17" t="str">
        <f>Baseline!B23</f>
        <v>Municipal disaster recovery grant</v>
      </c>
      <c r="C23" s="18"/>
      <c r="D23" s="18"/>
      <c r="E23" s="18"/>
      <c r="F23" s="49"/>
    </row>
    <row r="24" spans="1:9" ht="14.25">
      <c r="A24" s="2"/>
      <c r="B24" s="19" t="str">
        <f>Baseline!B24</f>
        <v>Current</v>
      </c>
      <c r="C24" s="172">
        <f>SUM(C25:C35)</f>
        <v>0</v>
      </c>
      <c r="D24" s="172">
        <f aca="true" t="shared" si="3" ref="D24:I24">SUM(D25:D35)</f>
        <v>0</v>
      </c>
      <c r="E24" s="172">
        <f t="shared" si="3"/>
        <v>0</v>
      </c>
      <c r="F24" s="179">
        <f t="shared" si="3"/>
        <v>0</v>
      </c>
      <c r="G24" s="172">
        <f t="shared" si="3"/>
        <v>-11871</v>
      </c>
      <c r="H24" s="172">
        <f t="shared" si="3"/>
        <v>-11744</v>
      </c>
      <c r="I24" s="172">
        <f t="shared" si="3"/>
        <v>-11564</v>
      </c>
    </row>
    <row r="25" spans="1:9" ht="20.25" hidden="1">
      <c r="A25" s="2"/>
      <c r="B25" s="20" t="str">
        <f>Baseline!B25</f>
        <v>Municipal systems improvement
grant</v>
      </c>
      <c r="C25" s="40"/>
      <c r="D25" s="40"/>
      <c r="E25" s="21"/>
      <c r="F25" s="51"/>
      <c r="G25" s="35"/>
      <c r="H25" s="35"/>
      <c r="I25" s="44"/>
    </row>
    <row r="26" spans="1:9" ht="14.25">
      <c r="A26" s="2"/>
      <c r="B26" s="22" t="str">
        <f>Baseline!B26</f>
        <v>Local government financial management grant</v>
      </c>
      <c r="C26" s="40"/>
      <c r="D26" s="40"/>
      <c r="E26" s="21"/>
      <c r="F26" s="51"/>
      <c r="G26" s="35"/>
      <c r="H26" s="35"/>
      <c r="I26" s="44"/>
    </row>
    <row r="27" spans="1:9" ht="14.25" hidden="1">
      <c r="A27" s="2"/>
      <c r="B27" s="22" t="str">
        <f>Baseline!B27</f>
        <v>Human settlements capacity grant for cities</v>
      </c>
      <c r="C27" s="40"/>
      <c r="D27" s="40"/>
      <c r="E27" s="21"/>
      <c r="F27" s="51"/>
      <c r="G27" s="35"/>
      <c r="H27" s="35"/>
      <c r="I27" s="44"/>
    </row>
    <row r="28" spans="1:9" ht="14.25">
      <c r="A28" s="2"/>
      <c r="B28" s="20" t="str">
        <f>Baseline!B28</f>
        <v>Municipal demarcation transition grant</v>
      </c>
      <c r="C28" s="40"/>
      <c r="D28" s="40"/>
      <c r="E28" s="21"/>
      <c r="F28" s="51"/>
      <c r="G28" s="35"/>
      <c r="H28" s="35"/>
      <c r="I28" s="44"/>
    </row>
    <row r="29" spans="1:9" ht="20.25">
      <c r="A29" s="2"/>
      <c r="B29" s="23" t="str">
        <f>Baseline!B29</f>
        <v>Expanded public works programme 
integrated grant for municipalities</v>
      </c>
      <c r="C29" s="40"/>
      <c r="D29" s="40"/>
      <c r="E29" s="21"/>
      <c r="F29" s="51"/>
      <c r="G29" s="43">
        <f>'[3]Type 7 (Baseline Reductions)'!Q27</f>
        <v>-11871</v>
      </c>
      <c r="H29" s="43">
        <f>'[3]Type 7 (Baseline Reductions)'!R27</f>
        <v>-11744</v>
      </c>
      <c r="I29" s="43">
        <f>'[3]Type 7 (Baseline Reductions)'!S27</f>
        <v>-11564</v>
      </c>
    </row>
    <row r="30" spans="1:9" ht="14.25">
      <c r="A30" s="2"/>
      <c r="B30" s="23" t="str">
        <f>Baseline!B30</f>
        <v>Infrastructure skills development grant</v>
      </c>
      <c r="C30" s="40"/>
      <c r="D30" s="40"/>
      <c r="E30" s="21"/>
      <c r="F30" s="51"/>
      <c r="G30" s="43"/>
      <c r="H30" s="35"/>
      <c r="I30" s="44"/>
    </row>
    <row r="31" spans="1:9" ht="20.25">
      <c r="A31" s="2"/>
      <c r="B31" s="23" t="str">
        <f>Baseline!B31</f>
        <v>Energy efficiency and demand-side 
management grant</v>
      </c>
      <c r="C31" s="40"/>
      <c r="D31" s="40"/>
      <c r="E31" s="21"/>
      <c r="F31" s="51"/>
      <c r="G31" s="43"/>
      <c r="H31" s="35"/>
      <c r="I31" s="44"/>
    </row>
    <row r="32" spans="1:9" ht="14.25">
      <c r="A32" s="2"/>
      <c r="B32" s="23" t="str">
        <f>Baseline!B32</f>
        <v>Municipal disaster relief grant</v>
      </c>
      <c r="C32" s="40"/>
      <c r="D32" s="40"/>
      <c r="E32" s="21"/>
      <c r="F32" s="51"/>
      <c r="H32" s="35"/>
      <c r="I32" s="44"/>
    </row>
    <row r="33" spans="1:9" ht="14.25">
      <c r="A33" s="2"/>
      <c r="B33" s="23" t="str">
        <f>Baseline!B33</f>
        <v>Municipal rehabilitation grant</v>
      </c>
      <c r="C33" s="40"/>
      <c r="D33" s="40"/>
      <c r="E33" s="21"/>
      <c r="F33" s="51"/>
      <c r="G33" s="43"/>
      <c r="H33" s="35"/>
      <c r="I33" s="44"/>
    </row>
    <row r="34" spans="1:9" ht="14.25">
      <c r="A34" s="2"/>
      <c r="B34" s="23" t="str">
        <f>Baseline!B34</f>
        <v>Municipal emergency housing grant</v>
      </c>
      <c r="C34" s="40"/>
      <c r="D34" s="40"/>
      <c r="E34" s="21"/>
      <c r="F34" s="51"/>
      <c r="G34" s="43"/>
      <c r="H34" s="35"/>
      <c r="I34" s="44"/>
    </row>
    <row r="35" spans="1:8" ht="20.25">
      <c r="A35" s="2"/>
      <c r="B35" s="23" t="s">
        <v>12</v>
      </c>
      <c r="C35" s="18"/>
      <c r="D35" s="18"/>
      <c r="E35" s="18"/>
      <c r="F35" s="52"/>
      <c r="G35" s="42"/>
      <c r="H35" s="61"/>
    </row>
    <row r="36" spans="1:9" ht="14.25">
      <c r="A36" s="12"/>
      <c r="B36" s="13" t="str">
        <f>Baseline!B36</f>
        <v>Indirect transfers</v>
      </c>
      <c r="C36" s="39">
        <f aca="true" t="shared" si="4" ref="C36:I36">C37+C43</f>
        <v>0</v>
      </c>
      <c r="D36" s="39">
        <f t="shared" si="4"/>
        <v>0</v>
      </c>
      <c r="E36" s="14">
        <f t="shared" si="4"/>
        <v>0</v>
      </c>
      <c r="F36" s="47">
        <f t="shared" si="4"/>
        <v>0</v>
      </c>
      <c r="G36" s="14">
        <f t="shared" si="4"/>
        <v>-50000</v>
      </c>
      <c r="H36" s="14">
        <f t="shared" si="4"/>
        <v>-50000</v>
      </c>
      <c r="I36" s="14">
        <f t="shared" si="4"/>
        <v>0</v>
      </c>
    </row>
    <row r="37" spans="1:9" ht="14.25">
      <c r="A37" s="5"/>
      <c r="B37" s="15" t="str">
        <f>Baseline!B37</f>
        <v>Infrastructure</v>
      </c>
      <c r="C37" s="16">
        <f aca="true" t="shared" si="5" ref="C37:I37">SUM(C38:C42)</f>
        <v>0</v>
      </c>
      <c r="D37" s="16">
        <f t="shared" si="5"/>
        <v>0</v>
      </c>
      <c r="E37" s="16">
        <f t="shared" si="5"/>
        <v>0</v>
      </c>
      <c r="F37" s="48">
        <f t="shared" si="5"/>
        <v>0</v>
      </c>
      <c r="G37" s="16">
        <f t="shared" si="5"/>
        <v>-50000</v>
      </c>
      <c r="H37" s="16">
        <f t="shared" si="5"/>
        <v>-50000</v>
      </c>
      <c r="I37" s="16">
        <f t="shared" si="5"/>
        <v>0</v>
      </c>
    </row>
    <row r="38" spans="1:10" ht="20.25">
      <c r="A38" s="2"/>
      <c r="B38" s="17" t="str">
        <f>Baseline!B38</f>
        <v>Integrated national electrification
programme (eskom) grant</v>
      </c>
      <c r="C38" s="18"/>
      <c r="D38" s="18"/>
      <c r="E38" s="18"/>
      <c r="F38" s="49"/>
      <c r="G38" s="35">
        <f>'[8]Type 7 (Baseline Reductions)'!Q7</f>
        <v>-50000</v>
      </c>
      <c r="H38" s="35">
        <f>'[8]Type 7 (Baseline Reductions)'!R7</f>
        <v>-50000</v>
      </c>
      <c r="I38" s="44"/>
      <c r="J38" s="36"/>
    </row>
    <row r="39" spans="1:9" ht="20.25">
      <c r="A39" s="2"/>
      <c r="B39" s="17" t="str">
        <f>Baseline!B39</f>
        <v>Neighbourhood development
partnership grant (technical assistance)</v>
      </c>
      <c r="C39" s="18"/>
      <c r="D39" s="18"/>
      <c r="E39" s="18"/>
      <c r="F39" s="49"/>
      <c r="G39" s="18"/>
      <c r="H39" s="35"/>
      <c r="I39" s="44"/>
    </row>
    <row r="40" spans="1:17" ht="14.25">
      <c r="A40" s="2"/>
      <c r="B40" s="24" t="str">
        <f>Baseline!B40</f>
        <v>Regional bulk infrastructure grant</v>
      </c>
      <c r="C40" s="18"/>
      <c r="D40" s="18"/>
      <c r="E40" s="18"/>
      <c r="F40" s="49"/>
      <c r="G40" s="35"/>
      <c r="H40" s="35"/>
      <c r="I40" s="44"/>
      <c r="J40" s="36"/>
      <c r="K40" s="36"/>
      <c r="L40" s="36"/>
      <c r="M40" s="36"/>
      <c r="N40" s="36"/>
      <c r="O40" s="36"/>
      <c r="P40" s="36"/>
      <c r="Q40" s="36"/>
    </row>
    <row r="41" spans="1:9" ht="20.25">
      <c r="A41" s="2"/>
      <c r="B41" s="24" t="str">
        <f>Baseline!B41</f>
        <v>Water services infrastructure 
grant</v>
      </c>
      <c r="C41" s="18"/>
      <c r="D41" s="18"/>
      <c r="E41" s="18"/>
      <c r="F41" s="49"/>
      <c r="G41" s="35"/>
      <c r="H41" s="35"/>
      <c r="I41" s="44"/>
    </row>
    <row r="42" spans="1:9" ht="14.25">
      <c r="A42" s="25"/>
      <c r="B42" s="17" t="str">
        <f>Baseline!B42</f>
        <v>Bucket eradication grant</v>
      </c>
      <c r="C42" s="18"/>
      <c r="D42" s="18"/>
      <c r="E42" s="18"/>
      <c r="F42" s="49"/>
      <c r="G42" s="35"/>
      <c r="H42" s="35"/>
      <c r="I42" s="44"/>
    </row>
    <row r="43" spans="1:9" ht="14.25">
      <c r="A43" s="2"/>
      <c r="B43" s="26" t="str">
        <f>Baseline!B43</f>
        <v>Current</v>
      </c>
      <c r="C43" s="6">
        <f aca="true" t="shared" si="6" ref="C43:I43">SUM(C44:C44)</f>
        <v>0</v>
      </c>
      <c r="D43" s="6">
        <f t="shared" si="6"/>
        <v>0</v>
      </c>
      <c r="E43" s="6">
        <f t="shared" si="6"/>
        <v>0</v>
      </c>
      <c r="F43" s="50">
        <f t="shared" si="6"/>
        <v>0</v>
      </c>
      <c r="G43" s="6">
        <f t="shared" si="6"/>
        <v>0</v>
      </c>
      <c r="H43" s="6">
        <f t="shared" si="6"/>
        <v>0</v>
      </c>
      <c r="I43" s="6">
        <f t="shared" si="6"/>
        <v>0</v>
      </c>
    </row>
    <row r="44" spans="1:12" ht="20.25">
      <c r="A44" s="2"/>
      <c r="B44" s="20" t="str">
        <f>Baseline!B44</f>
        <v>Municipal systems improvement
grant</v>
      </c>
      <c r="C44" s="6"/>
      <c r="D44" s="6"/>
      <c r="E44" s="6"/>
      <c r="F44" s="50"/>
      <c r="G44" s="35"/>
      <c r="H44" s="35"/>
      <c r="I44" s="44"/>
      <c r="J44" s="146"/>
      <c r="K44" s="146"/>
      <c r="L44" s="146"/>
    </row>
    <row r="45" spans="1:9" ht="14.25">
      <c r="A45" s="27"/>
      <c r="B45" s="28" t="s">
        <v>8</v>
      </c>
      <c r="C45" s="29">
        <f aca="true" t="shared" si="7" ref="C45:I45">C36+C11+C9+C4</f>
        <v>0</v>
      </c>
      <c r="D45" s="29">
        <f t="shared" si="7"/>
        <v>0</v>
      </c>
      <c r="E45" s="29">
        <f t="shared" si="7"/>
        <v>0</v>
      </c>
      <c r="F45" s="57">
        <f t="shared" si="7"/>
        <v>0</v>
      </c>
      <c r="G45" s="185">
        <f t="shared" si="7"/>
        <v>-161871</v>
      </c>
      <c r="H45" s="185">
        <f t="shared" si="7"/>
        <v>-161744</v>
      </c>
      <c r="I45" s="185">
        <f t="shared" si="7"/>
        <v>-11564</v>
      </c>
    </row>
    <row r="47" spans="7:9" ht="14.25">
      <c r="G47" s="187"/>
      <c r="H47" s="187"/>
      <c r="I47" s="187"/>
    </row>
    <row r="49" spans="2:8" ht="14.25">
      <c r="B49" s="53"/>
      <c r="C49" s="54"/>
      <c r="D49" s="54"/>
      <c r="E49" s="54"/>
      <c r="F49" s="54"/>
      <c r="G49" s="54"/>
      <c r="H49" s="54"/>
    </row>
    <row r="50" spans="2:8" ht="14.25">
      <c r="B50" s="53"/>
      <c r="C50" s="55"/>
      <c r="D50" s="55"/>
      <c r="E50" s="55"/>
      <c r="F50" s="55"/>
      <c r="G50" s="55"/>
      <c r="H50" s="55"/>
    </row>
    <row r="51" spans="2:8" ht="14.25">
      <c r="B51" s="53"/>
      <c r="C51" s="55"/>
      <c r="D51" s="55"/>
      <c r="E51" s="55"/>
      <c r="F51" s="55"/>
      <c r="G51" s="55"/>
      <c r="H51" s="55"/>
    </row>
    <row r="52" spans="2:8" ht="14.25">
      <c r="B52" s="53"/>
      <c r="C52" s="56"/>
      <c r="D52" s="56"/>
      <c r="E52" s="56"/>
      <c r="F52" s="56"/>
      <c r="G52" s="56"/>
      <c r="H52" s="56"/>
    </row>
    <row r="53" spans="2:8" ht="14.25">
      <c r="B53" s="53"/>
      <c r="C53" s="54"/>
      <c r="D53" s="54"/>
      <c r="E53" s="54"/>
      <c r="F53" s="54"/>
      <c r="G53" s="54"/>
      <c r="H53" s="54"/>
    </row>
    <row r="54" spans="2:8" ht="14.25">
      <c r="B54" s="53"/>
      <c r="C54" s="55"/>
      <c r="D54" s="55"/>
      <c r="E54" s="55"/>
      <c r="F54" s="55"/>
      <c r="G54" s="55"/>
      <c r="H54" s="55"/>
    </row>
    <row r="55" spans="2:8" ht="14.25">
      <c r="B55" s="53"/>
      <c r="C55" s="55"/>
      <c r="D55" s="55"/>
      <c r="E55" s="55"/>
      <c r="F55" s="55"/>
      <c r="G55" s="55"/>
      <c r="H55" s="55"/>
    </row>
    <row r="59" spans="2:8" ht="14.25">
      <c r="B59"/>
      <c r="F59" s="34"/>
      <c r="G59" s="34"/>
      <c r="H59" s="34"/>
    </row>
    <row r="61" spans="2:8" ht="14.25">
      <c r="B61"/>
      <c r="F61" s="63"/>
      <c r="G61" s="63"/>
      <c r="H61" s="63"/>
    </row>
    <row r="62" spans="2:8" ht="14.25">
      <c r="B62"/>
      <c r="F62" s="63"/>
      <c r="G62" s="63"/>
      <c r="H62" s="63"/>
    </row>
    <row r="63" spans="2:8" ht="14.25">
      <c r="B63"/>
      <c r="F63" s="63"/>
      <c r="G63" s="63"/>
      <c r="H63" s="63"/>
    </row>
    <row r="64" spans="2:8" ht="14.25">
      <c r="B64"/>
      <c r="F64" s="63"/>
      <c r="G64" s="63"/>
      <c r="H64" s="63"/>
    </row>
    <row r="66" spans="2:8" ht="14.25">
      <c r="B66"/>
      <c r="F66" s="63"/>
      <c r="G66" s="63"/>
      <c r="H66" s="63"/>
    </row>
    <row r="67" spans="2:8" ht="14.25">
      <c r="B67"/>
      <c r="F67" s="63"/>
      <c r="G67" s="63"/>
      <c r="H67" s="63"/>
    </row>
    <row r="68" spans="2:8" ht="14.25">
      <c r="B68"/>
      <c r="F68" s="63"/>
      <c r="G68" s="63"/>
      <c r="H68" s="63"/>
    </row>
    <row r="69" spans="2:8" ht="14.25">
      <c r="B69"/>
      <c r="F69" s="63"/>
      <c r="G69" s="63"/>
      <c r="H69" s="63"/>
    </row>
  </sheetData>
  <sheetProtection/>
  <mergeCells count="2">
    <mergeCell ref="C3:E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ignoredErrors>
    <ignoredError sqref="C3:I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1.28515625" style="0" customWidth="1"/>
    <col min="2" max="2" width="35.57421875" style="1" customWidth="1"/>
    <col min="3" max="4" width="10.421875" style="0" customWidth="1"/>
    <col min="5" max="5" width="12.8515625" style="0" customWidth="1"/>
    <col min="6" max="6" width="13.00390625" style="0" customWidth="1"/>
    <col min="7" max="7" width="13.421875" style="0" bestFit="1" customWidth="1"/>
    <col min="8" max="8" width="12.421875" style="0" customWidth="1"/>
    <col min="9" max="9" width="14.57421875" style="0" bestFit="1" customWidth="1"/>
    <col min="11" max="11" width="14.140625" style="0" hidden="1" customWidth="1"/>
    <col min="12" max="12" width="11.7109375" style="0" hidden="1" customWidth="1"/>
    <col min="13" max="13" width="13.140625" style="0" hidden="1" customWidth="1"/>
    <col min="14" max="16" width="12.7109375" style="0" customWidth="1"/>
    <col min="17" max="17" width="12.00390625" style="0" customWidth="1"/>
    <col min="18" max="18" width="13.421875" style="0" customWidth="1"/>
    <col min="19" max="19" width="15.8515625" style="0" customWidth="1"/>
    <col min="20" max="20" width="13.8515625" style="0" customWidth="1"/>
  </cols>
  <sheetData>
    <row r="1" spans="1:9" ht="15.75">
      <c r="A1" s="30" t="s">
        <v>43</v>
      </c>
      <c r="B1" s="3"/>
      <c r="C1" s="2"/>
      <c r="D1" s="2"/>
      <c r="E1" s="2"/>
      <c r="F1" s="4"/>
      <c r="G1" s="4"/>
      <c r="H1" s="4"/>
      <c r="I1" s="36"/>
    </row>
    <row r="2" spans="1:9" ht="15">
      <c r="A2" s="31"/>
      <c r="B2" s="32"/>
      <c r="C2" s="117" t="str">
        <f>Baseline!C2</f>
        <v>2015/16</v>
      </c>
      <c r="D2" s="117" t="str">
        <f>Baseline!D2</f>
        <v>2016/17</v>
      </c>
      <c r="E2" s="117" t="str">
        <f>Baseline!E2</f>
        <v>2017/18</v>
      </c>
      <c r="F2" s="118" t="str">
        <f>Baseline!F2</f>
        <v>2018/19</v>
      </c>
      <c r="G2" s="117" t="str">
        <f>Baseline!G2</f>
        <v>2019/20</v>
      </c>
      <c r="H2" s="117" t="str">
        <f>Baseline!H2</f>
        <v>2020/21</v>
      </c>
      <c r="I2" s="117" t="str">
        <f>Baseline!I2</f>
        <v>2021/22</v>
      </c>
    </row>
    <row r="3" spans="1:9" ht="23.25" customHeight="1">
      <c r="A3" s="7"/>
      <c r="B3" s="152" t="str">
        <f>Baseline!B3</f>
        <v>R thousands</v>
      </c>
      <c r="C3" s="269" t="str">
        <f>Baseline!C3</f>
        <v>Outcome</v>
      </c>
      <c r="D3" s="269"/>
      <c r="E3" s="271"/>
      <c r="F3" s="33" t="str">
        <f>Baseline!F3</f>
        <v>Adjusted Budget</v>
      </c>
      <c r="G3" s="272" t="str">
        <f>Baseline!G3</f>
        <v>Medium-term estimates</v>
      </c>
      <c r="H3" s="270"/>
      <c r="I3" s="270"/>
    </row>
    <row r="4" spans="1:16" ht="15">
      <c r="A4" s="5"/>
      <c r="B4" s="9" t="str">
        <f>Baseline!B4</f>
        <v>Equitable share and related</v>
      </c>
      <c r="C4" s="176">
        <f>Baseline!C4+'Technical '!C4+'Additions '!C4+'Reductions '!C4</f>
        <v>49366507</v>
      </c>
      <c r="D4" s="176">
        <f>Baseline!D4+'Technical '!D4+'Additions '!D4+'Reductions '!D4</f>
        <v>50708988</v>
      </c>
      <c r="E4" s="176">
        <f>Baseline!E4+'Technical '!E4+'Additions '!E4+'Reductions '!E4</f>
        <v>57012141</v>
      </c>
      <c r="F4" s="174">
        <f>Baseline!F4+'Technical '!F4+'Additions '!F4+'Reductions '!F4</f>
        <v>62731845</v>
      </c>
      <c r="G4" s="176">
        <f>Baseline!G4+'Technical '!G4+'Additions '!G4+'Reductions '!G4</f>
        <v>68973465.288</v>
      </c>
      <c r="H4" s="176">
        <f>Baseline!H4+'Technical '!H4+'Additions '!H4+'Reductions '!H4</f>
        <v>75683325.53375499</v>
      </c>
      <c r="I4" s="176">
        <f>Baseline!I4+'Technical '!I4+'Additions '!I4+'Reductions '!I4</f>
        <v>82161818.4938444</v>
      </c>
      <c r="N4" s="110"/>
      <c r="O4" s="110"/>
      <c r="P4" s="110"/>
    </row>
    <row r="5" spans="1:16" ht="15">
      <c r="A5" s="5"/>
      <c r="B5" s="11" t="str">
        <f>Baseline!B5</f>
        <v>Equitable share formula</v>
      </c>
      <c r="C5" s="64">
        <f>Baseline!C5+'Technical '!C5+'Additions '!C5+'Reductions '!C5</f>
        <v>44210908</v>
      </c>
      <c r="D5" s="64">
        <f>Baseline!D5+'Technical '!D5+'Additions '!D5+'Reductions '!D5</f>
        <v>45259344</v>
      </c>
      <c r="E5" s="64">
        <f>Baseline!E5+'Technical '!E5+'Additions '!E5+'Reductions '!E5</f>
        <v>51326396.324</v>
      </c>
      <c r="F5" s="46">
        <f>Baseline!F5+'Technical '!F5+'Additions '!F5+'Reductions '!F5</f>
        <v>56722357.545116</v>
      </c>
      <c r="G5" s="64">
        <f>Baseline!G5+'Technical '!G5+'Additions '!G5+'Reductions '!G5</f>
        <v>62633128.3899205</v>
      </c>
      <c r="H5" s="64">
        <f>Baseline!H5+'Technical '!H5+'Additions '!H5+'Reductions '!H5</f>
        <v>69001433.4572311</v>
      </c>
      <c r="I5" s="64">
        <f>Baseline!I5+'Technical '!I5+'Additions '!I5+'Reductions '!I5</f>
        <v>74907956.42957824</v>
      </c>
      <c r="N5" s="111"/>
      <c r="O5" s="111"/>
      <c r="P5" s="111"/>
    </row>
    <row r="6" spans="1:16" ht="15">
      <c r="A6" s="5"/>
      <c r="B6" s="11" t="str">
        <f>Baseline!B6</f>
        <v>RSC levy replacement</v>
      </c>
      <c r="C6" s="64">
        <f>Baseline!C6+'Technical '!C6+'Additions '!C6+'Reductions '!C6</f>
        <v>4336674</v>
      </c>
      <c r="D6" s="64">
        <f>Baseline!D6+'Technical '!D6+'Additions '!D6+'Reductions '!D6</f>
        <v>4566517</v>
      </c>
      <c r="E6" s="64">
        <f>Baseline!E6+'Technical '!E6+'Additions '!E6+'Reductions '!E6</f>
        <v>4794842</v>
      </c>
      <c r="F6" s="46">
        <f>Baseline!F6+'Technical '!F6+'Additions '!F6+'Reductions '!F6</f>
        <v>5072947</v>
      </c>
      <c r="G6" s="64">
        <f>Baseline!G6+'Technical '!G6+'Additions '!G6+'Reductions '!G6</f>
        <v>5357032</v>
      </c>
      <c r="H6" s="64">
        <f>Baseline!H6+'Technical '!H6+'Additions '!H6+'Reductions '!H6</f>
        <v>5651668.76</v>
      </c>
      <c r="I6" s="64">
        <f>Baseline!I6+'Technical '!I6+'Additions '!I6+'Reductions '!I6</f>
        <v>6135451.627840384</v>
      </c>
      <c r="N6" s="110"/>
      <c r="O6" s="110"/>
      <c r="P6" s="110"/>
    </row>
    <row r="7" spans="1:16" ht="15">
      <c r="A7" s="5"/>
      <c r="B7" s="11" t="str">
        <f>Baseline!B7</f>
        <v>Councillors and ward committees</v>
      </c>
      <c r="C7" s="64">
        <f>Baseline!C7+'Technical '!C7+'Additions '!C7+'Reductions '!C7</f>
        <v>818925</v>
      </c>
      <c r="D7" s="64">
        <f>Baseline!D7+'Technical '!D7+'Additions '!D7+'Reductions '!D7</f>
        <v>883127</v>
      </c>
      <c r="E7" s="64">
        <f>Baseline!E7+'Technical '!E7+'Additions '!E7+'Reductions '!E7</f>
        <v>890902.6760000001</v>
      </c>
      <c r="F7" s="46">
        <f>Baseline!F7+'Technical '!F7+'Additions '!F7+'Reductions '!F7</f>
        <v>936540.4548840001</v>
      </c>
      <c r="G7" s="64">
        <f>Baseline!G7+'Technical '!G7+'Additions '!G7+'Reductions '!G7</f>
        <v>983304.8980795039</v>
      </c>
      <c r="H7" s="64">
        <f>Baseline!H7+'Technical '!H7+'Additions '!H7+'Reductions '!H7</f>
        <v>1030223.3165238765</v>
      </c>
      <c r="I7" s="64">
        <f>Baseline!I7+'Technical '!I7+'Additions '!I7+'Reductions '!I7</f>
        <v>1118410.4364257783</v>
      </c>
      <c r="N7" s="110"/>
      <c r="O7" s="110"/>
      <c r="P7" s="110"/>
    </row>
    <row r="8" spans="1:9" ht="9.75" customHeight="1">
      <c r="A8" s="5"/>
      <c r="B8" s="11"/>
      <c r="C8" s="64"/>
      <c r="D8" s="64"/>
      <c r="E8" s="64"/>
      <c r="F8" s="62"/>
      <c r="G8" s="64"/>
      <c r="H8" s="64"/>
      <c r="I8" s="64"/>
    </row>
    <row r="9" spans="1:9" ht="22.5">
      <c r="A9" s="12"/>
      <c r="B9" s="13" t="str">
        <f>Baseline!B9</f>
        <v>General fuel levy sharing 
with metros</v>
      </c>
      <c r="C9" s="39">
        <f>Baseline!C9+'Technical '!C9+'Additions '!C9+'Reductions '!C9</f>
        <v>10658909.452</v>
      </c>
      <c r="D9" s="39">
        <f>Baseline!D9+'Technical '!D9+'Additions '!D9+'Reductions '!D9</f>
        <v>11223831</v>
      </c>
      <c r="E9" s="39">
        <f>Baseline!E9+'Technical '!E9+'Additions '!E9+'Reductions '!E9</f>
        <v>11785023</v>
      </c>
      <c r="F9" s="47">
        <f>Baseline!F9+'Technical '!F9+'Additions '!F9+'Reductions '!F9</f>
        <v>12468554</v>
      </c>
      <c r="G9" s="58">
        <f>Baseline!G9+'Technical '!G9+'Additions '!G9+'Reductions '!G9</f>
        <v>13166793</v>
      </c>
      <c r="H9" s="58">
        <f>Baseline!H9+'Technical '!H9+'Additions '!H9+'Reductions '!H9</f>
        <v>14026877.614999998</v>
      </c>
      <c r="I9" s="58">
        <f>Baseline!I9+'Technical '!I9+'Additions '!I9+'Reductions '!I9</f>
        <v>15182494.583281424</v>
      </c>
    </row>
    <row r="10" spans="1:8" ht="10.5" customHeight="1">
      <c r="A10" s="5"/>
      <c r="B10" s="153"/>
      <c r="C10" s="18"/>
      <c r="D10" s="60"/>
      <c r="E10" s="60"/>
      <c r="F10" s="216"/>
      <c r="G10" s="60"/>
      <c r="H10" s="60"/>
    </row>
    <row r="11" spans="1:16" ht="15">
      <c r="A11" s="12"/>
      <c r="B11" s="13" t="str">
        <f>Baseline!B11</f>
        <v>Direct transfers</v>
      </c>
      <c r="C11" s="177">
        <f>Baseline!C11+'Technical '!C11+'Additions '!C11+'Reductions '!C11</f>
        <v>38312658</v>
      </c>
      <c r="D11" s="177">
        <f>Baseline!D11+'Technical '!D11+'Additions '!D11+'Reductions '!D11</f>
        <v>40934234</v>
      </c>
      <c r="E11" s="177">
        <f>Baseline!E11+'Technical '!E11+'Additions '!E11+'Reductions '!E11</f>
        <v>43780993</v>
      </c>
      <c r="F11" s="45">
        <f>Baseline!F11+'Technical '!F11+'Additions '!F11+'Reductions '!F11</f>
        <v>44770708.03000001</v>
      </c>
      <c r="G11" s="178">
        <f>Baseline!G11+'Technical '!G11+'Additions '!G11+'Reductions '!G11</f>
        <v>45148643</v>
      </c>
      <c r="H11" s="178">
        <f>Baseline!H11+'Technical '!H11+'Additions '!H11+'Reductions '!H11</f>
        <v>48170520.685</v>
      </c>
      <c r="I11" s="178">
        <f>Baseline!I11+'Technical '!I11+'Additions '!I11+'Reductions '!I11</f>
        <v>52153995.43567307</v>
      </c>
      <c r="N11" s="34"/>
      <c r="O11" s="34"/>
      <c r="P11" s="34"/>
    </row>
    <row r="12" spans="1:17" ht="15">
      <c r="A12" s="5"/>
      <c r="B12" s="15" t="str">
        <f>Baseline!B12</f>
        <v>Infrastructure</v>
      </c>
      <c r="C12" s="170">
        <f>Baseline!C12+'Technical '!C12+'Additions '!C12+'Reductions '!C12</f>
        <v>36866404</v>
      </c>
      <c r="D12" s="170">
        <f>Baseline!D12+'Technical '!D12+'Additions '!D12+'Reductions '!D12</f>
        <v>39073386</v>
      </c>
      <c r="E12" s="170">
        <f>Baseline!E12+'Technical '!E12+'Additions '!E12+'Reductions '!E12</f>
        <v>41803535</v>
      </c>
      <c r="F12" s="174">
        <f>Baseline!F12+'Technical '!F12+'Additions '!F12+'Reductions '!F12</f>
        <v>42704251.69600001</v>
      </c>
      <c r="G12" s="175">
        <f>Baseline!G12+'Technical '!G12+'Additions '!G12+'Reductions '!G12</f>
        <v>43024706</v>
      </c>
      <c r="H12" s="175">
        <f>Baseline!H12+'Technical '!H12+'Additions '!H12+'Reductions '!H12</f>
        <v>45927418.22</v>
      </c>
      <c r="I12" s="175">
        <f>Baseline!I12+'Technical '!I12+'Additions '!I12+'Reductions '!I12</f>
        <v>49786696.41509807</v>
      </c>
      <c r="N12" s="273"/>
      <c r="O12" s="273"/>
      <c r="P12" s="273"/>
      <c r="Q12" s="273"/>
    </row>
    <row r="13" spans="1:17" ht="15">
      <c r="A13" s="2"/>
      <c r="B13" s="17" t="str">
        <f>Baseline!B13</f>
        <v>Municipal infrastructure grant</v>
      </c>
      <c r="C13" s="18">
        <f>Baseline!C13+'Technical '!C13+'Additions '!C13+'Reductions '!C13</f>
        <v>14955762</v>
      </c>
      <c r="D13" s="18">
        <f>Baseline!D13+'Technical '!D13+'Additions '!D13+'Reductions '!D13</f>
        <v>14914028</v>
      </c>
      <c r="E13" s="18">
        <f>Baseline!E13+'Technical '!E13+'Additions '!E13+'Reductions '!E13</f>
        <v>15891252</v>
      </c>
      <c r="F13" s="46">
        <f>Baseline!F13+'Technical '!F13+'Additions '!F13+'Reductions '!F13</f>
        <v>15287684.808000002</v>
      </c>
      <c r="G13" s="35">
        <f>Baseline!G13+'Technical '!G13+'Additions '!G13+'Reductions '!G13</f>
        <v>15733731</v>
      </c>
      <c r="H13" s="35">
        <f>Baseline!H13+'Technical '!H13+'Additions '!H13+'Reductions '!H13</f>
        <v>16599086.204999998</v>
      </c>
      <c r="I13" s="35">
        <f>Baseline!I13+'Technical '!I13+'Additions '!I13+'Reductions '!I13</f>
        <v>17844020.086018156</v>
      </c>
      <c r="K13" s="93">
        <f aca="true" t="shared" si="0" ref="K13:K34">ROUND(G13,0)</f>
        <v>15733731</v>
      </c>
      <c r="L13" s="93">
        <f>ROUND(H13,0)</f>
        <v>16599086</v>
      </c>
      <c r="M13" s="93">
        <f>ROUND(I13,0)</f>
        <v>17844020</v>
      </c>
      <c r="N13" s="63"/>
      <c r="O13" s="63"/>
      <c r="P13" s="63"/>
      <c r="Q13" s="36"/>
    </row>
    <row r="14" spans="1:17" ht="22.5">
      <c r="A14" s="2"/>
      <c r="B14" s="17" t="str">
        <f>Baseline!B14</f>
        <v>Water services infrastructure 
grant</v>
      </c>
      <c r="C14" s="18">
        <f>Baseline!C14+'Technical '!C14+'Additions '!C14+'Reductions '!C14</f>
        <v>2305029</v>
      </c>
      <c r="D14" s="18">
        <f>Baseline!D14+'Technical '!D14+'Additions '!D14+'Reductions '!D14</f>
        <v>2830983</v>
      </c>
      <c r="E14" s="18">
        <f>Baseline!E14+'Technical '!E14+'Additions '!E14+'Reductions '!E14</f>
        <v>3329464</v>
      </c>
      <c r="F14" s="46">
        <f>Baseline!F14+'Technical '!F14+'Additions '!F14+'Reductions '!F14</f>
        <v>3769139.236</v>
      </c>
      <c r="G14" s="35">
        <f>Baseline!G14+'Technical '!G14+'Additions '!G14+'Reductions '!G14</f>
        <v>3669319</v>
      </c>
      <c r="H14" s="35">
        <f>Baseline!H14+'Technical '!H14+'Additions '!H14+'Reductions '!H14</f>
        <v>3870971.545</v>
      </c>
      <c r="I14" s="35">
        <f>Baseline!I14+'Technical '!I14+'Additions '!I14+'Reductions '!I14</f>
        <v>4161294.974212392</v>
      </c>
      <c r="K14" s="93">
        <f t="shared" si="0"/>
        <v>3669319</v>
      </c>
      <c r="L14" s="93">
        <f aca="true" t="shared" si="1" ref="L14:L45">ROUND(H14,0)</f>
        <v>3870972</v>
      </c>
      <c r="M14" s="93">
        <f aca="true" t="shared" si="2" ref="M14:M45">ROUND(I14,0)</f>
        <v>4161295</v>
      </c>
      <c r="N14" s="93"/>
      <c r="O14" s="93"/>
      <c r="P14" s="93"/>
      <c r="Q14" s="36"/>
    </row>
    <row r="15" spans="1:16" ht="22.5">
      <c r="A15" s="2"/>
      <c r="B15" s="17" t="str">
        <f>Baseline!B15</f>
        <v>Urban settlements development 
grant</v>
      </c>
      <c r="C15" s="18">
        <f>Baseline!C15+'Technical '!C15+'Additions '!C15+'Reductions '!C15</f>
        <v>10554345</v>
      </c>
      <c r="D15" s="18">
        <f>Baseline!D15+'Technical '!D15+'Additions '!D15+'Reductions '!D15</f>
        <v>10839468</v>
      </c>
      <c r="E15" s="18">
        <f>Baseline!E15+'Technical '!E15+'Additions '!E15+'Reductions '!E15</f>
        <v>11382247</v>
      </c>
      <c r="F15" s="46">
        <f>Baseline!F15+'Technical '!F15+'Additions '!F15+'Reductions '!F15</f>
        <v>11306137.134000001</v>
      </c>
      <c r="G15" s="35">
        <f>Baseline!G15+'Technical '!G15+'Additions '!G15+'Reductions '!G15</f>
        <v>12045386</v>
      </c>
      <c r="H15" s="35">
        <f>Baseline!H15+'Technical '!H15+'Additions '!H15+'Reductions '!H15</f>
        <v>9716794.229999999</v>
      </c>
      <c r="I15" s="35">
        <f>Baseline!I15+'Technical '!I15+'Additions '!I15+'Reductions '!I15</f>
        <v>9373054.996376256</v>
      </c>
      <c r="K15" s="93">
        <f t="shared" si="0"/>
        <v>12045386</v>
      </c>
      <c r="L15" s="93">
        <f t="shared" si="1"/>
        <v>9716794</v>
      </c>
      <c r="M15" s="93">
        <f t="shared" si="2"/>
        <v>9373055</v>
      </c>
      <c r="N15" s="93"/>
      <c r="O15" s="93"/>
      <c r="P15" s="63"/>
    </row>
    <row r="16" spans="1:16" ht="22.5">
      <c r="A16" s="2"/>
      <c r="B16" s="17" t="str">
        <f>Baseline!B16</f>
        <v>Integrated national electrification programme (municipal) grant </v>
      </c>
      <c r="C16" s="18">
        <f>Baseline!C16+'Technical '!C16+'Additions '!C16+'Reductions '!C16</f>
        <v>1980340</v>
      </c>
      <c r="D16" s="18">
        <f>Baseline!D16+'Technical '!D16+'Additions '!D16+'Reductions '!D16</f>
        <v>1946246</v>
      </c>
      <c r="E16" s="18">
        <f>Baseline!E16+'Technical '!E16+'Additions '!E16+'Reductions '!E16</f>
        <v>2087048</v>
      </c>
      <c r="F16" s="46">
        <f>Baseline!F16+'Technical '!F16+'Additions '!F16+'Reductions '!F16</f>
        <v>1904476.784</v>
      </c>
      <c r="G16" s="35">
        <f>Baseline!G16+'Technical '!G16+'Additions '!G16+'Reductions '!G16</f>
        <v>1863328</v>
      </c>
      <c r="H16" s="35">
        <f>Baseline!H16+'Technical '!H16+'Additions '!H16+'Reductions '!H16</f>
        <v>1977364.0399999996</v>
      </c>
      <c r="I16" s="35">
        <f>Baseline!I16+'Technical '!I16+'Additions '!I16+'Reductions '!I16</f>
        <v>2131018.6697066603</v>
      </c>
      <c r="K16" s="93">
        <f t="shared" si="0"/>
        <v>1863328</v>
      </c>
      <c r="L16" s="93">
        <f t="shared" si="1"/>
        <v>1977364</v>
      </c>
      <c r="M16" s="93">
        <f t="shared" si="2"/>
        <v>2131019</v>
      </c>
      <c r="N16" s="34"/>
      <c r="P16" s="63"/>
    </row>
    <row r="17" spans="1:15" ht="15">
      <c r="A17" s="2"/>
      <c r="B17" s="17" t="str">
        <f>Baseline!B17</f>
        <v>Public transport network grant</v>
      </c>
      <c r="C17" s="18">
        <f>Baseline!C17+'Technical '!C17+'Additions '!C17+'Reductions '!C17</f>
        <v>5953090</v>
      </c>
      <c r="D17" s="18">
        <f>Baseline!D17+'Technical '!D17+'Additions '!D17+'Reductions '!D17</f>
        <v>5592691</v>
      </c>
      <c r="E17" s="18">
        <f>Baseline!E17+'Technical '!E17+'Additions '!E17+'Reductions '!E17</f>
        <v>6159559</v>
      </c>
      <c r="F17" s="46">
        <f>Baseline!F17+'Technical '!F17+'Additions '!F17+'Reductions '!F17</f>
        <v>6286668.91</v>
      </c>
      <c r="G17" s="35">
        <f>Baseline!G17+'Technical '!G17+'Additions '!G17+'Reductions '!G17</f>
        <v>6468248</v>
      </c>
      <c r="H17" s="35">
        <f>Baseline!H17+'Technical '!H17+'Additions '!H17+'Reductions '!H17</f>
        <v>7495171.64</v>
      </c>
      <c r="I17" s="35">
        <f>Baseline!I17+'Technical '!I17+'Additions '!I17+'Reductions '!I17</f>
        <v>8366935.451684985</v>
      </c>
      <c r="K17" s="93">
        <f t="shared" si="0"/>
        <v>6468248</v>
      </c>
      <c r="L17" s="93">
        <f t="shared" si="1"/>
        <v>7495172</v>
      </c>
      <c r="M17" s="93">
        <f t="shared" si="2"/>
        <v>8366935</v>
      </c>
      <c r="O17" s="63"/>
    </row>
    <row r="18" spans="1:16" ht="22.5">
      <c r="A18" s="2"/>
      <c r="B18" s="17" t="str">
        <f>Baseline!B18</f>
        <v>Neighbourhood development 
partnership grant (capital)</v>
      </c>
      <c r="C18" s="18">
        <f>Baseline!C18+'Technical '!C18+'Additions '!C18+'Reductions '!C18</f>
        <v>583575</v>
      </c>
      <c r="D18" s="18">
        <f>Baseline!D18+'Technical '!D18+'Additions '!D18+'Reductions '!D18</f>
        <v>591860</v>
      </c>
      <c r="E18" s="18">
        <f>Baseline!E18+'Technical '!E18+'Additions '!E18+'Reductions '!E18</f>
        <v>663390</v>
      </c>
      <c r="F18" s="46">
        <f>Baseline!F18+'Technical '!F18+'Additions '!F18+'Reductions '!F18</f>
        <v>601867</v>
      </c>
      <c r="G18" s="35">
        <f>Baseline!G18+'Technical '!G18+'Additions '!G18+'Reductions '!G18</f>
        <v>621172</v>
      </c>
      <c r="H18" s="35">
        <f>Baseline!H18+'Technical '!H18+'Additions '!H18+'Reductions '!H18</f>
        <v>654936.46</v>
      </c>
      <c r="I18" s="35">
        <f>Baseline!I18+'Technical '!I18+'Additions '!I18+'Reductions '!I18</f>
        <v>704056.7898120406</v>
      </c>
      <c r="K18" s="93">
        <f t="shared" si="0"/>
        <v>621172</v>
      </c>
      <c r="L18" s="93">
        <f t="shared" si="1"/>
        <v>654936</v>
      </c>
      <c r="M18" s="93">
        <f t="shared" si="2"/>
        <v>704057</v>
      </c>
      <c r="P18" s="34"/>
    </row>
    <row r="19" spans="1:13" ht="22.5">
      <c r="A19" s="2"/>
      <c r="B19" s="17" t="str">
        <f>Baseline!B19</f>
        <v>Integrated city development 
grant</v>
      </c>
      <c r="C19" s="18">
        <f>Baseline!C19+'Technical '!C19+'Additions '!C19+'Reductions '!C19</f>
        <v>251300</v>
      </c>
      <c r="D19" s="18">
        <f>Baseline!D19+'Technical '!D19+'Additions '!D19+'Reductions '!D19</f>
        <v>266805</v>
      </c>
      <c r="E19" s="18">
        <f>Baseline!E19+'Technical '!E19+'Additions '!E19+'Reductions '!E19</f>
        <v>292119</v>
      </c>
      <c r="F19" s="46">
        <f>Baseline!F19+'Technical '!F19+'Additions '!F19+'Reductions '!F19</f>
        <v>293608.902</v>
      </c>
      <c r="G19" s="35">
        <f>Baseline!G19+'Technical '!G19+'Additions '!G19+'Reductions '!G19</f>
        <v>310051</v>
      </c>
      <c r="H19" s="35">
        <f>Baseline!H19+'Technical '!H19+'Additions '!H19+'Reductions '!H19</f>
        <v>327319.295</v>
      </c>
      <c r="I19" s="35">
        <f>Baseline!I19+'Technical '!I19+'Additions '!I19+'Reductions '!I19</f>
        <v>351868.289759346</v>
      </c>
      <c r="K19" s="93">
        <f t="shared" si="0"/>
        <v>310051</v>
      </c>
      <c r="L19" s="93">
        <f t="shared" si="1"/>
        <v>327319</v>
      </c>
      <c r="M19" s="93">
        <f t="shared" si="2"/>
        <v>351868</v>
      </c>
    </row>
    <row r="20" spans="1:13" ht="22.5">
      <c r="A20" s="2"/>
      <c r="B20" s="17" t="str">
        <f>Baseline!B20</f>
        <v>Rural roads asset management systems grant</v>
      </c>
      <c r="C20" s="18">
        <f>Baseline!C20+'Technical '!C20+'Additions '!C20+'Reductions '!C20</f>
        <v>96842</v>
      </c>
      <c r="D20" s="18">
        <f>Baseline!D20+'Technical '!D20+'Additions '!D20+'Reductions '!D20</f>
        <v>101514</v>
      </c>
      <c r="E20" s="18">
        <f>Baseline!E20+'Technical '!E20+'Additions '!E20+'Reductions '!E20</f>
        <v>107309</v>
      </c>
      <c r="F20" s="46">
        <f>Baseline!F20+'Technical '!F20+'Additions '!F20+'Reductions '!F20</f>
        <v>107532.922</v>
      </c>
      <c r="G20" s="35">
        <f>Baseline!G20+'Technical '!G20+'Additions '!G20+'Reductions '!G20</f>
        <v>113891</v>
      </c>
      <c r="H20" s="35">
        <f>Baseline!H20+'Technical '!H20+'Additions '!H20+'Reductions '!H20</f>
        <v>120485.00499999999</v>
      </c>
      <c r="I20" s="35">
        <f>Baseline!I20+'Technical '!I20+'Additions '!I20+'Reductions '!I20</f>
        <v>127111.68027499998</v>
      </c>
      <c r="K20" s="93">
        <f t="shared" si="0"/>
        <v>113891</v>
      </c>
      <c r="L20" s="93">
        <f t="shared" si="1"/>
        <v>120485</v>
      </c>
      <c r="M20" s="93">
        <f t="shared" si="2"/>
        <v>127112</v>
      </c>
    </row>
    <row r="21" spans="1:20" s="38" customFormat="1" ht="15" customHeight="1">
      <c r="A21" s="37"/>
      <c r="B21" s="17" t="str">
        <f>Baseline!B21</f>
        <v>Metro informal settlements partnership grant</v>
      </c>
      <c r="C21" s="18">
        <f>Baseline!C21+'Technical '!C21+'Additions '!C21+'Reductions '!C21</f>
        <v>0</v>
      </c>
      <c r="D21" s="18">
        <f>Baseline!D21+'Technical '!D21+'Additions '!D21+'Reductions '!D21</f>
        <v>0</v>
      </c>
      <c r="E21" s="18">
        <f>Baseline!E21+'Technical '!E21+'Additions '!E21+'Reductions '!E21</f>
        <v>0</v>
      </c>
      <c r="F21" s="46">
        <f>Baseline!F21+'Technical '!F21+'Additions '!F21+'Reductions '!F21</f>
        <v>0</v>
      </c>
      <c r="G21" s="35">
        <f>Baseline!G21+'Technical '!G21+'Additions '!G21+'Reductions '!G21</f>
        <v>0</v>
      </c>
      <c r="H21" s="35">
        <f>Baseline!H21+'Technical '!H21+'Additions '!H21+'Reductions '!H21</f>
        <v>2985285</v>
      </c>
      <c r="I21" s="35">
        <f>Baseline!I21+'Technical '!I21+'Additions '!I21+'Reductions '!I21</f>
        <v>4383830</v>
      </c>
      <c r="K21" s="93">
        <f t="shared" si="0"/>
        <v>0</v>
      </c>
      <c r="L21" s="93">
        <f t="shared" si="1"/>
        <v>2985285</v>
      </c>
      <c r="M21" s="93">
        <f t="shared" si="2"/>
        <v>4383830</v>
      </c>
      <c r="O21" s="144"/>
      <c r="P21" s="144"/>
      <c r="Q21" s="144"/>
      <c r="R21" s="144"/>
      <c r="S21" s="144"/>
      <c r="T21" s="144"/>
    </row>
    <row r="22" spans="1:13" s="38" customFormat="1" ht="15">
      <c r="A22" s="37"/>
      <c r="B22" s="17" t="str">
        <f>Baseline!B22</f>
        <v>Regional bulk infrastructure grant</v>
      </c>
      <c r="C22" s="18">
        <f>Baseline!C22+'Technical '!C22+'Additions '!C22+'Reductions '!C22</f>
        <v>0</v>
      </c>
      <c r="D22" s="18">
        <f>Baseline!D22+'Technical '!D22+'Additions '!D22+'Reductions '!D22</f>
        <v>1849791</v>
      </c>
      <c r="E22" s="18">
        <f>Baseline!E22+'Technical '!E22+'Additions '!E22+'Reductions '!E22</f>
        <v>1865000</v>
      </c>
      <c r="F22" s="46">
        <f>Baseline!F22+'Technical '!F22+'Additions '!F22+'Reductions '!F22</f>
        <v>1957000</v>
      </c>
      <c r="G22" s="35">
        <f>Baseline!G22+'Technical '!G22+'Additions '!G22+'Reductions '!G22</f>
        <v>2066360</v>
      </c>
      <c r="H22" s="35">
        <f>Baseline!H22+'Technical '!H22+'Additions '!H22+'Reductions '!H22</f>
        <v>2180004.8</v>
      </c>
      <c r="I22" s="35">
        <f>Baseline!I22+'Technical '!I22+'Additions '!I22+'Reductions '!I22</f>
        <v>2343505.477253228</v>
      </c>
      <c r="K22" s="93">
        <f t="shared" si="0"/>
        <v>2066360</v>
      </c>
      <c r="L22" s="93">
        <f t="shared" si="1"/>
        <v>2180005</v>
      </c>
      <c r="M22" s="93">
        <f t="shared" si="2"/>
        <v>2343505</v>
      </c>
    </row>
    <row r="23" spans="1:13" ht="15">
      <c r="A23" s="2"/>
      <c r="B23" s="17" t="str">
        <f>Baseline!B23</f>
        <v>Municipal disaster recovery grant</v>
      </c>
      <c r="C23" s="18">
        <f>Baseline!C23+'Technical '!C23+'Additions '!C23+'Reductions '!C23</f>
        <v>186121</v>
      </c>
      <c r="D23" s="18">
        <f>Baseline!D23+'Technical '!D23+'Additions '!D23+'Reductions '!D23</f>
        <v>140000</v>
      </c>
      <c r="E23" s="18">
        <f>Baseline!E23+'Technical '!E23+'Additions '!E23+'Reductions '!E23</f>
        <v>26147</v>
      </c>
      <c r="F23" s="46">
        <f>Baseline!F23+'Technical '!F23+'Additions '!F23+'Reductions '!F23</f>
        <v>1190136</v>
      </c>
      <c r="G23" s="35">
        <f>Baseline!G23+'Technical '!G23+'Additions '!G23+'Reductions '!G23</f>
        <v>133220</v>
      </c>
      <c r="H23" s="35">
        <f>Baseline!H23+'Technical '!H23+'Additions '!H23+'Reductions '!H23</f>
        <v>0</v>
      </c>
      <c r="I23" s="35">
        <f>Baseline!I23+'Technical '!I23+'Additions '!I23+'Reductions '!I23</f>
        <v>0</v>
      </c>
      <c r="K23" s="93">
        <f t="shared" si="0"/>
        <v>133220</v>
      </c>
      <c r="L23" s="93">
        <f t="shared" si="1"/>
        <v>0</v>
      </c>
      <c r="M23" s="93">
        <f t="shared" si="2"/>
        <v>0</v>
      </c>
    </row>
    <row r="24" spans="1:13" ht="15">
      <c r="A24" s="2"/>
      <c r="B24" s="19" t="str">
        <f>Baseline!B24</f>
        <v>Current</v>
      </c>
      <c r="C24" s="170">
        <f>Baseline!C24+'Technical '!C24+'Additions '!C24+'Reductions '!C24</f>
        <v>1446254</v>
      </c>
      <c r="D24" s="170">
        <f>Baseline!D24+'Technical '!D24+'Additions '!D24+'Reductions '!D24</f>
        <v>1860848</v>
      </c>
      <c r="E24" s="170">
        <f>Baseline!E24+'Technical '!E24+'Additions '!E24+'Reductions '!E24</f>
        <v>1977458</v>
      </c>
      <c r="F24" s="174">
        <f>Baseline!F24+'Technical '!F24+'Additions '!F24+'Reductions '!F24</f>
        <v>2066456.334</v>
      </c>
      <c r="G24" s="175">
        <f>Baseline!G24+'Technical '!G24+'Additions '!G24+'Reductions '!G24</f>
        <v>2123937</v>
      </c>
      <c r="H24" s="175">
        <f>Baseline!H24+'Technical '!H24+'Additions '!H24+'Reductions '!H24</f>
        <v>2243102.465</v>
      </c>
      <c r="I24" s="175">
        <f>Baseline!I24+'Technical '!I24+'Additions '!I24+'Reductions '!I24</f>
        <v>2367299.020575</v>
      </c>
      <c r="K24" s="93">
        <f t="shared" si="0"/>
        <v>2123937</v>
      </c>
      <c r="L24" s="93">
        <f t="shared" si="1"/>
        <v>2243102</v>
      </c>
      <c r="M24" s="93">
        <f t="shared" si="2"/>
        <v>2367299</v>
      </c>
    </row>
    <row r="25" spans="1:13" ht="20.25" hidden="1">
      <c r="A25" s="2"/>
      <c r="B25" s="20" t="str">
        <f>Baseline!B25</f>
        <v>Municipal systems improvement
grant</v>
      </c>
      <c r="C25" s="170"/>
      <c r="D25" s="170"/>
      <c r="E25" s="170"/>
      <c r="F25" s="174"/>
      <c r="G25" s="175"/>
      <c r="H25" s="175"/>
      <c r="I25" s="175"/>
      <c r="K25" s="93"/>
      <c r="L25" s="93"/>
      <c r="M25" s="93"/>
    </row>
    <row r="26" spans="1:13" ht="22.5">
      <c r="A26" s="2"/>
      <c r="B26" s="20" t="str">
        <f>Baseline!B26</f>
        <v>Local government financial management grant</v>
      </c>
      <c r="C26" s="18">
        <f>Baseline!C26+'Technical '!C26+'Additions '!C26+'Reductions '!C26</f>
        <v>452491</v>
      </c>
      <c r="D26" s="18">
        <f>Baseline!D26+'Technical '!D26+'Additions '!D26+'Reductions '!D26</f>
        <v>465264</v>
      </c>
      <c r="E26" s="18">
        <f>Baseline!E26+'Technical '!E26+'Additions '!E26+'Reductions '!E26</f>
        <v>502006</v>
      </c>
      <c r="F26" s="46">
        <f>Baseline!F26+'Technical '!F26+'Additions '!F26+'Reductions '!F26</f>
        <v>504566.348</v>
      </c>
      <c r="G26" s="35">
        <f>Baseline!G26+'Technical '!G26+'Additions '!G26+'Reductions '!G26</f>
        <v>532822</v>
      </c>
      <c r="H26" s="35">
        <f>Baseline!H26+'Technical '!H26+'Additions '!H26+'Reductions '!H26</f>
        <v>561712.575</v>
      </c>
      <c r="I26" s="35">
        <f>Baseline!I26+'Technical '!I26+'Additions '!I26+'Reductions '!I26</f>
        <v>592606.7666249999</v>
      </c>
      <c r="K26" s="93">
        <f t="shared" si="0"/>
        <v>532822</v>
      </c>
      <c r="L26" s="93">
        <f t="shared" si="1"/>
        <v>561713</v>
      </c>
      <c r="M26" s="93">
        <f t="shared" si="2"/>
        <v>592607</v>
      </c>
    </row>
    <row r="27" spans="1:13" ht="14.25" hidden="1">
      <c r="A27" s="2"/>
      <c r="B27" s="20" t="str">
        <f>Baseline!B27</f>
        <v>Human settlements capacity grant for cities</v>
      </c>
      <c r="C27" s="18">
        <f>Baseline!C27+'Technical '!C27+'Additions '!C27+'Reductions '!C27</f>
        <v>100000</v>
      </c>
      <c r="D27" s="18">
        <f>Baseline!D27+'Technical '!D27+'Additions '!D27+'Reductions '!D27</f>
        <v>0</v>
      </c>
      <c r="E27" s="18">
        <f>Baseline!E27+'Technical '!E27+'Additions '!E27+'Reductions '!E27</f>
        <v>0</v>
      </c>
      <c r="F27" s="46">
        <f>Baseline!F27+'Technical '!F27+'Additions '!F27+'Reductions '!F27</f>
        <v>0</v>
      </c>
      <c r="G27" s="35">
        <f>Baseline!G27+'Technical '!G27+'Additions '!G27+'Reductions '!G27</f>
        <v>0</v>
      </c>
      <c r="H27" s="35">
        <f>Baseline!H27+'Technical '!H27+'Additions '!H27+'Reductions '!H27</f>
        <v>0</v>
      </c>
      <c r="I27" s="35">
        <f>Baseline!I27+'Technical '!I27+'Additions '!I27+'Reductions '!I27</f>
        <v>0</v>
      </c>
      <c r="K27" s="93">
        <f t="shared" si="0"/>
        <v>0</v>
      </c>
      <c r="L27" s="93">
        <f t="shared" si="1"/>
        <v>0</v>
      </c>
      <c r="M27" s="93">
        <f t="shared" si="2"/>
        <v>0</v>
      </c>
    </row>
    <row r="28" spans="1:13" ht="15">
      <c r="A28" s="2"/>
      <c r="B28" s="20" t="str">
        <f>Baseline!B28</f>
        <v>Municipal demarcation transition grant</v>
      </c>
      <c r="C28" s="18">
        <f>Baseline!C28+'Technical '!C28+'Additions '!C28+'Reductions '!C28</f>
        <v>3714</v>
      </c>
      <c r="D28" s="18">
        <f>Baseline!D28+'Technical '!D28+'Additions '!D28+'Reductions '!D28</f>
        <v>297422</v>
      </c>
      <c r="E28" s="18">
        <f>Baseline!E28+'Technical '!E28+'Additions '!E28+'Reductions '!E28</f>
        <v>139714</v>
      </c>
      <c r="F28" s="46">
        <f>Baseline!F28+'Technical '!F28+'Additions '!F28+'Reductions '!F28</f>
        <v>0</v>
      </c>
      <c r="G28" s="35">
        <f>Baseline!G28+'Technical '!G28+'Additions '!G28+'Reductions '!G28</f>
        <v>0</v>
      </c>
      <c r="H28" s="35">
        <f>Baseline!H28+'Technical '!H28+'Additions '!H28+'Reductions '!H28</f>
        <v>0</v>
      </c>
      <c r="I28" s="35">
        <f>Baseline!I28+'Technical '!I28+'Additions '!I28+'Reductions '!I28</f>
        <v>0</v>
      </c>
      <c r="K28" s="93">
        <f t="shared" si="0"/>
        <v>0</v>
      </c>
      <c r="L28" s="93">
        <f t="shared" si="1"/>
        <v>0</v>
      </c>
      <c r="M28" s="93">
        <f t="shared" si="2"/>
        <v>0</v>
      </c>
    </row>
    <row r="29" spans="1:13" ht="22.5">
      <c r="A29" s="2"/>
      <c r="B29" s="20" t="str">
        <f>Baseline!B29</f>
        <v>Expanded public works programme 
integrated grant for municipalities</v>
      </c>
      <c r="C29" s="18">
        <f>Baseline!C29+'Technical '!C29+'Additions '!C29+'Reductions '!C29</f>
        <v>587685</v>
      </c>
      <c r="D29" s="18">
        <f>Baseline!D29+'Technical '!D29+'Additions '!D29+'Reductions '!D29</f>
        <v>663991</v>
      </c>
      <c r="E29" s="18">
        <f>Baseline!E29+'Technical '!E29+'Additions '!E29+'Reductions '!E29</f>
        <v>691447</v>
      </c>
      <c r="F29" s="46">
        <f>Baseline!F29+'Technical '!F29+'Additions '!F29+'Reductions '!F29</f>
        <v>692878</v>
      </c>
      <c r="G29" s="35">
        <f>Baseline!G29+'Technical '!G29+'Additions '!G29+'Reductions '!G29</f>
        <v>730046</v>
      </c>
      <c r="H29" s="35">
        <f>Baseline!H29+'Technical '!H29+'Additions '!H29+'Reductions '!H29</f>
        <v>771174.075</v>
      </c>
      <c r="I29" s="35">
        <f>Baseline!I29+'Technical '!I29+'Additions '!I29+'Reductions '!I29</f>
        <v>814414.5691249999</v>
      </c>
      <c r="K29" s="93">
        <f t="shared" si="0"/>
        <v>730046</v>
      </c>
      <c r="L29" s="93">
        <f t="shared" si="1"/>
        <v>771174</v>
      </c>
      <c r="M29" s="93">
        <f t="shared" si="2"/>
        <v>814415</v>
      </c>
    </row>
    <row r="30" spans="1:13" ht="15" customHeight="1">
      <c r="A30" s="2"/>
      <c r="B30" s="20" t="str">
        <f>Baseline!B30</f>
        <v>Infrastructure skills development grant</v>
      </c>
      <c r="C30" s="18">
        <f>Baseline!C30+'Technical '!C30+'Additions '!C30+'Reductions '!C30</f>
        <v>124465</v>
      </c>
      <c r="D30" s="18">
        <f>Baseline!D30+'Technical '!D30+'Additions '!D30+'Reductions '!D30</f>
        <v>130471</v>
      </c>
      <c r="E30" s="18">
        <f>Baseline!E30+'Technical '!E30+'Additions '!E30+'Reductions '!E30</f>
        <v>140774</v>
      </c>
      <c r="F30" s="46">
        <f>Baseline!F30+'Technical '!F30+'Additions '!F30+'Reductions '!F30</f>
        <v>141492</v>
      </c>
      <c r="G30" s="35">
        <f>Baseline!G30+'Technical '!G30+'Additions '!G30+'Reductions '!G30</f>
        <v>149416</v>
      </c>
      <c r="H30" s="35">
        <f>Baseline!H30+'Technical '!H30+'Additions '!H30+'Reductions '!H30</f>
        <v>157930.4</v>
      </c>
      <c r="I30" s="35">
        <f>Baseline!I30+'Technical '!I30+'Additions '!I30+'Reductions '!I30</f>
        <v>166616.572</v>
      </c>
      <c r="K30" s="93">
        <f t="shared" si="0"/>
        <v>149416</v>
      </c>
      <c r="L30" s="93">
        <f t="shared" si="1"/>
        <v>157930</v>
      </c>
      <c r="M30" s="93">
        <f t="shared" si="2"/>
        <v>166617</v>
      </c>
    </row>
    <row r="31" spans="1:13" ht="22.5">
      <c r="A31" s="2"/>
      <c r="B31" s="20" t="str">
        <f>Baseline!B31</f>
        <v>Energy efficiency and demand-side 
management grant</v>
      </c>
      <c r="C31" s="18">
        <f>Baseline!C31+'Technical '!C31+'Additions '!C31+'Reductions '!C31</f>
        <v>177899</v>
      </c>
      <c r="D31" s="18">
        <f>Baseline!D31+'Technical '!D31+'Additions '!D31+'Reductions '!D31</f>
        <v>185625</v>
      </c>
      <c r="E31" s="18">
        <f>Baseline!E31+'Technical '!E31+'Additions '!E31+'Reductions '!E31</f>
        <v>203236</v>
      </c>
      <c r="F31" s="46">
        <f>Baseline!F31+'Technical '!F31+'Additions '!F31+'Reductions '!F31</f>
        <v>215023.68800000002</v>
      </c>
      <c r="G31" s="35">
        <f>Baseline!G31+'Technical '!G31+'Additions '!G31+'Reductions '!G31</f>
        <v>227065</v>
      </c>
      <c r="H31" s="35">
        <f>Baseline!H31+'Technical '!H31+'Additions '!H31+'Reductions '!H31</f>
        <v>239553.57499999998</v>
      </c>
      <c r="I31" s="35">
        <f>Baseline!I31+'Technical '!I31+'Additions '!I31+'Reductions '!I31</f>
        <v>252729.02162499996</v>
      </c>
      <c r="K31" s="93">
        <f t="shared" si="0"/>
        <v>227065</v>
      </c>
      <c r="L31" s="93">
        <f t="shared" si="1"/>
        <v>239554</v>
      </c>
      <c r="M31" s="93">
        <f t="shared" si="2"/>
        <v>252729</v>
      </c>
    </row>
    <row r="32" spans="1:13" ht="15">
      <c r="A32" s="2"/>
      <c r="B32" s="20" t="str">
        <f>Baseline!B32</f>
        <v>Municipal disaster relief grant</v>
      </c>
      <c r="C32" s="18">
        <f>Baseline!C32+'Technical '!C32+'Additions '!C32+'Reductions '!C32</f>
        <v>0</v>
      </c>
      <c r="D32" s="18">
        <f>Baseline!D32+'Technical '!D32+'Additions '!D32+'Reductions '!D32</f>
        <v>118075</v>
      </c>
      <c r="E32" s="18">
        <f>Baseline!E32+'Technical '!E32+'Additions '!E32+'Reductions '!E32</f>
        <v>300281</v>
      </c>
      <c r="F32" s="46">
        <f>Baseline!F32+'Technical '!F32+'Additions '!F32+'Reductions '!F32</f>
        <v>349280.298</v>
      </c>
      <c r="G32" s="35">
        <f>Baseline!G32+'Technical '!G32+'Additions '!G32+'Reductions '!G32</f>
        <v>335488</v>
      </c>
      <c r="H32" s="35">
        <f>Baseline!H32+'Technical '!H32+'Additions '!H32+'Reductions '!H32</f>
        <v>353939.83999999997</v>
      </c>
      <c r="I32" s="35">
        <f>Baseline!I32+'Technical '!I32+'Additions '!I32+'Reductions '!I32</f>
        <v>373406.53119999997</v>
      </c>
      <c r="K32" s="93">
        <f t="shared" si="0"/>
        <v>335488</v>
      </c>
      <c r="L32" s="93">
        <f t="shared" si="1"/>
        <v>353940</v>
      </c>
      <c r="M32" s="93">
        <f t="shared" si="2"/>
        <v>373407</v>
      </c>
    </row>
    <row r="33" spans="1:13" ht="15">
      <c r="A33" s="2"/>
      <c r="B33" s="219" t="str">
        <f>Baseline!B33</f>
        <v>Municipal rehabilitation grant</v>
      </c>
      <c r="C33" s="220">
        <f>Baseline!C33+'Technical '!C33+'Additions '!C33+'Reductions '!C33</f>
        <v>0</v>
      </c>
      <c r="D33" s="220">
        <f>Baseline!D33+'Technical '!D33+'Additions '!D33+'Reductions '!D33</f>
        <v>0</v>
      </c>
      <c r="E33" s="220">
        <f>Baseline!E33+'Technical '!E33+'Additions '!E33+'Reductions '!E33</f>
        <v>0</v>
      </c>
      <c r="F33" s="221">
        <f>Baseline!F33+'Technical '!F33+'Additions '!F33+'Reductions '!F33</f>
        <v>0</v>
      </c>
      <c r="G33" s="222">
        <f>Baseline!G33+'Technical '!G33+'Additions '!G33+'Reductions '!G33</f>
        <v>0</v>
      </c>
      <c r="H33" s="222">
        <f>Baseline!H33+'Technical '!H33+'Additions '!H33+'Reductions '!H33</f>
        <v>0</v>
      </c>
      <c r="I33" s="222">
        <f>Baseline!I33+'Technical '!I33+'Additions '!I33+'Reductions '!I33</f>
        <v>0</v>
      </c>
      <c r="K33" s="93">
        <f t="shared" si="0"/>
        <v>0</v>
      </c>
      <c r="L33" s="93">
        <f t="shared" si="1"/>
        <v>0</v>
      </c>
      <c r="M33" s="93">
        <f t="shared" si="2"/>
        <v>0</v>
      </c>
    </row>
    <row r="34" spans="1:13" ht="15">
      <c r="A34" s="2"/>
      <c r="B34" s="20" t="str">
        <f>Baseline!B34</f>
        <v>Municipal emergency housing grant</v>
      </c>
      <c r="C34" s="18">
        <f>Baseline!C34+'Technical '!C34+'Additions '!C34+'Reductions '!C34</f>
        <v>0</v>
      </c>
      <c r="D34" s="18">
        <f>Baseline!D34+'Technical '!D34+'Additions '!D34+'Reductions '!D34</f>
        <v>0</v>
      </c>
      <c r="E34" s="18">
        <f>Baseline!E34+'Technical '!E34+'Additions '!E34+'Reductions '!E34</f>
        <v>0</v>
      </c>
      <c r="F34" s="46">
        <f>Baseline!F34+'Technical '!F34+'Additions '!F34+'Reductions '!F34</f>
        <v>140000</v>
      </c>
      <c r="G34" s="35">
        <f>Baseline!G34+'Technical '!G34+'Additions '!G34+'Reductions '!G34</f>
        <v>149100</v>
      </c>
      <c r="H34" s="35">
        <f>Baseline!H34+'Technical '!H34+'Additions '!H34+'Reductions '!H34</f>
        <v>158792</v>
      </c>
      <c r="I34" s="35">
        <f>Baseline!I34+'Technical '!I34+'Additions '!I34+'Reductions '!I34</f>
        <v>167525.56</v>
      </c>
      <c r="K34" s="93">
        <f t="shared" si="0"/>
        <v>149100</v>
      </c>
      <c r="L34" s="93">
        <f t="shared" si="1"/>
        <v>158792</v>
      </c>
      <c r="M34" s="93">
        <f t="shared" si="2"/>
        <v>167526</v>
      </c>
    </row>
    <row r="35" spans="1:13" ht="22.5">
      <c r="A35" s="2"/>
      <c r="B35" s="23" t="s">
        <v>12</v>
      </c>
      <c r="C35" s="18">
        <f>Baseline!C35+'Technical '!C35+'Additions '!C35+'Reductions '!C35</f>
        <v>0</v>
      </c>
      <c r="D35" s="18">
        <f>Baseline!D35+'Technical '!D35+'Additions '!D35+'Reductions '!D35</f>
        <v>0</v>
      </c>
      <c r="E35" s="18">
        <f>Baseline!E35+'Technical '!E35+'Additions '!E35+'Reductions '!E35</f>
        <v>0</v>
      </c>
      <c r="F35" s="46">
        <f>Baseline!F35+'Technical '!F35+'Additions '!F35+'Reductions '!F35</f>
        <v>23216</v>
      </c>
      <c r="G35" s="35">
        <f>Baseline!G35+'Technical '!G35+'Additions '!G35+'Reductions '!G35</f>
        <v>0</v>
      </c>
      <c r="H35" s="35">
        <f>Baseline!H35+'Technical '!H35+'Additions '!H35+'Reductions '!H35</f>
        <v>0</v>
      </c>
      <c r="I35" s="35">
        <f>Baseline!I35+'Technical '!I35+'Additions '!I35+'Reductions '!I35</f>
        <v>0</v>
      </c>
      <c r="K35" s="93">
        <f aca="true" t="shared" si="3" ref="K35:K45">ROUND(G35,0)</f>
        <v>0</v>
      </c>
      <c r="L35" s="93">
        <f t="shared" si="1"/>
        <v>0</v>
      </c>
      <c r="M35" s="93">
        <f t="shared" si="2"/>
        <v>0</v>
      </c>
    </row>
    <row r="36" spans="1:13" ht="15">
      <c r="A36" s="12"/>
      <c r="B36" s="13" t="str">
        <f>Baseline!B36</f>
        <v>Indirect transfers</v>
      </c>
      <c r="C36" s="180">
        <f>Baseline!C36+'Technical '!C36+'Additions '!C36+'Reductions '!C36</f>
        <v>10370205</v>
      </c>
      <c r="D36" s="180">
        <f>Baseline!D36+'Technical '!D36+'Additions '!D36+'Reductions '!D36</f>
        <v>8112223</v>
      </c>
      <c r="E36" s="180">
        <f>Baseline!E36+'Technical '!E36+'Additions '!E36+'Reductions '!E36</f>
        <v>7802741</v>
      </c>
      <c r="F36" s="181">
        <f>Baseline!F36+'Technical '!F36+'Additions '!F36+'Reductions '!F36</f>
        <v>7886509.516000001</v>
      </c>
      <c r="G36" s="182">
        <f>Baseline!G36+'Technical '!G36+'Additions '!G36+'Reductions '!G36</f>
        <v>7208220</v>
      </c>
      <c r="H36" s="182">
        <f>Baseline!H36+'Technical '!H36+'Additions '!H36+'Reductions '!H36</f>
        <v>7609325.699999999</v>
      </c>
      <c r="I36" s="182">
        <f>Baseline!I36+'Technical '!I36+'Additions '!I36+'Reductions '!I36</f>
        <v>8167457.989228092</v>
      </c>
      <c r="K36" s="93">
        <f t="shared" si="3"/>
        <v>7208220</v>
      </c>
      <c r="L36" s="93">
        <f t="shared" si="1"/>
        <v>7609326</v>
      </c>
      <c r="M36" s="93">
        <f t="shared" si="2"/>
        <v>8167458</v>
      </c>
    </row>
    <row r="37" spans="1:13" ht="15">
      <c r="A37" s="5"/>
      <c r="B37" s="15" t="str">
        <f>Baseline!B37</f>
        <v>Infrastructure</v>
      </c>
      <c r="C37" s="170">
        <f>Baseline!C37+'Technical '!C37+'Additions '!C37+'Reductions '!C37</f>
        <v>10118763</v>
      </c>
      <c r="D37" s="170">
        <f>Baseline!D37+'Technical '!D37+'Additions '!D37+'Reductions '!D37</f>
        <v>8092844</v>
      </c>
      <c r="E37" s="170">
        <f>Baseline!E37+'Technical '!E37+'Additions '!E37+'Reductions '!E37</f>
        <v>7699492</v>
      </c>
      <c r="F37" s="174">
        <f>Baseline!F37+'Technical '!F37+'Additions '!F37+'Reductions '!F37</f>
        <v>7794609.516000001</v>
      </c>
      <c r="G37" s="175">
        <f>Baseline!G37+'Technical '!G37+'Additions '!G37+'Reductions '!G37</f>
        <v>7086658</v>
      </c>
      <c r="H37" s="175">
        <f>Baseline!H37+'Technical '!H37+'Additions '!H37+'Reductions '!H37</f>
        <v>7481077.789999999</v>
      </c>
      <c r="I37" s="175">
        <f>Baseline!I37+'Technical '!I37+'Additions '!I37+'Reductions '!I37</f>
        <v>8032156.444178092</v>
      </c>
      <c r="K37" s="93">
        <f t="shared" si="3"/>
        <v>7086658</v>
      </c>
      <c r="L37" s="93">
        <f t="shared" si="1"/>
        <v>7481078</v>
      </c>
      <c r="M37" s="93">
        <f t="shared" si="2"/>
        <v>8032156</v>
      </c>
    </row>
    <row r="38" spans="1:13" ht="22.5">
      <c r="A38" s="2"/>
      <c r="B38" s="17" t="str">
        <f>Baseline!B38</f>
        <v>Integrated national electrification
programme (eskom) grant</v>
      </c>
      <c r="C38" s="18">
        <f>Baseline!C38+'Technical '!C38+'Additions '!C38+'Reductions '!C38</f>
        <v>3613243</v>
      </c>
      <c r="D38" s="18">
        <f>Baseline!D38+'Technical '!D38+'Additions '!D38+'Reductions '!D38</f>
        <v>3526334</v>
      </c>
      <c r="E38" s="18">
        <f>Baseline!E38+'Technical '!E38+'Additions '!E38+'Reductions '!E38</f>
        <v>3846154</v>
      </c>
      <c r="F38" s="46">
        <f>Baseline!F38+'Technical '!F38+'Additions '!F38+'Reductions '!F38</f>
        <v>3262030.932</v>
      </c>
      <c r="G38" s="35">
        <f>Baseline!G38+'Technical '!G38+'Additions '!G38+'Reductions '!G38</f>
        <v>3374053</v>
      </c>
      <c r="H38" s="35">
        <f>Baseline!H38+'Technical '!H38+'Additions '!H38+'Reductions '!H38</f>
        <v>3562737.915</v>
      </c>
      <c r="I38" s="35">
        <f>Baseline!I38+'Technical '!I38+'Additions '!I38+'Reductions '!I38</f>
        <v>3820669.750325</v>
      </c>
      <c r="K38" s="93">
        <f t="shared" si="3"/>
        <v>3374053</v>
      </c>
      <c r="L38" s="93">
        <f t="shared" si="1"/>
        <v>3562738</v>
      </c>
      <c r="M38" s="93">
        <f t="shared" si="2"/>
        <v>3820670</v>
      </c>
    </row>
    <row r="39" spans="1:13" ht="22.5">
      <c r="A39" s="2"/>
      <c r="B39" s="17" t="str">
        <f>Baseline!B39</f>
        <v>Neighbourhood development
partnership grant (technical assistance)</v>
      </c>
      <c r="C39" s="18">
        <f>Baseline!C39+'Technical '!C39+'Additions '!C39+'Reductions '!C39</f>
        <v>13410</v>
      </c>
      <c r="D39" s="18">
        <f>Baseline!D39+'Technical '!D39+'Additions '!D39+'Reductions '!D39</f>
        <v>15190</v>
      </c>
      <c r="E39" s="18">
        <f>Baseline!E39+'Technical '!E39+'Additions '!E39+'Reductions '!E39</f>
        <v>27744</v>
      </c>
      <c r="F39" s="46">
        <f>Baseline!F39+'Technical '!F39+'Additions '!F39+'Reductions '!F39</f>
        <v>29353.152000000002</v>
      </c>
      <c r="G39" s="35">
        <f>Baseline!G39+'Technical '!G39+'Additions '!G39+'Reductions '!G39</f>
        <v>30997</v>
      </c>
      <c r="H39" s="35">
        <f>Baseline!H39+'Technical '!H39+'Additions '!H39+'Reductions '!H39</f>
        <v>32701.835</v>
      </c>
      <c r="I39" s="35">
        <f>Baseline!I39+'Technical '!I39+'Additions '!I39+'Reductions '!I39</f>
        <v>34500.435925</v>
      </c>
      <c r="K39" s="93">
        <f t="shared" si="3"/>
        <v>30997</v>
      </c>
      <c r="L39" s="93">
        <f t="shared" si="1"/>
        <v>32702</v>
      </c>
      <c r="M39" s="93">
        <f t="shared" si="2"/>
        <v>34500</v>
      </c>
    </row>
    <row r="40" spans="1:13" ht="15">
      <c r="A40" s="2"/>
      <c r="B40" s="24" t="str">
        <f>Baseline!B40</f>
        <v>Regional bulk infrastructure grant</v>
      </c>
      <c r="C40" s="18">
        <f>Baseline!C40+'Technical '!C40+'Additions '!C40+'Reductions '!C40</f>
        <v>4857654</v>
      </c>
      <c r="D40" s="18">
        <f>Baseline!D40+'Technical '!D40+'Additions '!D40+'Reductions '!D40</f>
        <v>3422262</v>
      </c>
      <c r="E40" s="18">
        <f>Baseline!E40+'Technical '!E40+'Additions '!E40+'Reductions '!E40</f>
        <v>2973539</v>
      </c>
      <c r="F40" s="46">
        <f>Baseline!F40+'Technical '!F40+'Additions '!F40+'Reductions '!F40</f>
        <v>2886922.3560000006</v>
      </c>
      <c r="G40" s="35">
        <f>Baseline!G40+'Technical '!G40+'Additions '!G40+'Reductions '!G40</f>
        <v>3037523</v>
      </c>
      <c r="H40" s="35">
        <f>Baseline!H40+'Technical '!H40+'Additions '!H40+'Reductions '!H40</f>
        <v>3206832.2249999996</v>
      </c>
      <c r="I40" s="35">
        <f>Baseline!I40+'Technical '!I40+'Additions '!I40+'Reductions '!I40</f>
        <v>3447294.6581992866</v>
      </c>
      <c r="K40" s="93">
        <f t="shared" si="3"/>
        <v>3037523</v>
      </c>
      <c r="L40" s="93">
        <f t="shared" si="1"/>
        <v>3206832</v>
      </c>
      <c r="M40" s="93">
        <f t="shared" si="2"/>
        <v>3447295</v>
      </c>
    </row>
    <row r="41" spans="1:13" ht="22.5">
      <c r="A41" s="2"/>
      <c r="B41" s="24" t="str">
        <f>Baseline!B41</f>
        <v>Water services infrastructure 
grant</v>
      </c>
      <c r="C41" s="18">
        <f>Baseline!C41+'Technical '!C41+'Additions '!C41+'Reductions '!C41</f>
        <v>659057</v>
      </c>
      <c r="D41" s="18">
        <f>Baseline!D41+'Technical '!D41+'Additions '!D41+'Reductions '!D41</f>
        <v>297668</v>
      </c>
      <c r="E41" s="18">
        <f>Baseline!E41+'Technical '!E41+'Additions '!E41+'Reductions '!E41</f>
        <v>852055</v>
      </c>
      <c r="F41" s="46">
        <f>Baseline!F41+'Technical '!F41+'Additions '!F41+'Reductions '!F41</f>
        <v>1616303.076</v>
      </c>
      <c r="G41" s="35">
        <f>Baseline!G41+'Technical '!G41+'Additions '!G41+'Reductions '!G41</f>
        <v>644085</v>
      </c>
      <c r="H41" s="35">
        <f>Baseline!H41+'Technical '!H41+'Additions '!H41+'Reductions '!H41</f>
        <v>678805.815</v>
      </c>
      <c r="I41" s="35">
        <f>Baseline!I41+'Technical '!I41+'Additions '!I41+'Reductions '!I41</f>
        <v>729691.5997288056</v>
      </c>
      <c r="K41" s="93">
        <f t="shared" si="3"/>
        <v>644085</v>
      </c>
      <c r="L41" s="93">
        <f t="shared" si="1"/>
        <v>678806</v>
      </c>
      <c r="M41" s="93">
        <f t="shared" si="2"/>
        <v>729692</v>
      </c>
    </row>
    <row r="42" spans="1:13" ht="15">
      <c r="A42" s="25"/>
      <c r="B42" s="17" t="str">
        <f>Baseline!B42</f>
        <v>Bucket eradication grant</v>
      </c>
      <c r="C42" s="18">
        <f>Baseline!C42+'Technical '!C42+'Additions '!C42+'Reductions '!C42</f>
        <v>975399</v>
      </c>
      <c r="D42" s="18">
        <f>Baseline!D42+'Technical '!D42+'Additions '!D42+'Reductions '!D42</f>
        <v>831390</v>
      </c>
      <c r="E42" s="18">
        <f>Baseline!E42+'Technical '!E42+'Additions '!E42+'Reductions '!E42</f>
        <v>0</v>
      </c>
      <c r="F42" s="46">
        <f>Baseline!F42+'Technical '!F42+'Additions '!F42+'Reductions '!F42</f>
        <v>0</v>
      </c>
      <c r="G42" s="35">
        <f>Baseline!G42+'Technical '!G42+'Additions '!G42+'Reductions '!G42</f>
        <v>0</v>
      </c>
      <c r="H42" s="35">
        <f>Baseline!H42+'Technical '!H42+'Additions '!H42+'Reductions '!H42</f>
        <v>0</v>
      </c>
      <c r="I42" s="35">
        <f>Baseline!I42+'Technical '!I42+'Additions '!I42+'Reductions '!I42</f>
        <v>0</v>
      </c>
      <c r="K42" s="93">
        <f t="shared" si="3"/>
        <v>0</v>
      </c>
      <c r="L42" s="93">
        <f t="shared" si="1"/>
        <v>0</v>
      </c>
      <c r="M42" s="93">
        <f t="shared" si="2"/>
        <v>0</v>
      </c>
    </row>
    <row r="43" spans="1:13" ht="15">
      <c r="A43" s="2"/>
      <c r="B43" s="26" t="str">
        <f>Baseline!B43</f>
        <v>Current</v>
      </c>
      <c r="C43" s="170">
        <f>Baseline!C43+'Technical '!C43+'Additions '!C43+'Reductions '!C43</f>
        <v>251442</v>
      </c>
      <c r="D43" s="170">
        <f>Baseline!D43+'Technical '!D43+'Additions '!D43+'Reductions '!D43</f>
        <v>19379</v>
      </c>
      <c r="E43" s="170">
        <f>Baseline!E43+'Technical '!E43+'Additions '!E43+'Reductions '!E43</f>
        <v>103249</v>
      </c>
      <c r="F43" s="174">
        <f>Baseline!F43+'Technical '!F43+'Additions '!F43+'Reductions '!F43</f>
        <v>91900</v>
      </c>
      <c r="G43" s="170">
        <f>Baseline!G43+'Technical '!G43+'Additions '!G43+'Reductions '!G43</f>
        <v>121562</v>
      </c>
      <c r="H43" s="170">
        <f>Baseline!H43+'Technical '!H43+'Additions '!H43+'Reductions '!H43</f>
        <v>128247.90999999999</v>
      </c>
      <c r="I43" s="170">
        <f>Baseline!I43+'Technical '!I43+'Additions '!I43+'Reductions '!I43</f>
        <v>135301.54505</v>
      </c>
      <c r="K43" s="93">
        <f t="shared" si="3"/>
        <v>121562</v>
      </c>
      <c r="L43" s="93">
        <f t="shared" si="1"/>
        <v>128248</v>
      </c>
      <c r="M43" s="93">
        <f t="shared" si="2"/>
        <v>135302</v>
      </c>
    </row>
    <row r="44" spans="1:13" ht="22.5">
      <c r="A44" s="2"/>
      <c r="B44" s="20" t="str">
        <f>Baseline!B44</f>
        <v>Municipal systems improvement
grant</v>
      </c>
      <c r="C44" s="18">
        <f>Baseline!C44+'Technical '!C44+'Additions '!C44+'Reductions '!C44</f>
        <v>251442</v>
      </c>
      <c r="D44" s="18">
        <f>Baseline!D44+'Technical '!D44+'Additions '!D44+'Reductions '!D44</f>
        <v>19379</v>
      </c>
      <c r="E44" s="18">
        <f>Baseline!E44+'Technical '!E44+'Additions '!E44+'Reductions '!E44</f>
        <v>103249</v>
      </c>
      <c r="F44" s="46">
        <f>Baseline!F44+'Technical '!F44+'Additions '!F44+'Reductions '!F44</f>
        <v>91900</v>
      </c>
      <c r="G44" s="35">
        <f>Baseline!G44+'Technical '!G44+'Additions '!G44+'Reductions '!G44</f>
        <v>121562</v>
      </c>
      <c r="H44" s="35">
        <f>Baseline!H44+'Technical '!H44+'Additions '!H44+'Reductions '!H44</f>
        <v>128247.90999999999</v>
      </c>
      <c r="I44" s="35">
        <f>Baseline!I44+'Technical '!I44+'Additions '!I44+'Reductions '!I44</f>
        <v>135301.54505</v>
      </c>
      <c r="K44" s="93">
        <f t="shared" si="3"/>
        <v>121562</v>
      </c>
      <c r="L44" s="93">
        <f t="shared" si="1"/>
        <v>128248</v>
      </c>
      <c r="M44" s="93">
        <f t="shared" si="2"/>
        <v>135302</v>
      </c>
    </row>
    <row r="45" spans="1:13" ht="15">
      <c r="A45" s="27"/>
      <c r="B45" s="28" t="s">
        <v>8</v>
      </c>
      <c r="C45" s="29">
        <f>Baseline!C45+'Technical '!C45+'Additions '!C45+'Reductions '!C45</f>
        <v>108708279.45199999</v>
      </c>
      <c r="D45" s="29">
        <f>Baseline!D45+'Technical '!D45+'Additions '!D45+'Reductions '!D45</f>
        <v>110979276</v>
      </c>
      <c r="E45" s="29">
        <f>Baseline!E45+'Technical '!E45+'Additions '!E45+'Reductions '!E45</f>
        <v>120380898</v>
      </c>
      <c r="F45" s="57">
        <f>Baseline!F45+'Technical '!F45+'Additions '!F45+'Reductions '!F45</f>
        <v>127857616.546</v>
      </c>
      <c r="G45" s="185">
        <f>Baseline!G45+'Technical '!G45+'Additions '!G45+'Reductions '!G45</f>
        <v>134497121.288</v>
      </c>
      <c r="H45" s="185">
        <f>Baseline!H45+'Technical '!H45+'Additions '!H45+'Reductions '!H45</f>
        <v>145490049.533755</v>
      </c>
      <c r="I45" s="185">
        <f>Baseline!I45+'Technical '!I45+'Additions '!I45+'Reductions '!I45</f>
        <v>157665766.50202698</v>
      </c>
      <c r="K45" s="93">
        <f t="shared" si="3"/>
        <v>134497121</v>
      </c>
      <c r="L45" s="93">
        <f t="shared" si="1"/>
        <v>145490050</v>
      </c>
      <c r="M45" s="93">
        <f t="shared" si="2"/>
        <v>157665767</v>
      </c>
    </row>
    <row r="46" spans="5:13" ht="15">
      <c r="E46" s="66"/>
      <c r="F46" s="67"/>
      <c r="K46" s="93"/>
      <c r="L46" s="93"/>
      <c r="M46" s="93"/>
    </row>
    <row r="47" spans="2:13" ht="15">
      <c r="B47" s="125"/>
      <c r="C47" s="120" t="s">
        <v>38</v>
      </c>
      <c r="D47" s="138" t="s">
        <v>27</v>
      </c>
      <c r="E47" s="139" t="s">
        <v>32</v>
      </c>
      <c r="F47" s="186" t="s">
        <v>42</v>
      </c>
      <c r="G47" s="215" t="s">
        <v>60</v>
      </c>
      <c r="H47" s="187"/>
      <c r="I47" s="187"/>
      <c r="K47" s="93"/>
      <c r="L47" s="93"/>
      <c r="M47" s="93"/>
    </row>
    <row r="48" spans="2:13" ht="15">
      <c r="B48" s="125" t="s">
        <v>35</v>
      </c>
      <c r="C48" s="135" t="s">
        <v>39</v>
      </c>
      <c r="D48" s="126">
        <f>G14</f>
        <v>3669319</v>
      </c>
      <c r="E48" s="127">
        <f>H14</f>
        <v>3870971.545</v>
      </c>
      <c r="F48" s="128">
        <f>I14</f>
        <v>4161294.974212392</v>
      </c>
      <c r="G48" s="212">
        <f>SUM(D48:F48)</f>
        <v>11701585.519212391</v>
      </c>
      <c r="I48" s="34"/>
      <c r="K48" s="93"/>
      <c r="L48" s="93"/>
      <c r="M48" s="93"/>
    </row>
    <row r="49" spans="2:13" ht="15">
      <c r="B49" s="121" t="s">
        <v>35</v>
      </c>
      <c r="C49" s="136" t="s">
        <v>40</v>
      </c>
      <c r="D49" s="129">
        <f>G41</f>
        <v>644085</v>
      </c>
      <c r="E49" s="130">
        <f>H41</f>
        <v>678805.815</v>
      </c>
      <c r="F49" s="131">
        <f>I41</f>
        <v>729691.5997288056</v>
      </c>
      <c r="G49" s="212">
        <f>SUM(D49:F49)</f>
        <v>2052582.4147288054</v>
      </c>
      <c r="H49" s="54"/>
      <c r="I49" s="34"/>
      <c r="K49" s="93"/>
      <c r="L49" s="93"/>
      <c r="M49" s="93"/>
    </row>
    <row r="50" spans="2:13" ht="15">
      <c r="B50" s="121" t="s">
        <v>36</v>
      </c>
      <c r="C50" s="136" t="s">
        <v>39</v>
      </c>
      <c r="D50" s="129">
        <f>G22</f>
        <v>2066360</v>
      </c>
      <c r="E50" s="130">
        <f>H22</f>
        <v>2180004.8</v>
      </c>
      <c r="F50" s="131">
        <f>I22</f>
        <v>2343505.477253228</v>
      </c>
      <c r="G50" s="212">
        <f>SUM(D50:F50)</f>
        <v>6589870.277253227</v>
      </c>
      <c r="H50" s="55"/>
      <c r="I50" s="34"/>
      <c r="K50" s="93"/>
      <c r="L50" s="93"/>
      <c r="M50" s="93"/>
    </row>
    <row r="51" spans="2:13" ht="15">
      <c r="B51" s="123" t="s">
        <v>36</v>
      </c>
      <c r="C51" s="137" t="s">
        <v>40</v>
      </c>
      <c r="D51" s="132">
        <f>G40</f>
        <v>3037523</v>
      </c>
      <c r="E51" s="133">
        <f>H40</f>
        <v>3206832.2249999996</v>
      </c>
      <c r="F51" s="134">
        <f>I40</f>
        <v>3447294.6581992866</v>
      </c>
      <c r="G51" s="213">
        <f>SUM(D51:F51)</f>
        <v>9691649.883199286</v>
      </c>
      <c r="H51" s="55"/>
      <c r="K51" s="93"/>
      <c r="L51" s="93"/>
      <c r="M51" s="93"/>
    </row>
    <row r="52" spans="2:13" ht="15">
      <c r="B52" s="53"/>
      <c r="C52" s="56"/>
      <c r="D52" s="56"/>
      <c r="E52" s="56"/>
      <c r="F52" s="69"/>
      <c r="G52" s="97"/>
      <c r="H52" s="56"/>
      <c r="K52" s="93"/>
      <c r="L52" s="93"/>
      <c r="M52" s="93"/>
    </row>
    <row r="53" spans="2:13" ht="14.25" hidden="1">
      <c r="B53" s="53"/>
      <c r="C53" s="107" t="s">
        <v>35</v>
      </c>
      <c r="D53" s="107">
        <f>SUM(G48:G49)</f>
        <v>13754167.933941197</v>
      </c>
      <c r="E53" s="54"/>
      <c r="F53" s="70"/>
      <c r="G53" s="97"/>
      <c r="H53" s="54"/>
      <c r="K53" s="93"/>
      <c r="L53" s="93"/>
      <c r="M53" s="93"/>
    </row>
    <row r="54" spans="2:13" ht="14.25" hidden="1">
      <c r="B54" s="53"/>
      <c r="C54" s="108" t="s">
        <v>36</v>
      </c>
      <c r="D54" s="109">
        <f>SUM(G50:G51)</f>
        <v>16281520.160452513</v>
      </c>
      <c r="K54" s="93"/>
      <c r="L54" s="93"/>
      <c r="M54" s="93"/>
    </row>
    <row r="55" spans="2:13" ht="14.25" hidden="1">
      <c r="B55" s="53"/>
      <c r="C55" s="55"/>
      <c r="D55" s="55"/>
      <c r="J55" s="34"/>
      <c r="K55" s="93"/>
      <c r="L55" s="93"/>
      <c r="M55" s="93"/>
    </row>
    <row r="56" spans="2:13" ht="14.25" hidden="1">
      <c r="B56"/>
      <c r="D56" t="s">
        <v>77</v>
      </c>
      <c r="E56" s="261" t="s">
        <v>76</v>
      </c>
      <c r="F56" s="94">
        <f>'[1]DOR CAB Memo tables (Link CFGR)'!K7</f>
        <v>4647694</v>
      </c>
      <c r="G56" s="94">
        <f>'[1]DOR CAB Memo tables (Link CFGR)'!L7</f>
        <v>7258220</v>
      </c>
      <c r="H56" s="94">
        <f>'[1]DOR CAB Memo tables (Link CFGR)'!M7</f>
        <v>7659326</v>
      </c>
      <c r="I56" s="94">
        <f>'[1]DOR CAB Memo tables (Link CFGR)'!N7</f>
        <v>8167459</v>
      </c>
      <c r="J56" s="248"/>
      <c r="K56" s="93"/>
      <c r="L56" s="93"/>
      <c r="M56" s="93"/>
    </row>
    <row r="57" spans="2:13" ht="14.25" hidden="1">
      <c r="B57"/>
      <c r="E57" s="95"/>
      <c r="F57" s="98">
        <f>F36-F56</f>
        <v>3238815.5160000008</v>
      </c>
      <c r="G57" s="98">
        <f>G36-G56</f>
        <v>-50000</v>
      </c>
      <c r="H57" s="98">
        <f>H36-H56</f>
        <v>-50000.300000000745</v>
      </c>
      <c r="I57" s="98">
        <f>I36-I56</f>
        <v>-1.0107719078660011</v>
      </c>
      <c r="K57" s="93"/>
      <c r="L57" s="93"/>
      <c r="M57" s="93"/>
    </row>
    <row r="58" spans="2:10" ht="14.25" hidden="1">
      <c r="B58"/>
      <c r="E58" s="99"/>
      <c r="F58" s="259"/>
      <c r="G58" s="260"/>
      <c r="H58" s="260"/>
      <c r="I58" s="260"/>
      <c r="J58" s="249"/>
    </row>
    <row r="59" spans="2:10" ht="14.25" hidden="1">
      <c r="B59"/>
      <c r="E59" s="261" t="s">
        <v>74</v>
      </c>
      <c r="F59" s="94">
        <f>'[1]DOR CAB Memo tables (Link CFGR)'!K13</f>
        <v>62731845</v>
      </c>
      <c r="G59" s="94">
        <f>'[1]DOR CAB Memo tables (Link CFGR)'!L13</f>
        <v>68973465</v>
      </c>
      <c r="H59" s="94">
        <f>'[1]DOR CAB Memo tables (Link CFGR)'!M13</f>
        <v>75683326</v>
      </c>
      <c r="I59" s="94">
        <f>'[1]DOR CAB Memo tables (Link CFGR)'!N13</f>
        <v>82161819</v>
      </c>
      <c r="J59" s="250"/>
    </row>
    <row r="60" spans="2:9" ht="14.25" hidden="1">
      <c r="B60"/>
      <c r="E60" s="34"/>
      <c r="F60" s="98">
        <f>F4-F59</f>
        <v>0</v>
      </c>
      <c r="G60" s="98">
        <f>G4-G59</f>
        <v>0.2880000025033951</v>
      </c>
      <c r="H60" s="98">
        <f>H4-H59</f>
        <v>-0.46624501049518585</v>
      </c>
      <c r="I60" s="98">
        <f>I4-I59</f>
        <v>-0.5061555951833725</v>
      </c>
    </row>
    <row r="61" spans="2:10" ht="14.25" hidden="1">
      <c r="B61"/>
      <c r="D61" s="94"/>
      <c r="E61" s="34"/>
      <c r="F61" s="94"/>
      <c r="G61" s="98"/>
      <c r="H61" s="98"/>
      <c r="I61" s="98"/>
      <c r="J61" s="249"/>
    </row>
    <row r="62" spans="2:10" ht="14.25" hidden="1">
      <c r="B62"/>
      <c r="D62" s="94"/>
      <c r="E62" s="262" t="s">
        <v>75</v>
      </c>
      <c r="F62" s="94">
        <v>44714492.03000001</v>
      </c>
      <c r="G62" s="94">
        <f>'[1]DOR CAB Memo tables (Link CFGR)'!L14</f>
        <v>44894643</v>
      </c>
      <c r="H62" s="94">
        <f>'[1]DOR CAB Memo tables (Link CFGR)'!M14</f>
        <v>47585121</v>
      </c>
      <c r="I62" s="94">
        <f>'[1]DOR CAB Memo tables (Link CFGR)'!N14</f>
        <v>51154012</v>
      </c>
      <c r="J62" s="98"/>
    </row>
    <row r="63" spans="2:9" ht="14.25" hidden="1">
      <c r="B63" s="93"/>
      <c r="D63" s="94"/>
      <c r="E63" s="263"/>
      <c r="F63" s="98">
        <f>F11-F62</f>
        <v>56216</v>
      </c>
      <c r="G63" s="98">
        <f>G11-G62</f>
        <v>254000</v>
      </c>
      <c r="H63" s="98">
        <f>H11-H62</f>
        <v>585399.6850000024</v>
      </c>
      <c r="I63" s="98">
        <f>I11-I62</f>
        <v>999983.4356730729</v>
      </c>
    </row>
    <row r="64" spans="2:9" ht="14.25" hidden="1">
      <c r="B64"/>
      <c r="D64" s="94"/>
      <c r="E64" s="264"/>
      <c r="F64" s="94"/>
      <c r="G64" s="98"/>
      <c r="H64" s="98"/>
      <c r="I64" s="98"/>
    </row>
    <row r="65" spans="2:9" ht="14.25" hidden="1">
      <c r="B65"/>
      <c r="D65" s="94"/>
      <c r="E65" s="264" t="s">
        <v>73</v>
      </c>
      <c r="F65" s="94">
        <f>'[1]DOR CAB Memo tables (Link CFGR)'!K15</f>
        <v>12468554</v>
      </c>
      <c r="G65" s="94">
        <f>'[1]DOR CAB Memo tables (Link CFGR)'!L15</f>
        <v>13166793</v>
      </c>
      <c r="H65" s="94">
        <f>'[1]DOR CAB Memo tables (Link CFGR)'!M15</f>
        <v>14026878</v>
      </c>
      <c r="I65" s="94">
        <f>'[1]DOR CAB Memo tables (Link CFGR)'!N15</f>
        <v>15182495</v>
      </c>
    </row>
    <row r="66" spans="2:9" ht="14.25" hidden="1">
      <c r="B66"/>
      <c r="C66" s="100"/>
      <c r="D66" s="101"/>
      <c r="F66" s="98">
        <f>F9-F65</f>
        <v>0</v>
      </c>
      <c r="G66" s="98">
        <f>G9-G65</f>
        <v>0</v>
      </c>
      <c r="H66" s="98">
        <f>H9-H65</f>
        <v>-0.38500000163912773</v>
      </c>
      <c r="I66" s="98">
        <f>I9-I65</f>
        <v>-0.41671857610344887</v>
      </c>
    </row>
    <row r="67" spans="2:8" ht="15">
      <c r="B67"/>
      <c r="C67" s="96"/>
      <c r="D67" s="96"/>
      <c r="E67" s="96"/>
      <c r="F67" s="102"/>
      <c r="G67" s="63"/>
      <c r="H67" s="63"/>
    </row>
    <row r="68" spans="2:8" ht="15">
      <c r="B68"/>
      <c r="C68" s="100"/>
      <c r="D68" s="100"/>
      <c r="E68" s="100"/>
      <c r="F68" s="100"/>
      <c r="G68" s="63"/>
      <c r="H68" s="63"/>
    </row>
    <row r="69" spans="2:8" ht="15">
      <c r="B69"/>
      <c r="C69" s="100"/>
      <c r="D69" s="100"/>
      <c r="E69" s="100"/>
      <c r="F69" s="100"/>
      <c r="G69" s="63"/>
      <c r="H69" s="63"/>
    </row>
    <row r="70" spans="2:8" ht="15">
      <c r="B70"/>
      <c r="H70" s="63"/>
    </row>
    <row r="71" ht="15"/>
    <row r="72" ht="15"/>
    <row r="73" spans="2:6" ht="15">
      <c r="B73"/>
      <c r="D73" s="94"/>
      <c r="E73" s="98"/>
      <c r="F73" s="94"/>
    </row>
    <row r="77" ht="15"/>
    <row r="78" ht="15"/>
  </sheetData>
  <sheetProtection/>
  <mergeCells count="3">
    <mergeCell ref="N12:Q12"/>
    <mergeCell ref="C3:E3"/>
    <mergeCell ref="G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3"/>
  <ignoredErrors>
    <ignoredError sqref="C26:I26 C11:I13 C36:I39 C16:E22 C15:E15 C42:I44 C41:E41 C40:E40 C24:I24 C23:E23 G23:I23 C14:E14 G14:I14 G17:I22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22">
      <selection activeCell="K37" sqref="K36:K37"/>
    </sheetView>
  </sheetViews>
  <sheetFormatPr defaultColWidth="9.140625" defaultRowHeight="15"/>
  <cols>
    <col min="1" max="1" width="1.28515625" style="0" customWidth="1"/>
    <col min="2" max="2" width="35.57421875" style="1" customWidth="1"/>
    <col min="3" max="5" width="10.421875" style="0" customWidth="1"/>
    <col min="6" max="6" width="13.00390625" style="0" customWidth="1"/>
    <col min="7" max="7" width="11.7109375" style="0" bestFit="1" customWidth="1"/>
    <col min="8" max="8" width="12.421875" style="0" customWidth="1"/>
    <col min="9" max="9" width="14.421875" style="0" bestFit="1" customWidth="1"/>
    <col min="11" max="11" width="10.28125" style="0" bestFit="1" customWidth="1"/>
    <col min="12" max="12" width="10.7109375" style="0" customWidth="1"/>
    <col min="13" max="13" width="10.421875" style="0" customWidth="1"/>
  </cols>
  <sheetData>
    <row r="1" spans="1:9" ht="15">
      <c r="A1" s="30" t="s">
        <v>44</v>
      </c>
      <c r="B1" s="3"/>
      <c r="C1" s="2"/>
      <c r="D1" s="2"/>
      <c r="E1" s="2"/>
      <c r="F1" s="4"/>
      <c r="G1" s="4"/>
      <c r="H1" s="4"/>
      <c r="I1" s="36"/>
    </row>
    <row r="2" spans="1:9" ht="14.25">
      <c r="A2" s="31"/>
      <c r="B2" s="32"/>
      <c r="C2" s="117" t="str">
        <f>Baseline!C2</f>
        <v>2015/16</v>
      </c>
      <c r="D2" s="117" t="str">
        <f>Baseline!D2</f>
        <v>2016/17</v>
      </c>
      <c r="E2" s="117" t="str">
        <f>Baseline!E2</f>
        <v>2017/18</v>
      </c>
      <c r="F2" s="118" t="str">
        <f>Baseline!F2</f>
        <v>2018/19</v>
      </c>
      <c r="G2" s="117" t="str">
        <f>Baseline!G2</f>
        <v>2019/20</v>
      </c>
      <c r="H2" s="117" t="str">
        <f>Baseline!H2</f>
        <v>2020/21</v>
      </c>
      <c r="I2" s="117" t="str">
        <f>Baseline!I2</f>
        <v>2021/22</v>
      </c>
    </row>
    <row r="3" spans="1:9" ht="23.25" customHeight="1">
      <c r="A3" s="7"/>
      <c r="B3" s="152" t="str">
        <f>Baseline!B3</f>
        <v>R thousands</v>
      </c>
      <c r="C3" s="269" t="str">
        <f>Baseline!C3</f>
        <v>Outcome</v>
      </c>
      <c r="D3" s="269"/>
      <c r="E3" s="271"/>
      <c r="F3" s="33" t="str">
        <f>Baseline!F3</f>
        <v>Adjusted Budget</v>
      </c>
      <c r="G3" s="272" t="str">
        <f>Baseline!G3</f>
        <v>Medium-term estimates</v>
      </c>
      <c r="H3" s="270"/>
      <c r="I3" s="270"/>
    </row>
    <row r="4" spans="1:9" ht="14.25">
      <c r="A4" s="5"/>
      <c r="B4" s="9" t="str">
        <f>Baseline!B4</f>
        <v>Equitable share and related</v>
      </c>
      <c r="C4" s="10">
        <f aca="true" t="shared" si="0" ref="C4:I4">SUM(C5:C7)</f>
        <v>0</v>
      </c>
      <c r="D4" s="10">
        <f t="shared" si="0"/>
        <v>0</v>
      </c>
      <c r="E4" s="10">
        <f t="shared" si="0"/>
        <v>0</v>
      </c>
      <c r="F4" s="45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</row>
    <row r="5" spans="1:9" ht="14.25">
      <c r="A5" s="5"/>
      <c r="B5" s="11" t="str">
        <f>Baseline!B5</f>
        <v>Equitable share formula</v>
      </c>
      <c r="C5" s="64"/>
      <c r="D5" s="64"/>
      <c r="E5" s="64"/>
      <c r="F5" s="46"/>
      <c r="G5" s="44"/>
      <c r="H5" s="44"/>
      <c r="I5" s="44"/>
    </row>
    <row r="6" spans="1:9" ht="14.25">
      <c r="A6" s="5"/>
      <c r="B6" s="11" t="str">
        <f>Baseline!B6</f>
        <v>RSC levy replacement</v>
      </c>
      <c r="C6" s="64"/>
      <c r="D6" s="64"/>
      <c r="E6" s="64"/>
      <c r="F6" s="46"/>
      <c r="G6" s="44"/>
      <c r="H6" s="44"/>
      <c r="I6" s="44"/>
    </row>
    <row r="7" spans="1:9" ht="14.25">
      <c r="A7" s="5"/>
      <c r="B7" s="11" t="str">
        <f>Baseline!B7</f>
        <v>Councillors and ward committees</v>
      </c>
      <c r="C7" s="64"/>
      <c r="D7" s="64"/>
      <c r="E7" s="64"/>
      <c r="F7" s="46"/>
      <c r="G7" s="44"/>
      <c r="H7" s="44"/>
      <c r="I7" s="44"/>
    </row>
    <row r="8" spans="1:8" ht="9.75" customHeight="1">
      <c r="A8" s="5"/>
      <c r="B8" s="11"/>
      <c r="C8" s="64"/>
      <c r="D8" s="41"/>
      <c r="E8" s="64"/>
      <c r="F8" s="46"/>
      <c r="G8" s="42"/>
      <c r="H8" s="42"/>
    </row>
    <row r="9" spans="1:9" ht="20.25">
      <c r="A9" s="12"/>
      <c r="B9" s="13" t="str">
        <f>Baseline!B9</f>
        <v>General fuel levy sharing 
with metros</v>
      </c>
      <c r="C9" s="39"/>
      <c r="D9" s="39"/>
      <c r="E9" s="14"/>
      <c r="F9" s="47"/>
      <c r="G9" s="58"/>
      <c r="H9" s="58"/>
      <c r="I9" s="58"/>
    </row>
    <row r="10" spans="1:8" ht="10.5" customHeight="1">
      <c r="A10" s="5"/>
      <c r="B10" s="153"/>
      <c r="C10" s="18"/>
      <c r="D10" s="59"/>
      <c r="E10" s="60"/>
      <c r="F10" s="62"/>
      <c r="G10" s="60"/>
      <c r="H10" s="60"/>
    </row>
    <row r="11" spans="1:9" ht="14.25">
      <c r="A11" s="12"/>
      <c r="B11" s="13" t="str">
        <f>Baseline!B11</f>
        <v>Direct transfers</v>
      </c>
      <c r="C11" s="39">
        <f aca="true" t="shared" si="1" ref="C11:I11">C12+C24</f>
        <v>0</v>
      </c>
      <c r="D11" s="39">
        <f t="shared" si="1"/>
        <v>0</v>
      </c>
      <c r="E11" s="39">
        <f t="shared" si="1"/>
        <v>0</v>
      </c>
      <c r="F11" s="47">
        <f t="shared" si="1"/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</row>
    <row r="12" spans="1:13" ht="14.25">
      <c r="A12" s="5"/>
      <c r="B12" s="15" t="str">
        <f>Baseline!B12</f>
        <v>Infrastructure</v>
      </c>
      <c r="C12" s="16">
        <f aca="true" t="shared" si="2" ref="C12:I12">SUM(C13:C23)</f>
        <v>0</v>
      </c>
      <c r="D12" s="64">
        <f t="shared" si="2"/>
        <v>0</v>
      </c>
      <c r="E12" s="16">
        <f t="shared" si="2"/>
        <v>0</v>
      </c>
      <c r="F12" s="48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K12" s="34"/>
      <c r="L12" s="34"/>
      <c r="M12" s="34"/>
    </row>
    <row r="13" spans="1:9" ht="14.25">
      <c r="A13" s="2"/>
      <c r="B13" s="17" t="str">
        <f>Baseline!B13</f>
        <v>Municipal infrastructure grant</v>
      </c>
      <c r="C13" s="18"/>
      <c r="D13" s="64"/>
      <c r="E13" s="18"/>
      <c r="F13" s="49"/>
      <c r="G13" s="35"/>
      <c r="H13" s="35"/>
      <c r="I13" s="44"/>
    </row>
    <row r="14" spans="1:9" ht="20.25">
      <c r="A14" s="2"/>
      <c r="B14" s="17" t="str">
        <f>Baseline!B14</f>
        <v>Water services infrastructure 
grant</v>
      </c>
      <c r="C14" s="18"/>
      <c r="D14" s="64"/>
      <c r="E14" s="18"/>
      <c r="F14" s="65"/>
      <c r="G14" s="35"/>
      <c r="H14" s="35"/>
      <c r="I14" s="44"/>
    </row>
    <row r="15" spans="1:9" ht="20.25">
      <c r="A15" s="2"/>
      <c r="B15" s="17" t="str">
        <f>Baseline!B15</f>
        <v>Urban settlements development 
grant</v>
      </c>
      <c r="C15" s="18"/>
      <c r="D15" s="18"/>
      <c r="E15" s="18"/>
      <c r="F15" s="49"/>
      <c r="G15" s="35"/>
      <c r="H15" s="35"/>
      <c r="I15" s="44"/>
    </row>
    <row r="16" spans="1:9" ht="20.25">
      <c r="A16" s="2"/>
      <c r="B16" s="17" t="str">
        <f>Baseline!B16</f>
        <v>Integrated national electrification programme (municipal) grant </v>
      </c>
      <c r="C16" s="18"/>
      <c r="D16" s="18"/>
      <c r="E16" s="18"/>
      <c r="F16" s="49"/>
      <c r="G16" s="35"/>
      <c r="H16" s="35"/>
      <c r="I16" s="44"/>
    </row>
    <row r="17" spans="1:9" ht="14.25">
      <c r="A17" s="2"/>
      <c r="B17" s="17" t="str">
        <f>Baseline!B17</f>
        <v>Public transport network grant</v>
      </c>
      <c r="C17" s="18"/>
      <c r="D17" s="18"/>
      <c r="E17" s="18"/>
      <c r="F17" s="49"/>
      <c r="G17" s="35"/>
      <c r="H17" s="35"/>
      <c r="I17" s="44"/>
    </row>
    <row r="18" spans="1:9" ht="20.25">
      <c r="A18" s="2"/>
      <c r="B18" s="17" t="str">
        <f>Baseline!B18</f>
        <v>Neighbourhood development 
partnership grant (capital)</v>
      </c>
      <c r="C18" s="18"/>
      <c r="D18" s="18"/>
      <c r="E18" s="18"/>
      <c r="F18" s="49"/>
      <c r="G18" s="35"/>
      <c r="H18" s="35"/>
      <c r="I18" s="44"/>
    </row>
    <row r="19" spans="1:9" ht="20.25">
      <c r="A19" s="2"/>
      <c r="B19" s="17" t="str">
        <f>Baseline!B19</f>
        <v>Integrated city development 
grant</v>
      </c>
      <c r="C19" s="18"/>
      <c r="D19" s="18"/>
      <c r="E19" s="18"/>
      <c r="F19" s="49"/>
      <c r="G19" s="35"/>
      <c r="H19" s="35"/>
      <c r="I19" s="44"/>
    </row>
    <row r="20" spans="1:9" ht="14.25">
      <c r="A20" s="2"/>
      <c r="B20" s="17" t="str">
        <f>Baseline!B20</f>
        <v>Rural roads asset management systems grant</v>
      </c>
      <c r="C20" s="18"/>
      <c r="D20" s="18"/>
      <c r="E20" s="18"/>
      <c r="F20" s="49"/>
      <c r="G20" s="35"/>
      <c r="H20" s="35"/>
      <c r="I20" s="44"/>
    </row>
    <row r="21" spans="1:14" s="38" customFormat="1" ht="15" customHeight="1">
      <c r="A21" s="37"/>
      <c r="B21" s="17" t="str">
        <f>Baseline!B21</f>
        <v>Metro informal settlements partnership grant</v>
      </c>
      <c r="C21" s="18"/>
      <c r="D21" s="18"/>
      <c r="E21" s="18"/>
      <c r="F21" s="49"/>
      <c r="G21" s="35"/>
      <c r="H21" s="35"/>
      <c r="I21" s="44"/>
      <c r="L21"/>
      <c r="M21"/>
      <c r="N21"/>
    </row>
    <row r="22" spans="1:14" s="38" customFormat="1" ht="14.25">
      <c r="A22" s="37"/>
      <c r="B22" s="17" t="str">
        <f>Baseline!B22</f>
        <v>Regional bulk infrastructure grant</v>
      </c>
      <c r="C22" s="18"/>
      <c r="D22" s="18"/>
      <c r="E22" s="18"/>
      <c r="F22" s="49"/>
      <c r="G22" s="35"/>
      <c r="H22" s="35"/>
      <c r="I22" s="44"/>
      <c r="L22"/>
      <c r="M22"/>
      <c r="N22"/>
    </row>
    <row r="23" spans="1:6" ht="14.25">
      <c r="A23" s="2"/>
      <c r="B23" s="17" t="str">
        <f>Baseline!B23</f>
        <v>Municipal disaster recovery grant</v>
      </c>
      <c r="C23" s="18"/>
      <c r="D23" s="18"/>
      <c r="E23" s="18"/>
      <c r="F23" s="49"/>
    </row>
    <row r="24" spans="1:9" ht="14.25">
      <c r="A24" s="2"/>
      <c r="B24" s="19" t="str">
        <f>Baseline!B24</f>
        <v>Current</v>
      </c>
      <c r="C24" s="172">
        <f aca="true" t="shared" si="3" ref="C24:I24">SUM(C25:C35)</f>
        <v>0</v>
      </c>
      <c r="D24" s="172">
        <f t="shared" si="3"/>
        <v>0</v>
      </c>
      <c r="E24" s="172">
        <f t="shared" si="3"/>
        <v>0</v>
      </c>
      <c r="F24" s="173">
        <f t="shared" si="3"/>
        <v>0</v>
      </c>
      <c r="G24" s="175">
        <f t="shared" si="3"/>
        <v>0</v>
      </c>
      <c r="H24" s="175">
        <f t="shared" si="3"/>
        <v>0</v>
      </c>
      <c r="I24" s="183">
        <f t="shared" si="3"/>
        <v>0</v>
      </c>
    </row>
    <row r="25" spans="1:9" ht="20.25" hidden="1">
      <c r="A25" s="2"/>
      <c r="B25" s="20" t="str">
        <f>Baseline!B25</f>
        <v>Municipal systems improvement
grant</v>
      </c>
      <c r="C25" s="40"/>
      <c r="D25" s="40"/>
      <c r="E25" s="21"/>
      <c r="F25" s="51"/>
      <c r="G25" s="35"/>
      <c r="H25" s="35"/>
      <c r="I25" s="44"/>
    </row>
    <row r="26" spans="1:9" ht="14.25">
      <c r="A26" s="2"/>
      <c r="B26" s="22" t="str">
        <f>Baseline!B26</f>
        <v>Local government financial management grant</v>
      </c>
      <c r="C26" s="40"/>
      <c r="D26" s="40"/>
      <c r="E26" s="21"/>
      <c r="F26" s="51"/>
      <c r="G26" s="35"/>
      <c r="H26" s="35"/>
      <c r="I26" s="44"/>
    </row>
    <row r="27" spans="1:9" ht="14.25" hidden="1">
      <c r="A27" s="2"/>
      <c r="B27" s="22" t="str">
        <f>Baseline!B27</f>
        <v>Human settlements capacity grant for cities</v>
      </c>
      <c r="C27" s="40"/>
      <c r="D27" s="40"/>
      <c r="E27" s="21"/>
      <c r="F27" s="51"/>
      <c r="G27" s="35"/>
      <c r="H27" s="35"/>
      <c r="I27" s="44"/>
    </row>
    <row r="28" spans="1:9" ht="14.25">
      <c r="A28" s="2"/>
      <c r="B28" s="20" t="str">
        <f>Baseline!B28</f>
        <v>Municipal demarcation transition grant</v>
      </c>
      <c r="C28" s="40"/>
      <c r="D28" s="40"/>
      <c r="E28" s="21"/>
      <c r="F28" s="51"/>
      <c r="G28" s="35"/>
      <c r="H28" s="35"/>
      <c r="I28" s="44"/>
    </row>
    <row r="29" spans="1:9" ht="20.25">
      <c r="A29" s="2"/>
      <c r="B29" s="23" t="str">
        <f>Baseline!B29</f>
        <v>Expanded public works programme 
integrated grant for municipalities</v>
      </c>
      <c r="C29" s="40"/>
      <c r="D29" s="40"/>
      <c r="E29" s="21"/>
      <c r="F29" s="51"/>
      <c r="G29" s="43"/>
      <c r="H29" s="35"/>
      <c r="I29" s="44"/>
    </row>
    <row r="30" spans="1:9" ht="14.25">
      <c r="A30" s="2"/>
      <c r="B30" s="23" t="str">
        <f>Baseline!B30</f>
        <v>Infrastructure skills development grant</v>
      </c>
      <c r="C30" s="40"/>
      <c r="D30" s="40"/>
      <c r="E30" s="21"/>
      <c r="F30" s="51"/>
      <c r="G30" s="43"/>
      <c r="H30" s="35"/>
      <c r="I30" s="44"/>
    </row>
    <row r="31" spans="1:9" ht="20.25">
      <c r="A31" s="2"/>
      <c r="B31" s="23" t="str">
        <f>Baseline!B31</f>
        <v>Energy efficiency and demand-side 
management grant</v>
      </c>
      <c r="C31" s="40"/>
      <c r="D31" s="40"/>
      <c r="E31" s="21"/>
      <c r="F31" s="51"/>
      <c r="G31" s="43"/>
      <c r="H31" s="35"/>
      <c r="I31" s="44"/>
    </row>
    <row r="32" spans="1:9" ht="14.25">
      <c r="A32" s="2"/>
      <c r="B32" s="23" t="str">
        <f>Baseline!B32</f>
        <v>Municipal disaster relief grant</v>
      </c>
      <c r="C32" s="40"/>
      <c r="D32" s="40"/>
      <c r="E32" s="21"/>
      <c r="F32" s="51"/>
      <c r="G32" s="43"/>
      <c r="H32" s="35"/>
      <c r="I32" s="44"/>
    </row>
    <row r="33" spans="1:9" ht="14.25">
      <c r="A33" s="2"/>
      <c r="B33" s="23" t="str">
        <f>Baseline!B33</f>
        <v>Municipal rehabilitation grant</v>
      </c>
      <c r="C33" s="40"/>
      <c r="D33" s="40"/>
      <c r="E33" s="21"/>
      <c r="F33" s="51"/>
      <c r="G33" s="43"/>
      <c r="H33" s="35"/>
      <c r="I33" s="44"/>
    </row>
    <row r="34" spans="1:9" ht="14.25">
      <c r="A34" s="2"/>
      <c r="B34" s="23" t="str">
        <f>Baseline!B34</f>
        <v>Municipal emergency housing grant</v>
      </c>
      <c r="C34" s="40"/>
      <c r="D34" s="40"/>
      <c r="E34" s="21"/>
      <c r="F34" s="51"/>
      <c r="G34" s="43"/>
      <c r="H34" s="35"/>
      <c r="I34" s="44"/>
    </row>
    <row r="35" spans="1:8" ht="20.25">
      <c r="A35" s="2"/>
      <c r="B35" s="23" t="s">
        <v>12</v>
      </c>
      <c r="C35" s="18"/>
      <c r="D35" s="18"/>
      <c r="E35" s="18"/>
      <c r="F35" s="52"/>
      <c r="G35" s="42"/>
      <c r="H35" s="61"/>
    </row>
    <row r="36" spans="1:9" ht="14.25">
      <c r="A36" s="12"/>
      <c r="B36" s="13" t="str">
        <f>Baseline!B36</f>
        <v>Indirect transfers</v>
      </c>
      <c r="C36" s="39">
        <f aca="true" t="shared" si="4" ref="C36:I36">C37+C43</f>
        <v>0</v>
      </c>
      <c r="D36" s="39">
        <f t="shared" si="4"/>
        <v>0</v>
      </c>
      <c r="E36" s="14">
        <f t="shared" si="4"/>
        <v>0</v>
      </c>
      <c r="F36" s="47">
        <f t="shared" si="4"/>
        <v>0</v>
      </c>
      <c r="G36" s="14">
        <f t="shared" si="4"/>
        <v>0</v>
      </c>
      <c r="H36" s="14">
        <f t="shared" si="4"/>
        <v>0</v>
      </c>
      <c r="I36" s="14">
        <f t="shared" si="4"/>
        <v>0</v>
      </c>
    </row>
    <row r="37" spans="1:9" ht="14.25">
      <c r="A37" s="5"/>
      <c r="B37" s="15" t="str">
        <f>Baseline!B37</f>
        <v>Infrastructure</v>
      </c>
      <c r="C37" s="16">
        <f aca="true" t="shared" si="5" ref="C37:I37">SUM(C38:C42)</f>
        <v>0</v>
      </c>
      <c r="D37" s="16">
        <f t="shared" si="5"/>
        <v>0</v>
      </c>
      <c r="E37" s="16">
        <f t="shared" si="5"/>
        <v>0</v>
      </c>
      <c r="F37" s="48">
        <f t="shared" si="5"/>
        <v>0</v>
      </c>
      <c r="G37" s="16">
        <f t="shared" si="5"/>
        <v>0</v>
      </c>
      <c r="H37" s="16">
        <f t="shared" si="5"/>
        <v>0</v>
      </c>
      <c r="I37" s="16">
        <f t="shared" si="5"/>
        <v>0</v>
      </c>
    </row>
    <row r="38" spans="1:10" ht="20.25">
      <c r="A38" s="2"/>
      <c r="B38" s="17" t="str">
        <f>Baseline!B38</f>
        <v>Integrated national electrification
programme (eskom) grant</v>
      </c>
      <c r="C38" s="18"/>
      <c r="D38" s="18"/>
      <c r="E38" s="18"/>
      <c r="F38" s="49"/>
      <c r="G38" s="35"/>
      <c r="H38" s="35"/>
      <c r="I38" s="44"/>
      <c r="J38" s="36"/>
    </row>
    <row r="39" spans="1:9" ht="20.25">
      <c r="A39" s="2"/>
      <c r="B39" s="17" t="str">
        <f>Baseline!B39</f>
        <v>Neighbourhood development
partnership grant (technical assistance)</v>
      </c>
      <c r="C39" s="18"/>
      <c r="D39" s="18"/>
      <c r="E39" s="18"/>
      <c r="F39" s="49"/>
      <c r="G39" s="18"/>
      <c r="H39" s="35"/>
      <c r="I39" s="44"/>
    </row>
    <row r="40" spans="1:17" ht="14.25">
      <c r="A40" s="2"/>
      <c r="B40" s="24" t="str">
        <f>Baseline!B40</f>
        <v>Regional bulk infrastructure grant</v>
      </c>
      <c r="C40" s="18"/>
      <c r="D40" s="18"/>
      <c r="E40" s="18"/>
      <c r="F40" s="49"/>
      <c r="G40" s="35"/>
      <c r="H40" s="35"/>
      <c r="I40" s="44"/>
      <c r="J40" s="36"/>
      <c r="K40" s="36"/>
      <c r="L40" s="36"/>
      <c r="M40" s="36"/>
      <c r="N40" s="36"/>
      <c r="O40" s="36"/>
      <c r="P40" s="36"/>
      <c r="Q40" s="36"/>
    </row>
    <row r="41" spans="1:9" ht="20.25">
      <c r="A41" s="2"/>
      <c r="B41" s="24" t="str">
        <f>Baseline!B41</f>
        <v>Water services infrastructure 
grant</v>
      </c>
      <c r="C41" s="18"/>
      <c r="D41" s="18"/>
      <c r="E41" s="18"/>
      <c r="F41" s="49"/>
      <c r="G41" s="35"/>
      <c r="H41" s="35"/>
      <c r="I41" s="44"/>
    </row>
    <row r="42" spans="1:9" ht="14.25">
      <c r="A42" s="25"/>
      <c r="B42" s="17" t="str">
        <f>Baseline!B42</f>
        <v>Bucket eradication grant</v>
      </c>
      <c r="C42" s="18"/>
      <c r="D42" s="18"/>
      <c r="E42" s="18"/>
      <c r="F42" s="49"/>
      <c r="G42" s="35"/>
      <c r="H42" s="35"/>
      <c r="I42" s="44"/>
    </row>
    <row r="43" spans="1:9" ht="14.25">
      <c r="A43" s="2"/>
      <c r="B43" s="26" t="str">
        <f>Baseline!B43</f>
        <v>Current</v>
      </c>
      <c r="C43" s="6">
        <f aca="true" t="shared" si="6" ref="C43:I43">SUM(C44:C44)</f>
        <v>0</v>
      </c>
      <c r="D43" s="6">
        <f t="shared" si="6"/>
        <v>0</v>
      </c>
      <c r="E43" s="6">
        <f t="shared" si="6"/>
        <v>0</v>
      </c>
      <c r="F43" s="50">
        <f t="shared" si="6"/>
        <v>0</v>
      </c>
      <c r="G43" s="6">
        <f t="shared" si="6"/>
        <v>0</v>
      </c>
      <c r="H43" s="6">
        <f t="shared" si="6"/>
        <v>0</v>
      </c>
      <c r="I43" s="6">
        <f t="shared" si="6"/>
        <v>0</v>
      </c>
    </row>
    <row r="44" spans="1:12" ht="20.25">
      <c r="A44" s="2"/>
      <c r="B44" s="20" t="str">
        <f>Baseline!B44</f>
        <v>Municipal systems improvement
grant</v>
      </c>
      <c r="C44" s="6"/>
      <c r="D44" s="6"/>
      <c r="E44" s="6"/>
      <c r="F44" s="50"/>
      <c r="G44" s="35"/>
      <c r="H44" s="35"/>
      <c r="I44" s="44"/>
      <c r="J44" s="146"/>
      <c r="K44" s="146"/>
      <c r="L44" s="146"/>
    </row>
    <row r="45" spans="1:9" ht="14.25">
      <c r="A45" s="27"/>
      <c r="B45" s="28" t="s">
        <v>8</v>
      </c>
      <c r="C45" s="29">
        <f aca="true" t="shared" si="7" ref="C45:I45">C36+C11+C9+C4</f>
        <v>0</v>
      </c>
      <c r="D45" s="29">
        <f t="shared" si="7"/>
        <v>0</v>
      </c>
      <c r="E45" s="29">
        <f t="shared" si="7"/>
        <v>0</v>
      </c>
      <c r="F45" s="57">
        <f t="shared" si="7"/>
        <v>0</v>
      </c>
      <c r="G45" s="185">
        <f t="shared" si="7"/>
        <v>0</v>
      </c>
      <c r="H45" s="185">
        <f t="shared" si="7"/>
        <v>0</v>
      </c>
      <c r="I45" s="185">
        <f t="shared" si="7"/>
        <v>0</v>
      </c>
    </row>
    <row r="47" spans="7:9" ht="14.25">
      <c r="G47" s="187"/>
      <c r="H47" s="187"/>
      <c r="I47" s="187"/>
    </row>
    <row r="48" spans="7:9" ht="14.25">
      <c r="G48" s="34"/>
      <c r="H48" s="34"/>
      <c r="I48" s="34"/>
    </row>
    <row r="49" spans="2:8" ht="14.25">
      <c r="B49" s="53"/>
      <c r="C49" s="54"/>
      <c r="D49" s="54"/>
      <c r="E49" s="54"/>
      <c r="F49" s="54"/>
      <c r="G49" s="54"/>
      <c r="H49" s="54"/>
    </row>
    <row r="50" spans="2:8" ht="14.25">
      <c r="B50" s="53"/>
      <c r="C50" s="55"/>
      <c r="D50" s="55"/>
      <c r="E50" s="55"/>
      <c r="F50" s="55"/>
      <c r="G50" s="55"/>
      <c r="H50" s="55"/>
    </row>
    <row r="51" spans="2:8" ht="14.25">
      <c r="B51" s="53"/>
      <c r="C51" s="55"/>
      <c r="D51" s="55"/>
      <c r="E51" s="55"/>
      <c r="F51" s="55"/>
      <c r="G51" s="55"/>
      <c r="H51" s="55"/>
    </row>
    <row r="52" spans="2:8" ht="14.25">
      <c r="B52" s="53"/>
      <c r="C52" s="56"/>
      <c r="D52" s="56"/>
      <c r="E52" s="56"/>
      <c r="F52" s="56"/>
      <c r="G52" s="56"/>
      <c r="H52" s="56"/>
    </row>
    <row r="53" spans="2:8" ht="14.25">
      <c r="B53" s="53"/>
      <c r="C53" s="54"/>
      <c r="D53" s="54"/>
      <c r="E53" s="54"/>
      <c r="F53" s="54"/>
      <c r="G53" s="54"/>
      <c r="H53" s="54"/>
    </row>
    <row r="54" spans="2:8" ht="14.25">
      <c r="B54" s="53"/>
      <c r="C54" s="55"/>
      <c r="D54" s="55"/>
      <c r="E54" s="55"/>
      <c r="F54" s="55"/>
      <c r="G54" s="55"/>
      <c r="H54" s="55"/>
    </row>
    <row r="55" spans="2:8" ht="14.25">
      <c r="B55" s="53"/>
      <c r="C55" s="55"/>
      <c r="D55" s="55"/>
      <c r="E55" s="55"/>
      <c r="F55" s="55"/>
      <c r="G55" s="55"/>
      <c r="H55" s="55"/>
    </row>
    <row r="59" spans="2:8" ht="14.25">
      <c r="B59"/>
      <c r="F59" s="34"/>
      <c r="G59" s="34"/>
      <c r="H59" s="34"/>
    </row>
    <row r="61" spans="2:8" ht="14.25">
      <c r="B61"/>
      <c r="F61" s="63"/>
      <c r="G61" s="63"/>
      <c r="H61" s="63"/>
    </row>
    <row r="62" spans="2:8" ht="14.25">
      <c r="B62"/>
      <c r="F62" s="63"/>
      <c r="G62" s="63"/>
      <c r="H62" s="63"/>
    </row>
    <row r="63" spans="2:8" ht="14.25">
      <c r="B63"/>
      <c r="F63" s="63"/>
      <c r="G63" s="63"/>
      <c r="H63" s="63"/>
    </row>
    <row r="64" spans="2:8" ht="14.25">
      <c r="B64"/>
      <c r="F64" s="63"/>
      <c r="G64" s="63"/>
      <c r="H64" s="63"/>
    </row>
    <row r="66" spans="2:8" ht="14.25">
      <c r="B66"/>
      <c r="F66" s="63"/>
      <c r="G66" s="63"/>
      <c r="H66" s="63"/>
    </row>
    <row r="67" spans="2:8" ht="14.25">
      <c r="B67"/>
      <c r="F67" s="63"/>
      <c r="G67" s="63"/>
      <c r="H67" s="63"/>
    </row>
    <row r="68" spans="2:8" ht="14.25">
      <c r="B68"/>
      <c r="F68" s="63"/>
      <c r="G68" s="63"/>
      <c r="H68" s="63"/>
    </row>
    <row r="69" spans="2:8" ht="14.25">
      <c r="B69"/>
      <c r="F69" s="63"/>
      <c r="G69" s="63"/>
      <c r="H69" s="63"/>
    </row>
  </sheetData>
  <sheetProtection/>
  <mergeCells count="2">
    <mergeCell ref="C3:E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ignoredErrors>
    <ignoredError sqref="C3:I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9">
      <selection activeCell="J48" sqref="J48"/>
    </sheetView>
  </sheetViews>
  <sheetFormatPr defaultColWidth="9.140625" defaultRowHeight="15"/>
  <cols>
    <col min="1" max="1" width="1.28515625" style="0" customWidth="1"/>
    <col min="2" max="2" width="35.57421875" style="1" customWidth="1"/>
    <col min="3" max="4" width="10.421875" style="0" customWidth="1"/>
    <col min="5" max="5" width="12.8515625" style="0" customWidth="1"/>
    <col min="6" max="6" width="13.00390625" style="0" customWidth="1"/>
    <col min="7" max="7" width="11.7109375" style="0" bestFit="1" customWidth="1"/>
    <col min="8" max="8" width="12.421875" style="0" customWidth="1"/>
    <col min="9" max="9" width="14.421875" style="0" bestFit="1" customWidth="1"/>
    <col min="11" max="11" width="14.140625" style="0" hidden="1" customWidth="1"/>
    <col min="12" max="12" width="11.7109375" style="0" hidden="1" customWidth="1"/>
    <col min="13" max="13" width="13.140625" style="0" hidden="1" customWidth="1"/>
    <col min="14" max="16" width="12.7109375" style="0" customWidth="1"/>
    <col min="17" max="17" width="12.00390625" style="0" customWidth="1"/>
    <col min="18" max="18" width="13.421875" style="0" customWidth="1"/>
    <col min="19" max="19" width="15.8515625" style="0" customWidth="1"/>
    <col min="20" max="20" width="13.8515625" style="0" customWidth="1"/>
  </cols>
  <sheetData>
    <row r="1" spans="1:9" ht="15">
      <c r="A1" s="30" t="s">
        <v>45</v>
      </c>
      <c r="B1" s="3"/>
      <c r="C1" s="2"/>
      <c r="D1" s="2"/>
      <c r="E1" s="2"/>
      <c r="F1" s="4"/>
      <c r="G1" s="4"/>
      <c r="H1" s="4"/>
      <c r="I1" s="36"/>
    </row>
    <row r="2" spans="1:9" ht="14.25">
      <c r="A2" s="31"/>
      <c r="B2" s="32"/>
      <c r="C2" s="117" t="str">
        <f>Baseline!C2</f>
        <v>2015/16</v>
      </c>
      <c r="D2" s="117" t="str">
        <f>Baseline!D2</f>
        <v>2016/17</v>
      </c>
      <c r="E2" s="117" t="str">
        <f>Baseline!E2</f>
        <v>2017/18</v>
      </c>
      <c r="F2" s="118" t="str">
        <f>Baseline!F2</f>
        <v>2018/19</v>
      </c>
      <c r="G2" s="117" t="str">
        <f>Baseline!G2</f>
        <v>2019/20</v>
      </c>
      <c r="H2" s="117" t="str">
        <f>Baseline!H2</f>
        <v>2020/21</v>
      </c>
      <c r="I2" s="117" t="str">
        <f>Baseline!I2</f>
        <v>2021/22</v>
      </c>
    </row>
    <row r="3" spans="1:9" ht="23.25" customHeight="1">
      <c r="A3" s="7"/>
      <c r="B3" s="152" t="str">
        <f>Baseline!B3</f>
        <v>R thousands</v>
      </c>
      <c r="C3" s="269" t="str">
        <f>Baseline!C3</f>
        <v>Outcome</v>
      </c>
      <c r="D3" s="269">
        <f>Baseline!D3</f>
        <v>0</v>
      </c>
      <c r="E3" s="271">
        <f>Baseline!E3</f>
        <v>0</v>
      </c>
      <c r="F3" s="33" t="str">
        <f>Baseline!F3</f>
        <v>Adjusted Budget</v>
      </c>
      <c r="G3" s="272" t="str">
        <f>Baseline!G3</f>
        <v>Medium-term estimates</v>
      </c>
      <c r="H3" s="270">
        <f>Baseline!H3</f>
        <v>0</v>
      </c>
      <c r="I3" s="270">
        <f>Baseline!I3</f>
        <v>0</v>
      </c>
    </row>
    <row r="4" spans="1:16" ht="14.25">
      <c r="A4" s="5"/>
      <c r="B4" s="9" t="str">
        <f>Baseline!B4</f>
        <v>Equitable share and related</v>
      </c>
      <c r="C4" s="10">
        <f aca="true" t="shared" si="0" ref="C4:I4">SUM(C5:C7)</f>
        <v>49366507</v>
      </c>
      <c r="D4" s="10">
        <f t="shared" si="0"/>
        <v>50708988</v>
      </c>
      <c r="E4" s="10">
        <f t="shared" si="0"/>
        <v>57012141</v>
      </c>
      <c r="F4" s="45">
        <f t="shared" si="0"/>
        <v>62731845</v>
      </c>
      <c r="G4" s="10">
        <f t="shared" si="0"/>
        <v>68973465.288</v>
      </c>
      <c r="H4" s="10">
        <f t="shared" si="0"/>
        <v>75683325.53375499</v>
      </c>
      <c r="I4" s="10">
        <f t="shared" si="0"/>
        <v>82161818.4938444</v>
      </c>
      <c r="K4">
        <v>68973465</v>
      </c>
      <c r="L4">
        <v>75683326</v>
      </c>
      <c r="N4" s="110"/>
      <c r="O4" s="110"/>
      <c r="P4" s="110"/>
    </row>
    <row r="5" spans="1:16" ht="14.25">
      <c r="A5" s="5"/>
      <c r="B5" s="11" t="str">
        <f>Baseline!B5</f>
        <v>Equitable share formula</v>
      </c>
      <c r="C5" s="64">
        <f>Baseline!C5+'Technical '!C5+'Additions '!C5+'Reductions '!C5+'Post MTBPS Changes'!C5</f>
        <v>44210908</v>
      </c>
      <c r="D5" s="64">
        <f>Baseline!D5+'Technical '!D5+'Additions '!D5+'Reductions '!D5+'Post MTBPS Changes'!D5</f>
        <v>45259344</v>
      </c>
      <c r="E5" s="64">
        <f>Baseline!E5+'Technical '!E5+'Additions '!E5+'Reductions '!E5+'Post MTBPS Changes'!E5</f>
        <v>51326396.324</v>
      </c>
      <c r="F5" s="46">
        <f>Baseline!F5+'Technical '!F5+'Additions '!F5+'Reductions '!F5+'Post MTBPS Changes'!F5</f>
        <v>56722357.545116</v>
      </c>
      <c r="G5" s="64">
        <f>Baseline!G5+'Technical '!G5+'Additions '!G5+'Reductions '!G5+'Post MTBPS Changes'!G5</f>
        <v>62633128.3899205</v>
      </c>
      <c r="H5" s="64">
        <f>Baseline!H5+'Technical '!H5+'Additions '!H5+'Reductions '!H5+'Post MTBPS Changes'!H5</f>
        <v>69001433.4572311</v>
      </c>
      <c r="I5" s="64">
        <f>Baseline!I5+'Technical '!I5+'Additions '!I5+'Reductions '!I5+'Post MTBPS Changes'!I5</f>
        <v>74907956.42957824</v>
      </c>
      <c r="N5" s="111"/>
      <c r="O5" s="111"/>
      <c r="P5" s="111"/>
    </row>
    <row r="6" spans="1:16" ht="14.25">
      <c r="A6" s="5"/>
      <c r="B6" s="11" t="str">
        <f>Baseline!B6</f>
        <v>RSC levy replacement</v>
      </c>
      <c r="C6" s="64">
        <f>Baseline!C6+'Technical '!C6+'Additions '!C6+'Reductions '!C6+'Post MTBPS Changes'!C6</f>
        <v>4336674</v>
      </c>
      <c r="D6" s="64">
        <f>Baseline!D6+'Technical '!D6+'Additions '!D6+'Reductions '!D6+'Post MTBPS Changes'!D6</f>
        <v>4566517</v>
      </c>
      <c r="E6" s="64">
        <f>Baseline!E6+'Technical '!E6+'Additions '!E6+'Reductions '!E6+'Post MTBPS Changes'!E6</f>
        <v>4794842</v>
      </c>
      <c r="F6" s="46">
        <f>Baseline!F6+'Technical '!F6+'Additions '!F6+'Reductions '!F6+'Post MTBPS Changes'!F6</f>
        <v>5072947</v>
      </c>
      <c r="G6" s="64">
        <f>Baseline!G6+'Technical '!G6+'Additions '!G6+'Reductions '!G6+'Post MTBPS Changes'!G6</f>
        <v>5357032</v>
      </c>
      <c r="H6" s="64">
        <f>Baseline!H6+'Technical '!H6+'Additions '!H6+'Reductions '!H6+'Post MTBPS Changes'!H6</f>
        <v>5651668.76</v>
      </c>
      <c r="I6" s="64">
        <f>Baseline!I6+'Technical '!I6+'Additions '!I6+'Reductions '!I6+'Post MTBPS Changes'!I6</f>
        <v>6135451.627840384</v>
      </c>
      <c r="N6" s="110"/>
      <c r="O6" s="110"/>
      <c r="P6" s="110"/>
    </row>
    <row r="7" spans="1:16" ht="14.25">
      <c r="A7" s="5"/>
      <c r="B7" s="11" t="str">
        <f>Baseline!B7</f>
        <v>Councillors and ward committees</v>
      </c>
      <c r="C7" s="64">
        <f>Baseline!C7+'Technical '!C7+'Additions '!C7+'Reductions '!C7+'Post MTBPS Changes'!C7</f>
        <v>818925</v>
      </c>
      <c r="D7" s="64">
        <f>Baseline!D7+'Technical '!D7+'Additions '!D7+'Reductions '!D7+'Post MTBPS Changes'!D7</f>
        <v>883127</v>
      </c>
      <c r="E7" s="64">
        <f>Baseline!E7+'Technical '!E7+'Additions '!E7+'Reductions '!E7+'Post MTBPS Changes'!E7</f>
        <v>890902.6760000001</v>
      </c>
      <c r="F7" s="46">
        <f>Baseline!F7+'Technical '!F7+'Additions '!F7+'Reductions '!F7+'Post MTBPS Changes'!F7</f>
        <v>936540.4548840001</v>
      </c>
      <c r="G7" s="64">
        <f>Baseline!G7+'Technical '!G7+'Additions '!G7+'Reductions '!G7+'Post MTBPS Changes'!G7</f>
        <v>983304.8980795039</v>
      </c>
      <c r="H7" s="64">
        <f>Baseline!H7+'Technical '!H7+'Additions '!H7+'Reductions '!H7+'Post MTBPS Changes'!H7</f>
        <v>1030223.3165238765</v>
      </c>
      <c r="I7" s="64">
        <f>Baseline!I7+'Technical '!I7+'Additions '!I7+'Reductions '!I7+'Post MTBPS Changes'!I7</f>
        <v>1118410.4364257783</v>
      </c>
      <c r="N7" s="110"/>
      <c r="O7" s="110"/>
      <c r="P7" s="110"/>
    </row>
    <row r="8" spans="1:9" ht="9.75" customHeight="1">
      <c r="A8" s="5"/>
      <c r="B8" s="11"/>
      <c r="C8" s="64"/>
      <c r="D8" s="64"/>
      <c r="E8" s="64"/>
      <c r="F8" s="46"/>
      <c r="G8" s="64"/>
      <c r="H8" s="64"/>
      <c r="I8" s="64"/>
    </row>
    <row r="9" spans="1:9" ht="20.25">
      <c r="A9" s="12"/>
      <c r="B9" s="13" t="str">
        <f>Baseline!B9</f>
        <v>General fuel levy sharing 
with metros</v>
      </c>
      <c r="C9" s="39">
        <f>Baseline!C9+'Technical '!C9+'Additions '!C9+'Reductions '!C9+'Post MTBPS Changes'!C9</f>
        <v>10658909.452</v>
      </c>
      <c r="D9" s="39">
        <f>Baseline!D9+'Technical '!D9+'Additions '!D9+'Reductions '!D9+'Post MTBPS Changes'!D9</f>
        <v>11223831</v>
      </c>
      <c r="E9" s="39">
        <f>Baseline!E9+'Technical '!E9+'Additions '!E9+'Reductions '!E9+'Post MTBPS Changes'!E9</f>
        <v>11785023</v>
      </c>
      <c r="F9" s="47">
        <f>Baseline!F9+'Technical '!F9+'Additions '!F9+'Reductions '!F9+'Post MTBPS Changes'!F9</f>
        <v>12468554</v>
      </c>
      <c r="G9" s="58">
        <f>Baseline!G9+'Technical '!G9+'Additions '!G9+'Reductions '!G9+'Post MTBPS Changes'!G9</f>
        <v>13166793</v>
      </c>
      <c r="H9" s="58">
        <f>Baseline!H9+'Technical '!H9+'Additions '!H9+'Reductions '!H9+'Post MTBPS Changes'!H9</f>
        <v>14026877.614999998</v>
      </c>
      <c r="I9" s="58">
        <f>Baseline!I9+'Technical '!I9+'Additions '!I9+'Reductions '!I9+'Post MTBPS Changes'!I9</f>
        <v>15182494.583281424</v>
      </c>
    </row>
    <row r="10" spans="1:8" ht="10.5" customHeight="1">
      <c r="A10" s="5"/>
      <c r="B10" s="153"/>
      <c r="C10" s="18"/>
      <c r="D10" s="60"/>
      <c r="E10" s="60"/>
      <c r="F10" s="216"/>
      <c r="G10" s="60"/>
      <c r="H10" s="60"/>
    </row>
    <row r="11" spans="1:16" ht="14.25">
      <c r="A11" s="12"/>
      <c r="B11" s="13" t="str">
        <f>Baseline!B11</f>
        <v>Direct transfers</v>
      </c>
      <c r="C11" s="177">
        <f>Baseline!C11+'Technical '!C11+'Additions '!C11+'Reductions '!C11+'Post MTBPS Changes'!C11</f>
        <v>38312658</v>
      </c>
      <c r="D11" s="177">
        <f>Baseline!D11+'Technical '!D11+'Additions '!D11+'Reductions '!D11+'Post MTBPS Changes'!D11</f>
        <v>40934234</v>
      </c>
      <c r="E11" s="177">
        <f>Baseline!E11+'Technical '!E11+'Additions '!E11+'Reductions '!E11+'Post MTBPS Changes'!E11</f>
        <v>43780993</v>
      </c>
      <c r="F11" s="45">
        <f>Baseline!F11+'Technical '!F11+'Additions '!F11+'Reductions '!F11+'Post MTBPS Changes'!F11</f>
        <v>44770708.03000001</v>
      </c>
      <c r="G11" s="178">
        <f>Baseline!G11+'Technical '!G11+'Additions '!G11+'Reductions '!G11+'Post MTBPS Changes'!G11</f>
        <v>45148643</v>
      </c>
      <c r="H11" s="178">
        <f>Baseline!H11+'Technical '!H11+'Additions '!H11+'Reductions '!H11+'Post MTBPS Changes'!H11</f>
        <v>48170520.685</v>
      </c>
      <c r="I11" s="178">
        <f>Baseline!I11+'Technical '!I11+'Additions '!I11+'Reductions '!I11+'Post MTBPS Changes'!I11</f>
        <v>52153995.43567307</v>
      </c>
      <c r="N11" s="34"/>
      <c r="O11" s="34"/>
      <c r="P11" s="34"/>
    </row>
    <row r="12" spans="1:17" ht="14.25">
      <c r="A12" s="5"/>
      <c r="B12" s="15" t="str">
        <f>Baseline!B12</f>
        <v>Infrastructure</v>
      </c>
      <c r="C12" s="170">
        <f>Baseline!C12+'Technical '!C12+'Additions '!C12+'Reductions '!C12+'Post MTBPS Changes'!C12</f>
        <v>36866404</v>
      </c>
      <c r="D12" s="170">
        <f>Baseline!D12+'Technical '!D12+'Additions '!D12+'Reductions '!D12+'Post MTBPS Changes'!D12</f>
        <v>39073386</v>
      </c>
      <c r="E12" s="170">
        <f>Baseline!E12+'Technical '!E12+'Additions '!E12+'Reductions '!E12+'Post MTBPS Changes'!E12</f>
        <v>41803535</v>
      </c>
      <c r="F12" s="174">
        <f>Baseline!F12+'Technical '!F12+'Additions '!F12+'Reductions '!F12+'Post MTBPS Changes'!F12</f>
        <v>42704251.69600001</v>
      </c>
      <c r="G12" s="175">
        <f>Baseline!G12+'Technical '!G12+'Additions '!G12+'Reductions '!G12+'Post MTBPS Changes'!G12</f>
        <v>43024706</v>
      </c>
      <c r="H12" s="175">
        <f>Baseline!H12+'Technical '!H12+'Additions '!H12+'Reductions '!H12+'Post MTBPS Changes'!H12</f>
        <v>45927418.22</v>
      </c>
      <c r="I12" s="175">
        <f>Baseline!I12+'Technical '!I12+'Additions '!I12+'Reductions '!I12+'Post MTBPS Changes'!I12</f>
        <v>49786696.41509807</v>
      </c>
      <c r="N12" s="273"/>
      <c r="O12" s="273"/>
      <c r="P12" s="273"/>
      <c r="Q12" s="273"/>
    </row>
    <row r="13" spans="1:17" ht="14.25">
      <c r="A13" s="2"/>
      <c r="B13" s="17" t="str">
        <f>Baseline!B13</f>
        <v>Municipal infrastructure grant</v>
      </c>
      <c r="C13" s="18">
        <f>Baseline!C13+'Technical '!C13+'Additions '!C13+'Reductions '!C13+'Post MTBPS Changes'!C13</f>
        <v>14955762</v>
      </c>
      <c r="D13" s="18">
        <f>Baseline!D13+'Technical '!D13+'Additions '!D13+'Reductions '!D13+'Post MTBPS Changes'!D13</f>
        <v>14914028</v>
      </c>
      <c r="E13" s="18">
        <f>Baseline!E13+'Technical '!E13+'Additions '!E13+'Reductions '!E13+'Post MTBPS Changes'!E13</f>
        <v>15891252</v>
      </c>
      <c r="F13" s="46">
        <f>Baseline!F13+'Technical '!F13+'Additions '!F13+'Reductions '!F13+'Post MTBPS Changes'!F13</f>
        <v>15287684.808000002</v>
      </c>
      <c r="G13" s="35">
        <f>Baseline!G13+'Technical '!G13+'Additions '!G13+'Reductions '!G13+'Post MTBPS Changes'!G13</f>
        <v>15733731</v>
      </c>
      <c r="H13" s="35">
        <f>Baseline!H13+'Technical '!H13+'Additions '!H13+'Reductions '!H13+'Post MTBPS Changes'!H13</f>
        <v>16599086.204999998</v>
      </c>
      <c r="I13" s="35">
        <f>Baseline!I13+'Technical '!I13+'Additions '!I13+'Reductions '!I13+'Post MTBPS Changes'!I13</f>
        <v>17844020.086018156</v>
      </c>
      <c r="K13" s="93">
        <f aca="true" t="shared" si="1" ref="K13:K32">ROUND(G13,0)</f>
        <v>15733731</v>
      </c>
      <c r="L13" s="93">
        <f aca="true" t="shared" si="2" ref="L13:L32">ROUND(H13,0)</f>
        <v>16599086</v>
      </c>
      <c r="M13" s="93">
        <f aca="true" t="shared" si="3" ref="M13:M32">ROUND(I13,0)</f>
        <v>17844020</v>
      </c>
      <c r="N13" s="63"/>
      <c r="O13" s="63"/>
      <c r="P13" s="63"/>
      <c r="Q13" s="36"/>
    </row>
    <row r="14" spans="1:17" ht="20.25">
      <c r="A14" s="2"/>
      <c r="B14" s="17" t="str">
        <f>Baseline!B14</f>
        <v>Water services infrastructure 
grant</v>
      </c>
      <c r="C14" s="18">
        <f>Baseline!C14+'Technical '!C14+'Additions '!C14+'Reductions '!C14+'Post MTBPS Changes'!C14</f>
        <v>2305029</v>
      </c>
      <c r="D14" s="18">
        <f>Baseline!D14+'Technical '!D14+'Additions '!D14+'Reductions '!D14+'Post MTBPS Changes'!D14</f>
        <v>2830983</v>
      </c>
      <c r="E14" s="18">
        <f>Baseline!E14+'Technical '!E14+'Additions '!E14+'Reductions '!E14+'Post MTBPS Changes'!E14</f>
        <v>3329464</v>
      </c>
      <c r="F14" s="46">
        <f>Baseline!F14+'Technical '!F14+'Additions '!F14+'Reductions '!F14+'Post MTBPS Changes'!F14</f>
        <v>3769139.236</v>
      </c>
      <c r="G14" s="35">
        <f>Baseline!G14+'Technical '!G14+'Additions '!G14+'Reductions '!G14+'Post MTBPS Changes'!G14</f>
        <v>3669319</v>
      </c>
      <c r="H14" s="35">
        <f>Baseline!H14+'Technical '!H14+'Additions '!H14+'Reductions '!H14+'Post MTBPS Changes'!H14</f>
        <v>3870971.545</v>
      </c>
      <c r="I14" s="35">
        <f>Baseline!I14+'Technical '!I14+'Additions '!I14+'Reductions '!I14+'Post MTBPS Changes'!I14</f>
        <v>4161294.974212392</v>
      </c>
      <c r="K14" s="93">
        <f t="shared" si="1"/>
        <v>3669319</v>
      </c>
      <c r="L14" s="93">
        <f t="shared" si="2"/>
        <v>3870972</v>
      </c>
      <c r="M14" s="93">
        <f t="shared" si="3"/>
        <v>4161295</v>
      </c>
      <c r="N14" s="93"/>
      <c r="O14" s="93"/>
      <c r="P14" s="93"/>
      <c r="Q14" s="36"/>
    </row>
    <row r="15" spans="1:16" ht="20.25">
      <c r="A15" s="2"/>
      <c r="B15" s="17" t="str">
        <f>Baseline!B15</f>
        <v>Urban settlements development 
grant</v>
      </c>
      <c r="C15" s="18">
        <f>Baseline!C15+'Technical '!C15+'Additions '!C15+'Reductions '!C15+'Post MTBPS Changes'!C15</f>
        <v>10554345</v>
      </c>
      <c r="D15" s="18">
        <f>Baseline!D15+'Technical '!D15+'Additions '!D15+'Reductions '!D15+'Post MTBPS Changes'!D15</f>
        <v>10839468</v>
      </c>
      <c r="E15" s="18">
        <f>Baseline!E15+'Technical '!E15+'Additions '!E15+'Reductions '!E15+'Post MTBPS Changes'!E15</f>
        <v>11382247</v>
      </c>
      <c r="F15" s="46">
        <f>Baseline!F15+'Technical '!F15+'Additions '!F15+'Reductions '!F15+'Post MTBPS Changes'!F15</f>
        <v>11306137.134000001</v>
      </c>
      <c r="G15" s="35">
        <f>Baseline!G15+'Technical '!H15+'Additions '!G15+'Reductions '!G15+'Post MTBPS Changes'!G15</f>
        <v>9063101</v>
      </c>
      <c r="H15" s="35">
        <f>Baseline!H15+'Technical '!H15+'Additions '!H15+'Reductions '!H15+'Post MTBPS Changes'!H15</f>
        <v>9716794.229999999</v>
      </c>
      <c r="I15" s="35">
        <f>Baseline!I15+'Technical '!I15+'Additions '!I15+'Reductions '!I15+'Post MTBPS Changes'!I15</f>
        <v>9373054.996376256</v>
      </c>
      <c r="K15" s="93">
        <f t="shared" si="1"/>
        <v>9063101</v>
      </c>
      <c r="L15" s="93">
        <f t="shared" si="2"/>
        <v>9716794</v>
      </c>
      <c r="M15" s="93">
        <f t="shared" si="3"/>
        <v>9373055</v>
      </c>
      <c r="P15" s="63"/>
    </row>
    <row r="16" spans="1:16" ht="20.25">
      <c r="A16" s="2"/>
      <c r="B16" s="17" t="str">
        <f>Baseline!B16</f>
        <v>Integrated national electrification programme (municipal) grant </v>
      </c>
      <c r="C16" s="18">
        <f>Baseline!C16+'Technical '!C16+'Additions '!C16+'Reductions '!C16+'Post MTBPS Changes'!C16</f>
        <v>1980340</v>
      </c>
      <c r="D16" s="18">
        <f>Baseline!D16+'Technical '!D16+'Additions '!D16+'Reductions '!D16+'Post MTBPS Changes'!D16</f>
        <v>1946246</v>
      </c>
      <c r="E16" s="18">
        <f>Baseline!E16+'Technical '!E16+'Additions '!E16+'Reductions '!E16+'Post MTBPS Changes'!E16</f>
        <v>2087048</v>
      </c>
      <c r="F16" s="46">
        <f>Baseline!F16+'Technical '!F16+'Additions '!F16+'Reductions '!F16+'Post MTBPS Changes'!F16</f>
        <v>1904476.784</v>
      </c>
      <c r="G16" s="35">
        <f>Baseline!G16+'Technical '!G16+'Additions '!G16+'Reductions '!G16+'Post MTBPS Changes'!G16</f>
        <v>1863328</v>
      </c>
      <c r="H16" s="35">
        <f>Baseline!H16+'Technical '!H16+'Additions '!H16+'Reductions '!H16+'Post MTBPS Changes'!H16</f>
        <v>1977364.0399999996</v>
      </c>
      <c r="I16" s="35">
        <f>Baseline!I16+'Technical '!I16+'Additions '!I16+'Reductions '!I16+'Post MTBPS Changes'!I16</f>
        <v>2131018.6697066603</v>
      </c>
      <c r="K16" s="93">
        <f t="shared" si="1"/>
        <v>1863328</v>
      </c>
      <c r="L16" s="93">
        <f t="shared" si="2"/>
        <v>1977364</v>
      </c>
      <c r="M16" s="93">
        <f t="shared" si="3"/>
        <v>2131019</v>
      </c>
      <c r="N16" s="34"/>
      <c r="P16" s="63"/>
    </row>
    <row r="17" spans="1:15" ht="14.25">
      <c r="A17" s="2"/>
      <c r="B17" s="17" t="str">
        <f>Baseline!B17</f>
        <v>Public transport network grant</v>
      </c>
      <c r="C17" s="18">
        <f>Baseline!C17+'Technical '!C17+'Additions '!C17+'Reductions '!C17+'Post MTBPS Changes'!C17</f>
        <v>5953090</v>
      </c>
      <c r="D17" s="18">
        <f>Baseline!D17+'Technical '!D17+'Additions '!D17+'Reductions '!D17+'Post MTBPS Changes'!D17</f>
        <v>5592691</v>
      </c>
      <c r="E17" s="18">
        <f>Baseline!E17+'Technical '!E17+'Additions '!E17+'Reductions '!E17+'Post MTBPS Changes'!E17</f>
        <v>6159559</v>
      </c>
      <c r="F17" s="46">
        <f>Baseline!F17+'Technical '!F17+'Additions '!F17+'Reductions '!F17+'Post MTBPS Changes'!F17</f>
        <v>6286668.91</v>
      </c>
      <c r="G17" s="35">
        <f>Baseline!G17+'Technical '!G17+'Additions '!G17+'Reductions '!G17+'Post MTBPS Changes'!G17</f>
        <v>6468248</v>
      </c>
      <c r="H17" s="35">
        <f>Baseline!H17+'Technical '!H17+'Additions '!H17+'Reductions '!H17+'Post MTBPS Changes'!H17</f>
        <v>7495171.64</v>
      </c>
      <c r="I17" s="35">
        <f>Baseline!I17+'Technical '!I17+'Additions '!I17+'Reductions '!I17+'Post MTBPS Changes'!I17</f>
        <v>8366935.451684985</v>
      </c>
      <c r="K17" s="93">
        <f t="shared" si="1"/>
        <v>6468248</v>
      </c>
      <c r="L17" s="93">
        <f t="shared" si="2"/>
        <v>7495172</v>
      </c>
      <c r="M17" s="93">
        <f t="shared" si="3"/>
        <v>8366935</v>
      </c>
      <c r="O17" s="63"/>
    </row>
    <row r="18" spans="1:16" ht="20.25">
      <c r="A18" s="2"/>
      <c r="B18" s="17" t="str">
        <f>Baseline!B18</f>
        <v>Neighbourhood development 
partnership grant (capital)</v>
      </c>
      <c r="C18" s="18">
        <f>Baseline!C18+'Technical '!C18+'Additions '!C18+'Reductions '!C18+'Post MTBPS Changes'!C18</f>
        <v>583575</v>
      </c>
      <c r="D18" s="18">
        <f>Baseline!D18+'Technical '!D18+'Additions '!D18+'Reductions '!D18+'Post MTBPS Changes'!D18</f>
        <v>591860</v>
      </c>
      <c r="E18" s="18">
        <f>Baseline!E18+'Technical '!E18+'Additions '!E18+'Reductions '!E18+'Post MTBPS Changes'!E18</f>
        <v>663390</v>
      </c>
      <c r="F18" s="46">
        <f>Baseline!F18+'Technical '!F18+'Additions '!F18+'Reductions '!F18+'Post MTBPS Changes'!F18</f>
        <v>601867</v>
      </c>
      <c r="G18" s="35">
        <f>Baseline!G18+'Technical '!G18+'Additions '!G18+'Reductions '!G18+'Post MTBPS Changes'!G18</f>
        <v>621172</v>
      </c>
      <c r="H18" s="35">
        <f>Baseline!H18+'Technical '!H18+'Additions '!H18+'Reductions '!H18+'Post MTBPS Changes'!H18</f>
        <v>654936.46</v>
      </c>
      <c r="I18" s="35">
        <f>Baseline!I18+'Technical '!I18+'Additions '!I18+'Reductions '!I18+'Post MTBPS Changes'!I18</f>
        <v>704056.7898120406</v>
      </c>
      <c r="K18" s="93">
        <f t="shared" si="1"/>
        <v>621172</v>
      </c>
      <c r="L18" s="93">
        <f t="shared" si="2"/>
        <v>654936</v>
      </c>
      <c r="M18" s="93">
        <f t="shared" si="3"/>
        <v>704057</v>
      </c>
      <c r="P18" s="34"/>
    </row>
    <row r="19" spans="1:13" ht="20.25">
      <c r="A19" s="2"/>
      <c r="B19" s="17" t="str">
        <f>Baseline!B19</f>
        <v>Integrated city development 
grant</v>
      </c>
      <c r="C19" s="18">
        <f>Baseline!C19+'Technical '!C19+'Additions '!C19+'Reductions '!C19+'Post MTBPS Changes'!C19</f>
        <v>251300</v>
      </c>
      <c r="D19" s="18">
        <f>Baseline!D19+'Technical '!D19+'Additions '!D19+'Reductions '!D19+'Post MTBPS Changes'!D19</f>
        <v>266805</v>
      </c>
      <c r="E19" s="18">
        <f>Baseline!E19+'Technical '!E19+'Additions '!E19+'Reductions '!E19+'Post MTBPS Changes'!E19</f>
        <v>292119</v>
      </c>
      <c r="F19" s="46">
        <f>Baseline!F19+'Technical '!F19+'Additions '!F19+'Reductions '!F19+'Post MTBPS Changes'!F19</f>
        <v>293608.902</v>
      </c>
      <c r="G19" s="35">
        <f>Baseline!G19+'Technical '!G19+'Additions '!G19+'Reductions '!G19+'Post MTBPS Changes'!G19</f>
        <v>310051</v>
      </c>
      <c r="H19" s="35">
        <f>Baseline!H19+'Technical '!H19+'Additions '!H19+'Reductions '!H19+'Post MTBPS Changes'!H19</f>
        <v>327319.295</v>
      </c>
      <c r="I19" s="35">
        <f>Baseline!I19+'Technical '!I19+'Additions '!I19+'Reductions '!I19+'Post MTBPS Changes'!I19</f>
        <v>351868.289759346</v>
      </c>
      <c r="K19" s="93">
        <f t="shared" si="1"/>
        <v>310051</v>
      </c>
      <c r="L19" s="93">
        <f t="shared" si="2"/>
        <v>327319</v>
      </c>
      <c r="M19" s="93">
        <f t="shared" si="3"/>
        <v>351868</v>
      </c>
    </row>
    <row r="20" spans="1:13" ht="14.25">
      <c r="A20" s="2"/>
      <c r="B20" s="17" t="str">
        <f>Baseline!B20</f>
        <v>Rural roads asset management systems grant</v>
      </c>
      <c r="C20" s="18">
        <f>Baseline!C20+'Technical '!C20+'Additions '!C20+'Reductions '!C20+'Post MTBPS Changes'!C20</f>
        <v>96842</v>
      </c>
      <c r="D20" s="18">
        <f>Baseline!D20+'Technical '!D20+'Additions '!D20+'Reductions '!D20+'Post MTBPS Changes'!D20</f>
        <v>101514</v>
      </c>
      <c r="E20" s="18">
        <f>Baseline!E20+'Technical '!E20+'Additions '!E20+'Reductions '!E20+'Post MTBPS Changes'!E20</f>
        <v>107309</v>
      </c>
      <c r="F20" s="46">
        <f>Baseline!F20+'Technical '!F20+'Additions '!F20+'Reductions '!F20+'Post MTBPS Changes'!F20</f>
        <v>107532.922</v>
      </c>
      <c r="G20" s="35">
        <f>Baseline!G20+'Technical '!G20+'Additions '!G20+'Reductions '!G20+'Post MTBPS Changes'!G20</f>
        <v>113891</v>
      </c>
      <c r="H20" s="35">
        <f>Baseline!H20+'Technical '!H20+'Additions '!H20+'Reductions '!H20+'Post MTBPS Changes'!H20</f>
        <v>120485.00499999999</v>
      </c>
      <c r="I20" s="35">
        <f>Baseline!I20+'Technical '!I20+'Additions '!I20+'Reductions '!I20+'Post MTBPS Changes'!I20</f>
        <v>127111.68027499998</v>
      </c>
      <c r="K20" s="93">
        <f t="shared" si="1"/>
        <v>113891</v>
      </c>
      <c r="L20" s="93">
        <f t="shared" si="2"/>
        <v>120485</v>
      </c>
      <c r="M20" s="93">
        <f t="shared" si="3"/>
        <v>127112</v>
      </c>
    </row>
    <row r="21" spans="1:20" s="38" customFormat="1" ht="15" customHeight="1">
      <c r="A21" s="37"/>
      <c r="B21" s="17" t="str">
        <f>Baseline!B21</f>
        <v>Metro informal settlements partnership grant</v>
      </c>
      <c r="C21" s="18">
        <f>Baseline!C21+'Technical '!C21+'Additions '!C21+'Reductions '!C21+'Post MTBPS Changes'!C21</f>
        <v>0</v>
      </c>
      <c r="D21" s="18">
        <f>Baseline!D21+'Technical '!D21+'Additions '!D21+'Reductions '!D21+'Post MTBPS Changes'!D21</f>
        <v>0</v>
      </c>
      <c r="E21" s="18">
        <f>Baseline!E21+'Technical '!E21+'Additions '!E21+'Reductions '!E21+'Post MTBPS Changes'!E21</f>
        <v>0</v>
      </c>
      <c r="F21" s="46">
        <f>Baseline!F21+'Technical '!F21+'Additions '!F21+'Reductions '!F21+'Post MTBPS Changes'!F21</f>
        <v>0</v>
      </c>
      <c r="G21" s="35">
        <f>Baseline!G21+'Technical '!G21+'Additions '!G21+'Reductions '!G21+'Post MTBPS Changes'!G21</f>
        <v>0</v>
      </c>
      <c r="H21" s="35">
        <f>Baseline!H21+'Technical '!H21+'Additions '!H21+'Reductions '!H21+'Post MTBPS Changes'!H21</f>
        <v>2985285</v>
      </c>
      <c r="I21" s="35">
        <f>Baseline!I21+'Technical '!I21+'Additions '!I21+'Reductions '!I21+'Post MTBPS Changes'!I21</f>
        <v>4383830</v>
      </c>
      <c r="K21" s="93">
        <f t="shared" si="1"/>
        <v>0</v>
      </c>
      <c r="L21" s="93">
        <f t="shared" si="2"/>
        <v>2985285</v>
      </c>
      <c r="M21" s="93">
        <f t="shared" si="3"/>
        <v>4383830</v>
      </c>
      <c r="O21" s="144"/>
      <c r="P21" s="144"/>
      <c r="Q21" s="144"/>
      <c r="R21" s="144"/>
      <c r="S21" s="144"/>
      <c r="T21" s="144"/>
    </row>
    <row r="22" spans="1:13" s="38" customFormat="1" ht="14.25">
      <c r="A22" s="37"/>
      <c r="B22" s="17" t="str">
        <f>Baseline!B22</f>
        <v>Regional bulk infrastructure grant</v>
      </c>
      <c r="C22" s="18">
        <f>Baseline!C22+'Technical '!C22+'Additions '!C22+'Reductions '!C22+'Post MTBPS Changes'!C22</f>
        <v>0</v>
      </c>
      <c r="D22" s="18">
        <f>Baseline!D22+'Technical '!D22+'Additions '!D22+'Reductions '!D22+'Post MTBPS Changes'!D22</f>
        <v>1849791</v>
      </c>
      <c r="E22" s="18">
        <f>Baseline!E22+'Technical '!E22+'Additions '!E22+'Reductions '!E22+'Post MTBPS Changes'!E22</f>
        <v>1865000</v>
      </c>
      <c r="F22" s="46">
        <f>Baseline!F22+'Technical '!F22+'Additions '!F22+'Reductions '!F22+'Post MTBPS Changes'!F22</f>
        <v>1957000</v>
      </c>
      <c r="G22" s="35">
        <f>Baseline!G22+'Technical '!G22+'Additions '!G22+'Reductions '!G22+'Post MTBPS Changes'!G22</f>
        <v>2066360</v>
      </c>
      <c r="H22" s="35">
        <f>Baseline!H22+'Technical '!H22+'Additions '!H22+'Reductions '!H22+'Post MTBPS Changes'!H22</f>
        <v>2180004.8</v>
      </c>
      <c r="I22" s="35">
        <f>Baseline!I22+'Technical '!I22+'Additions '!I22+'Reductions '!I22+'Post MTBPS Changes'!I22</f>
        <v>2343505.477253228</v>
      </c>
      <c r="K22" s="93">
        <f t="shared" si="1"/>
        <v>2066360</v>
      </c>
      <c r="L22" s="93">
        <f t="shared" si="2"/>
        <v>2180005</v>
      </c>
      <c r="M22" s="93">
        <f t="shared" si="3"/>
        <v>2343505</v>
      </c>
    </row>
    <row r="23" spans="1:13" ht="14.25">
      <c r="A23" s="2"/>
      <c r="B23" s="17" t="str">
        <f>Baseline!B23</f>
        <v>Municipal disaster recovery grant</v>
      </c>
      <c r="C23" s="18">
        <f>Baseline!C23+'Technical '!C23+'Additions '!C23+'Reductions '!C23+'Post MTBPS Changes'!C23</f>
        <v>186121</v>
      </c>
      <c r="D23" s="18">
        <f>Baseline!D23+'Technical '!D23+'Additions '!D23+'Reductions '!D23+'Post MTBPS Changes'!D23</f>
        <v>140000</v>
      </c>
      <c r="E23" s="18">
        <f>Baseline!E23+'Technical '!E23+'Additions '!E23+'Reductions '!E23+'Post MTBPS Changes'!E23</f>
        <v>26147</v>
      </c>
      <c r="F23" s="46">
        <f>Baseline!F23+'Technical '!F23+'Additions '!F23+'Reductions '!F23+'Post MTBPS Changes'!F23</f>
        <v>1190136</v>
      </c>
      <c r="G23" s="35">
        <f>Baseline!G23+'Technical '!G23+'Additions '!G23+'Reductions '!G23+'Post MTBPS Changes'!G23</f>
        <v>133220</v>
      </c>
      <c r="H23" s="35">
        <f>Baseline!H23+'Technical '!H23+'Additions '!H23+'Reductions '!H23+'Post MTBPS Changes'!H23</f>
        <v>0</v>
      </c>
      <c r="I23" s="35">
        <f>Baseline!I23+'Technical '!I23+'Additions '!I23+'Reductions '!I23+'Post MTBPS Changes'!I23</f>
        <v>0</v>
      </c>
      <c r="K23" s="93">
        <f t="shared" si="1"/>
        <v>133220</v>
      </c>
      <c r="L23" s="93">
        <f t="shared" si="2"/>
        <v>0</v>
      </c>
      <c r="M23" s="93">
        <f t="shared" si="3"/>
        <v>0</v>
      </c>
    </row>
    <row r="24" spans="1:13" ht="14.25">
      <c r="A24" s="2"/>
      <c r="B24" s="19" t="str">
        <f>Baseline!B24</f>
        <v>Current</v>
      </c>
      <c r="C24" s="170">
        <f>Baseline!C24+'Technical '!C24+'Additions '!C24+'Reductions '!C24+'Post MTBPS Changes'!C24</f>
        <v>1446254</v>
      </c>
      <c r="D24" s="170">
        <f>Baseline!D24+'Technical '!D24+'Additions '!D24+'Reductions '!D24+'Post MTBPS Changes'!D24</f>
        <v>1860848</v>
      </c>
      <c r="E24" s="170">
        <f>Baseline!E24+'Technical '!E24+'Additions '!E24+'Reductions '!E24+'Post MTBPS Changes'!E24</f>
        <v>1977458</v>
      </c>
      <c r="F24" s="242">
        <f>Baseline!F24+'Technical '!F24+'Additions '!F24+'Reductions '!F24+'Post MTBPS Changes'!F24</f>
        <v>2066456.334</v>
      </c>
      <c r="G24" s="175">
        <f>Baseline!G24+'Technical '!G24+'Additions '!G24+'Reductions '!G24+'Post MTBPS Changes'!G24</f>
        <v>2123937</v>
      </c>
      <c r="H24" s="175">
        <f>Baseline!H24+'Technical '!H24+'Additions '!H24+'Reductions '!H24+'Post MTBPS Changes'!H24</f>
        <v>2243102.465</v>
      </c>
      <c r="I24" s="175">
        <f>Baseline!I24+'Technical '!I24+'Additions '!I24+'Reductions '!I24+'Post MTBPS Changes'!I24</f>
        <v>2367299.020575</v>
      </c>
      <c r="K24" s="93">
        <f t="shared" si="1"/>
        <v>2123937</v>
      </c>
      <c r="L24" s="93">
        <f t="shared" si="2"/>
        <v>2243102</v>
      </c>
      <c r="M24" s="93">
        <f t="shared" si="3"/>
        <v>2367299</v>
      </c>
    </row>
    <row r="25" spans="1:19" ht="20.25" hidden="1">
      <c r="A25" s="2"/>
      <c r="B25" s="20" t="str">
        <f>Baseline!B25</f>
        <v>Municipal systems improvement
grant</v>
      </c>
      <c r="C25" s="18">
        <f>Baseline!C25+'Technical '!C25+'Additions '!C25+'Reductions '!C25+'Post MTBPS Changes'!C25</f>
        <v>0</v>
      </c>
      <c r="D25" s="18">
        <f>Baseline!D25+'Technical '!D25+'Additions '!D25+'Reductions '!D25+'Post MTBPS Changes'!D25</f>
        <v>0</v>
      </c>
      <c r="E25" s="18">
        <f>Baseline!E25+'Technical '!E25+'Additions '!E25+'Reductions '!E25+'Post MTBPS Changes'!E25</f>
        <v>0</v>
      </c>
      <c r="F25" s="46">
        <f>Baseline!F25+'Technical '!F25+'Additions '!F25+'Reductions '!F25+'Post MTBPS Changes'!F25</f>
        <v>0</v>
      </c>
      <c r="G25" s="35">
        <f>Baseline!G25+'Technical '!G25+'Additions '!G25+'Reductions '!G25+'Post MTBPS Changes'!G25</f>
        <v>0</v>
      </c>
      <c r="H25" s="35">
        <f>Baseline!H25+'Technical '!H25+'Additions '!H25+'Reductions '!H25+'Post MTBPS Changes'!H25</f>
        <v>0</v>
      </c>
      <c r="I25" s="35">
        <f>Baseline!I25+'Technical '!I25+'Additions '!I25+'Reductions '!I25+'Post MTBPS Changes'!I25</f>
        <v>0</v>
      </c>
      <c r="K25" s="93">
        <f t="shared" si="1"/>
        <v>0</v>
      </c>
      <c r="L25" s="93">
        <f t="shared" si="2"/>
        <v>0</v>
      </c>
      <c r="M25" s="93">
        <f t="shared" si="3"/>
        <v>0</v>
      </c>
      <c r="N25" s="93"/>
      <c r="O25" s="93"/>
      <c r="P25" s="93"/>
      <c r="S25" s="34"/>
    </row>
    <row r="26" spans="1:13" ht="14.25">
      <c r="A26" s="2"/>
      <c r="B26" s="22" t="str">
        <f>Baseline!B26</f>
        <v>Local government financial management grant</v>
      </c>
      <c r="C26" s="18">
        <f>Baseline!C26+'Technical '!C26+'Additions '!C26+'Reductions '!C26+'Post MTBPS Changes'!C26</f>
        <v>452491</v>
      </c>
      <c r="D26" s="18">
        <f>Baseline!D26+'Technical '!D26+'Additions '!D26+'Reductions '!D26+'Post MTBPS Changes'!D26</f>
        <v>465264</v>
      </c>
      <c r="E26" s="18">
        <f>Baseline!E26+'Technical '!E26+'Additions '!E26+'Reductions '!E26+'Post MTBPS Changes'!E26</f>
        <v>502006</v>
      </c>
      <c r="F26" s="46">
        <f>Baseline!F26+'Technical '!F26+'Additions '!F26+'Reductions '!F26+'Post MTBPS Changes'!F26</f>
        <v>504566.348</v>
      </c>
      <c r="G26" s="35">
        <f>Baseline!G26+'Technical '!G26+'Additions '!G26+'Reductions '!G26+'Post MTBPS Changes'!G26</f>
        <v>532822</v>
      </c>
      <c r="H26" s="35">
        <f>Baseline!H26+'Technical '!H26+'Additions '!H26+'Reductions '!H26+'Post MTBPS Changes'!H26</f>
        <v>561712.575</v>
      </c>
      <c r="I26" s="35">
        <f>Baseline!I26+'Technical '!I26+'Additions '!I26+'Reductions '!I26+'Post MTBPS Changes'!I26</f>
        <v>592606.7666249999</v>
      </c>
      <c r="K26" s="93">
        <f t="shared" si="1"/>
        <v>532822</v>
      </c>
      <c r="L26" s="93">
        <f t="shared" si="2"/>
        <v>561713</v>
      </c>
      <c r="M26" s="93">
        <f t="shared" si="3"/>
        <v>592607</v>
      </c>
    </row>
    <row r="27" spans="1:13" ht="14.25" hidden="1">
      <c r="A27" s="2"/>
      <c r="B27" s="22" t="str">
        <f>Baseline!B27</f>
        <v>Human settlements capacity grant for cities</v>
      </c>
      <c r="C27" s="18">
        <f>Baseline!C27+'Technical '!C27+'Additions '!C27+'Reductions '!C27+'Post MTBPS Changes'!C27</f>
        <v>100000</v>
      </c>
      <c r="D27" s="18">
        <f>Baseline!D27+'Technical '!D27+'Additions '!D27+'Reductions '!D27+'Post MTBPS Changes'!D27</f>
        <v>0</v>
      </c>
      <c r="E27" s="18">
        <f>Baseline!E27+'Technical '!E27+'Additions '!E27+'Reductions '!E27+'Post MTBPS Changes'!E27</f>
        <v>0</v>
      </c>
      <c r="F27" s="46">
        <f>Baseline!F27+'Technical '!F27+'Additions '!F27+'Reductions '!F27+'Post MTBPS Changes'!F27</f>
        <v>0</v>
      </c>
      <c r="G27" s="35">
        <f>Baseline!G27+'Technical '!G27+'Additions '!G27+'Reductions '!G27+'Post MTBPS Changes'!G27</f>
        <v>0</v>
      </c>
      <c r="H27" s="35">
        <f>Baseline!H27+'Technical '!H27+'Additions '!H27+'Reductions '!H27+'Post MTBPS Changes'!H27</f>
        <v>0</v>
      </c>
      <c r="I27" s="35">
        <f>Baseline!I27+'Technical '!I27+'Additions '!I27+'Reductions '!I27+'Post MTBPS Changes'!I27</f>
        <v>0</v>
      </c>
      <c r="K27" s="93">
        <f t="shared" si="1"/>
        <v>0</v>
      </c>
      <c r="L27" s="93">
        <f t="shared" si="2"/>
        <v>0</v>
      </c>
      <c r="M27" s="93">
        <f t="shared" si="3"/>
        <v>0</v>
      </c>
    </row>
    <row r="28" spans="1:13" ht="14.25">
      <c r="A28" s="2"/>
      <c r="B28" s="20" t="str">
        <f>Baseline!B28</f>
        <v>Municipal demarcation transition grant</v>
      </c>
      <c r="C28" s="18">
        <f>Baseline!C28+'Technical '!C28+'Additions '!C28+'Reductions '!C28+'Post MTBPS Changes'!C28</f>
        <v>3714</v>
      </c>
      <c r="D28" s="18">
        <f>Baseline!D28+'Technical '!D28+'Additions '!D28+'Reductions '!D28+'Post MTBPS Changes'!D28</f>
        <v>297422</v>
      </c>
      <c r="E28" s="18">
        <f>Baseline!E28+'Technical '!E28+'Additions '!E28+'Reductions '!E28+'Post MTBPS Changes'!E28</f>
        <v>139714</v>
      </c>
      <c r="F28" s="46">
        <f>Baseline!F28+'Technical '!F28+'Additions '!F28+'Reductions '!F28+'Post MTBPS Changes'!F28</f>
        <v>0</v>
      </c>
      <c r="G28" s="35">
        <f>Baseline!G28+'Technical '!G28+'Additions '!G28+'Reductions '!G28+'Post MTBPS Changes'!G28</f>
        <v>0</v>
      </c>
      <c r="H28" s="35">
        <f>Baseline!H28+'Technical '!H28+'Additions '!H28+'Reductions '!H28+'Post MTBPS Changes'!H28</f>
        <v>0</v>
      </c>
      <c r="I28" s="35">
        <f>Baseline!I28+'Technical '!I28+'Additions '!I28+'Reductions '!I28+'Post MTBPS Changes'!I28</f>
        <v>0</v>
      </c>
      <c r="K28" s="93">
        <f t="shared" si="1"/>
        <v>0</v>
      </c>
      <c r="L28" s="93">
        <f t="shared" si="2"/>
        <v>0</v>
      </c>
      <c r="M28" s="93">
        <f t="shared" si="3"/>
        <v>0</v>
      </c>
    </row>
    <row r="29" spans="1:13" ht="20.25">
      <c r="A29" s="2"/>
      <c r="B29" s="23" t="str">
        <f>Baseline!B29</f>
        <v>Expanded public works programme 
integrated grant for municipalities</v>
      </c>
      <c r="C29" s="18">
        <f>Baseline!C29+'Technical '!C29+'Additions '!C29+'Reductions '!C29+'Post MTBPS Changes'!C29</f>
        <v>587685</v>
      </c>
      <c r="D29" s="18">
        <f>Baseline!D29+'Technical '!D29+'Additions '!D29+'Reductions '!D29+'Post MTBPS Changes'!D29</f>
        <v>663991</v>
      </c>
      <c r="E29" s="18">
        <f>Baseline!E29+'Technical '!E29+'Additions '!E29+'Reductions '!E29+'Post MTBPS Changes'!E29</f>
        <v>691447</v>
      </c>
      <c r="F29" s="46">
        <f>Baseline!F29+'Technical '!F29+'Additions '!F29+'Reductions '!F29+'Post MTBPS Changes'!F29</f>
        <v>692878</v>
      </c>
      <c r="G29" s="35">
        <f>Baseline!G29+'Technical '!G29+'Additions '!G29+'Reductions '!G29+'Post MTBPS Changes'!G29</f>
        <v>730046</v>
      </c>
      <c r="H29" s="35">
        <f>Baseline!H29+'Technical '!H29+'Additions '!H29+'Reductions '!H29+'Post MTBPS Changes'!H29</f>
        <v>771174.075</v>
      </c>
      <c r="I29" s="35">
        <f>Baseline!I29+'Technical '!I29+'Additions '!I29+'Reductions '!I29+'Post MTBPS Changes'!I29</f>
        <v>814414.5691249999</v>
      </c>
      <c r="K29" s="93">
        <f t="shared" si="1"/>
        <v>730046</v>
      </c>
      <c r="L29" s="93">
        <f t="shared" si="2"/>
        <v>771174</v>
      </c>
      <c r="M29" s="93">
        <f t="shared" si="3"/>
        <v>814415</v>
      </c>
    </row>
    <row r="30" spans="1:13" ht="14.25">
      <c r="A30" s="2"/>
      <c r="B30" s="23" t="str">
        <f>Baseline!B30</f>
        <v>Infrastructure skills development grant</v>
      </c>
      <c r="C30" s="18">
        <f>Baseline!C30+'Technical '!C30+'Additions '!C30+'Reductions '!C30+'Post MTBPS Changes'!C30</f>
        <v>124465</v>
      </c>
      <c r="D30" s="18">
        <f>Baseline!D30+'Technical '!D30+'Additions '!D30+'Reductions '!D30+'Post MTBPS Changes'!D30</f>
        <v>130471</v>
      </c>
      <c r="E30" s="18">
        <f>Baseline!E30+'Technical '!E30+'Additions '!E30+'Reductions '!E30+'Post MTBPS Changes'!E30</f>
        <v>140774</v>
      </c>
      <c r="F30" s="46">
        <f>Baseline!F30+'Technical '!F30+'Additions '!F30+'Reductions '!F30+'Post MTBPS Changes'!F30</f>
        <v>141492</v>
      </c>
      <c r="G30" s="35">
        <f>Baseline!G30+'Technical '!G30+'Additions '!G30+'Reductions '!G30+'Post MTBPS Changes'!G30</f>
        <v>149416</v>
      </c>
      <c r="H30" s="35">
        <f>Baseline!H30+'Technical '!H30+'Additions '!H30+'Reductions '!H30+'Post MTBPS Changes'!H30</f>
        <v>157930.4</v>
      </c>
      <c r="I30" s="35">
        <f>Baseline!I30+'Technical '!I30+'Additions '!I30+'Reductions '!I30+'Post MTBPS Changes'!I30</f>
        <v>166616.572</v>
      </c>
      <c r="K30" s="93">
        <f t="shared" si="1"/>
        <v>149416</v>
      </c>
      <c r="L30" s="93">
        <f t="shared" si="2"/>
        <v>157930</v>
      </c>
      <c r="M30" s="93">
        <f t="shared" si="3"/>
        <v>166617</v>
      </c>
    </row>
    <row r="31" spans="1:13" ht="20.25">
      <c r="A31" s="2"/>
      <c r="B31" s="23" t="str">
        <f>Baseline!B31</f>
        <v>Energy efficiency and demand-side 
management grant</v>
      </c>
      <c r="C31" s="18">
        <f>Baseline!C31+'Technical '!C31+'Additions '!C31+'Reductions '!C31+'Post MTBPS Changes'!C31</f>
        <v>177899</v>
      </c>
      <c r="D31" s="18">
        <f>Baseline!D31+'Technical '!D31+'Additions '!D31+'Reductions '!D31+'Post MTBPS Changes'!D31</f>
        <v>185625</v>
      </c>
      <c r="E31" s="18">
        <f>Baseline!E31+'Technical '!E31+'Additions '!E31+'Reductions '!E31+'Post MTBPS Changes'!E31</f>
        <v>203236</v>
      </c>
      <c r="F31" s="46">
        <f>Baseline!F31+'Technical '!F31+'Additions '!F31+'Reductions '!F31+'Post MTBPS Changes'!F31</f>
        <v>215023.68800000002</v>
      </c>
      <c r="G31" s="35">
        <f>Baseline!G31+'Technical '!G31+'Additions '!G31+'Reductions '!G31+'Post MTBPS Changes'!G31</f>
        <v>227065</v>
      </c>
      <c r="H31" s="35">
        <f>Baseline!H31+'Technical '!H31+'Additions '!H31+'Reductions '!H31+'Post MTBPS Changes'!H31</f>
        <v>239553.57499999998</v>
      </c>
      <c r="I31" s="35">
        <f>Baseline!I31+'Technical '!I31+'Additions '!I31+'Reductions '!I31+'Post MTBPS Changes'!I31</f>
        <v>252729.02162499996</v>
      </c>
      <c r="K31" s="93">
        <f t="shared" si="1"/>
        <v>227065</v>
      </c>
      <c r="L31" s="93">
        <f t="shared" si="2"/>
        <v>239554</v>
      </c>
      <c r="M31" s="93">
        <f t="shared" si="3"/>
        <v>252729</v>
      </c>
    </row>
    <row r="32" spans="1:13" ht="14.25">
      <c r="A32" s="2"/>
      <c r="B32" s="23" t="str">
        <f>Baseline!B32</f>
        <v>Municipal disaster relief grant</v>
      </c>
      <c r="C32" s="18">
        <f>Baseline!C32+'Technical '!C32+'Additions '!C32+'Reductions '!C32+'Post MTBPS Changes'!C32</f>
        <v>0</v>
      </c>
      <c r="D32" s="18">
        <f>Baseline!D32+'Technical '!D32+'Additions '!D32+'Reductions '!D32+'Post MTBPS Changes'!D32</f>
        <v>118075</v>
      </c>
      <c r="E32" s="18">
        <f>Baseline!E32+'Technical '!E32+'Additions '!E32+'Reductions '!E32+'Post MTBPS Changes'!E32</f>
        <v>300281</v>
      </c>
      <c r="F32" s="46">
        <f>Baseline!F32+'Technical '!F32+'Additions '!F32+'Reductions '!F32+'Post MTBPS Changes'!F32</f>
        <v>349280.298</v>
      </c>
      <c r="G32" s="35">
        <f>Baseline!G32+'Technical '!G32+'Additions '!G32+'Reductions '!G32+'Post MTBPS Changes'!G32</f>
        <v>335488</v>
      </c>
      <c r="H32" s="35">
        <f>Baseline!H32+'Technical '!H32+'Additions '!H32+'Reductions '!H32+'Post MTBPS Changes'!H32</f>
        <v>353939.83999999997</v>
      </c>
      <c r="I32" s="35">
        <f>Baseline!I32+'Technical '!I32+'Additions '!I32+'Reductions '!I32+'Post MTBPS Changes'!I32</f>
        <v>373406.53119999997</v>
      </c>
      <c r="K32" s="93">
        <f t="shared" si="1"/>
        <v>335488</v>
      </c>
      <c r="L32" s="93">
        <f t="shared" si="2"/>
        <v>353940</v>
      </c>
      <c r="M32" s="93">
        <f t="shared" si="3"/>
        <v>373407</v>
      </c>
    </row>
    <row r="33" spans="1:13" ht="14.25">
      <c r="A33" s="2"/>
      <c r="B33" s="23" t="str">
        <f>Baseline!B33</f>
        <v>Municipal rehabilitation grant</v>
      </c>
      <c r="C33" s="18">
        <f>Baseline!C33+'Technical '!C33+'Additions '!C33+'Reductions '!C33+'Post MTBPS Changes'!C33</f>
        <v>0</v>
      </c>
      <c r="D33" s="18">
        <f>Baseline!D33+'Technical '!D33+'Additions '!D33+'Reductions '!D33+'Post MTBPS Changes'!D33</f>
        <v>0</v>
      </c>
      <c r="E33" s="18">
        <f>Baseline!E33+'Technical '!E33+'Additions '!E33+'Reductions '!E33+'Post MTBPS Changes'!E33</f>
        <v>0</v>
      </c>
      <c r="F33" s="46">
        <f>Baseline!F33+'Technical '!F33+'Additions '!F33+'Reductions '!F33+'Post MTBPS Changes'!F33</f>
        <v>0</v>
      </c>
      <c r="G33" s="35">
        <f>Baseline!G33+'Technical '!G33+'Additions '!G33+'Reductions '!G33+'Post MTBPS Changes'!G33</f>
        <v>0</v>
      </c>
      <c r="H33" s="35">
        <f>Baseline!H33+'Technical '!H33+'Additions '!H33+'Reductions '!H33+'Post MTBPS Changes'!H33</f>
        <v>0</v>
      </c>
      <c r="I33" s="35">
        <f>Baseline!I33+'Technical '!I33+'Additions '!I33+'Reductions '!I33+'Post MTBPS Changes'!I33</f>
        <v>0</v>
      </c>
      <c r="K33" s="93"/>
      <c r="L33" s="93"/>
      <c r="M33" s="93"/>
    </row>
    <row r="34" spans="1:13" ht="14.25">
      <c r="A34" s="2"/>
      <c r="B34" s="23" t="str">
        <f>Baseline!B34</f>
        <v>Municipal emergency housing grant</v>
      </c>
      <c r="C34" s="18">
        <f>Baseline!C34+'Technical '!C34+'Additions '!C34+'Reductions '!C34+'Post MTBPS Changes'!C34</f>
        <v>0</v>
      </c>
      <c r="D34" s="18">
        <f>Baseline!D34+'Technical '!D34+'Additions '!D34+'Reductions '!D34+'Post MTBPS Changes'!D34</f>
        <v>0</v>
      </c>
      <c r="E34" s="18">
        <f>Baseline!E34+'Technical '!E34+'Additions '!E34+'Reductions '!E34+'Post MTBPS Changes'!E34</f>
        <v>0</v>
      </c>
      <c r="F34" s="46">
        <f>Baseline!F34+'Technical '!F34+'Additions '!F34+'Reductions '!F34+'Post MTBPS Changes'!F34</f>
        <v>140000</v>
      </c>
      <c r="G34" s="35">
        <f>Baseline!G34+'Technical '!G34+'Additions '!G34+'Reductions '!G34+'Post MTBPS Changes'!G34</f>
        <v>149100</v>
      </c>
      <c r="H34" s="35">
        <f>Baseline!H34+'Technical '!H34+'Additions '!H34+'Reductions '!H34+'Post MTBPS Changes'!H34</f>
        <v>158792</v>
      </c>
      <c r="I34" s="35">
        <f>Baseline!I34+'Technical '!I34+'Additions '!I34+'Reductions '!I34+'Post MTBPS Changes'!I34</f>
        <v>167525.56</v>
      </c>
      <c r="K34" s="93"/>
      <c r="L34" s="93"/>
      <c r="M34" s="93"/>
    </row>
    <row r="35" spans="1:13" ht="20.25">
      <c r="A35" s="2"/>
      <c r="B35" s="23" t="s">
        <v>12</v>
      </c>
      <c r="C35" s="18">
        <f>Baseline!C35+'Technical '!C35+'Additions '!C35+'Reductions '!C35+'Post MTBPS Changes'!C35</f>
        <v>0</v>
      </c>
      <c r="D35" s="18">
        <f>Baseline!D35+'Technical '!D35+'Additions '!D35+'Reductions '!D35+'Post MTBPS Changes'!D35</f>
        <v>0</v>
      </c>
      <c r="E35" s="18">
        <f>Baseline!E35+'Technical '!E35+'Additions '!E35+'Reductions '!E35+'Post MTBPS Changes'!E35</f>
        <v>0</v>
      </c>
      <c r="F35" s="46">
        <f>Baseline!F35+'Technical '!F35+'Additions '!F35+'Reductions '!F35+'Post MTBPS Changes'!F35</f>
        <v>23216</v>
      </c>
      <c r="G35" s="35">
        <f>Baseline!G35+'Technical '!G35+'Additions '!G35+'Reductions '!G35+'Post MTBPS Changes'!G35</f>
        <v>0</v>
      </c>
      <c r="H35" s="35">
        <f>Baseline!H35+'Technical '!H35+'Additions '!H35+'Reductions '!H35+'Post MTBPS Changes'!H35</f>
        <v>0</v>
      </c>
      <c r="I35" s="35">
        <f>Baseline!I35+'Technical '!I35+'Additions '!I35+'Reductions '!I35+'Post MTBPS Changes'!I35</f>
        <v>0</v>
      </c>
      <c r="K35" s="93">
        <f aca="true" t="shared" si="4" ref="K35:M36">ROUND(G35,0)</f>
        <v>0</v>
      </c>
      <c r="L35" s="93">
        <f t="shared" si="4"/>
        <v>0</v>
      </c>
      <c r="M35" s="93">
        <f t="shared" si="4"/>
        <v>0</v>
      </c>
    </row>
    <row r="36" spans="1:13" ht="14.25">
      <c r="A36" s="12"/>
      <c r="B36" s="13" t="str">
        <f>Baseline!B36</f>
        <v>Indirect transfers</v>
      </c>
      <c r="C36" s="177">
        <f>Baseline!C36+'Technical '!C36+'Additions '!C36+'Reductions '!C36+'Post MTBPS Changes'!C36</f>
        <v>10370205</v>
      </c>
      <c r="D36" s="177">
        <f>Baseline!D36+'Technical '!D36+'Additions '!D36+'Reductions '!D36+'Post MTBPS Changes'!D36</f>
        <v>8112223</v>
      </c>
      <c r="E36" s="177">
        <f>Baseline!E36+'Technical '!E36+'Additions '!E36+'Reductions '!E36+'Post MTBPS Changes'!E36</f>
        <v>7802741</v>
      </c>
      <c r="F36" s="45">
        <f>Baseline!F36+'Technical '!F36+'Additions '!F36+'Reductions '!F36+'Post MTBPS Changes'!F36</f>
        <v>7886509.516000001</v>
      </c>
      <c r="G36" s="178">
        <f>Baseline!G36+'Technical '!G36+'Additions '!G36+'Reductions '!G36+'Post MTBPS Changes'!G36</f>
        <v>7208220</v>
      </c>
      <c r="H36" s="178">
        <f>Baseline!H36+'Technical '!H36+'Additions '!H36+'Reductions '!H36+'Post MTBPS Changes'!H36</f>
        <v>7609325.699999999</v>
      </c>
      <c r="I36" s="178">
        <f>Baseline!I36+'Technical '!I36+'Additions '!I36+'Reductions '!I36+'Post MTBPS Changes'!I36</f>
        <v>8167457.989228092</v>
      </c>
      <c r="K36" s="93">
        <f t="shared" si="4"/>
        <v>7208220</v>
      </c>
      <c r="L36" s="93">
        <f t="shared" si="4"/>
        <v>7609326</v>
      </c>
      <c r="M36" s="93">
        <f t="shared" si="4"/>
        <v>8167458</v>
      </c>
    </row>
    <row r="37" spans="1:13" ht="14.25">
      <c r="A37" s="5"/>
      <c r="B37" s="15" t="str">
        <f>Baseline!B37</f>
        <v>Infrastructure</v>
      </c>
      <c r="C37" s="170">
        <f>Baseline!C37+'Technical '!C37+'Additions '!C37+'Reductions '!C37+'Post MTBPS Changes'!C37</f>
        <v>10118763</v>
      </c>
      <c r="D37" s="170">
        <f>Baseline!D37+'Technical '!D37+'Additions '!D37+'Reductions '!D37+'Post MTBPS Changes'!D37</f>
        <v>8092844</v>
      </c>
      <c r="E37" s="170">
        <f>Baseline!E37+'Technical '!E37+'Additions '!E37+'Reductions '!E37+'Post MTBPS Changes'!E37</f>
        <v>7699492</v>
      </c>
      <c r="F37" s="174">
        <f>Baseline!F37+'Technical '!F37+'Additions '!F37+'Reductions '!F37+'Post MTBPS Changes'!F37</f>
        <v>7794609.516000001</v>
      </c>
      <c r="G37" s="175">
        <f>Baseline!G37+'Technical '!G37+'Additions '!G37+'Reductions '!G37+'Post MTBPS Changes'!G37</f>
        <v>7086658</v>
      </c>
      <c r="H37" s="175">
        <f>Baseline!H37+'Technical '!H37+'Additions '!H37+'Reductions '!H37+'Post MTBPS Changes'!H37</f>
        <v>7481077.789999999</v>
      </c>
      <c r="I37" s="175">
        <f>Baseline!I37+'Technical '!I37+'Additions '!I37+'Reductions '!I37+'Post MTBPS Changes'!I37</f>
        <v>8032156.444178092</v>
      </c>
      <c r="K37" s="93">
        <f aca="true" t="shared" si="5" ref="K37:M45">ROUND(G37,0)</f>
        <v>7086658</v>
      </c>
      <c r="L37" s="93">
        <f t="shared" si="5"/>
        <v>7481078</v>
      </c>
      <c r="M37" s="93">
        <f t="shared" si="5"/>
        <v>8032156</v>
      </c>
    </row>
    <row r="38" spans="1:13" ht="20.25">
      <c r="A38" s="2"/>
      <c r="B38" s="17" t="str">
        <f>Baseline!B38</f>
        <v>Integrated national electrification
programme (eskom) grant</v>
      </c>
      <c r="C38" s="18">
        <f>Baseline!C38+'Technical '!C38+'Additions '!C38+'Reductions '!C38+'Post MTBPS Changes'!C38</f>
        <v>3613243</v>
      </c>
      <c r="D38" s="18">
        <f>Baseline!D38+'Technical '!D38+'Additions '!D38+'Reductions '!D38+'Post MTBPS Changes'!D38</f>
        <v>3526334</v>
      </c>
      <c r="E38" s="18">
        <f>Baseline!E38+'Technical '!E38+'Additions '!E38+'Reductions '!E38+'Post MTBPS Changes'!E38</f>
        <v>3846154</v>
      </c>
      <c r="F38" s="46">
        <f>Baseline!F38+'Technical '!F38+'Additions '!F38+'Reductions '!F38+'Post MTBPS Changes'!F38</f>
        <v>3262030.932</v>
      </c>
      <c r="G38" s="35">
        <f>Baseline!G38+'Technical '!G38+'Additions '!G38+'Reductions '!G38+'Post MTBPS Changes'!G38</f>
        <v>3374053</v>
      </c>
      <c r="H38" s="35">
        <f>Baseline!H38+'Technical '!H38+'Additions '!H38+'Reductions '!H38+'Post MTBPS Changes'!H38</f>
        <v>3562737.915</v>
      </c>
      <c r="I38" s="35">
        <f>Baseline!I38+'Technical '!I38+'Additions '!I38+'Reductions '!I38+'Post MTBPS Changes'!I38</f>
        <v>3820669.750325</v>
      </c>
      <c r="K38" s="93">
        <f>ROUND(G38,0)</f>
        <v>3374053</v>
      </c>
      <c r="L38" s="93">
        <f t="shared" si="5"/>
        <v>3562738</v>
      </c>
      <c r="M38" s="93">
        <f t="shared" si="5"/>
        <v>3820670</v>
      </c>
    </row>
    <row r="39" spans="1:13" ht="20.25">
      <c r="A39" s="2"/>
      <c r="B39" s="17" t="str">
        <f>Baseline!B39</f>
        <v>Neighbourhood development
partnership grant (technical assistance)</v>
      </c>
      <c r="C39" s="18">
        <f>Baseline!C39+'Technical '!C39+'Additions '!C39+'Reductions '!C39+'Post MTBPS Changes'!C39</f>
        <v>13410</v>
      </c>
      <c r="D39" s="18">
        <f>Baseline!D39+'Technical '!D39+'Additions '!D39+'Reductions '!D39+'Post MTBPS Changes'!D39</f>
        <v>15190</v>
      </c>
      <c r="E39" s="18">
        <f>Baseline!E39+'Technical '!E39+'Additions '!E39+'Reductions '!E39+'Post MTBPS Changes'!E39</f>
        <v>27744</v>
      </c>
      <c r="F39" s="46">
        <f>Baseline!F39+'Technical '!F39+'Additions '!F39+'Reductions '!F39+'Post MTBPS Changes'!F39</f>
        <v>29353.152000000002</v>
      </c>
      <c r="G39" s="35">
        <f>Baseline!G39+'Technical '!G39+'Additions '!G39+'Reductions '!G39+'Post MTBPS Changes'!G39</f>
        <v>30997</v>
      </c>
      <c r="H39" s="35">
        <f>Baseline!H39+'Technical '!H39+'Additions '!H39+'Reductions '!H39+'Post MTBPS Changes'!H39</f>
        <v>32701.835</v>
      </c>
      <c r="I39" s="35">
        <f>Baseline!I39+'Technical '!I39+'Additions '!I39+'Reductions '!I39+'Post MTBPS Changes'!I39</f>
        <v>34500.435925</v>
      </c>
      <c r="K39" s="93">
        <f t="shared" si="5"/>
        <v>30997</v>
      </c>
      <c r="L39" s="93">
        <f t="shared" si="5"/>
        <v>32702</v>
      </c>
      <c r="M39" s="93">
        <f t="shared" si="5"/>
        <v>34500</v>
      </c>
    </row>
    <row r="40" spans="1:13" ht="14.25">
      <c r="A40" s="2"/>
      <c r="B40" s="24" t="str">
        <f>Baseline!B40</f>
        <v>Regional bulk infrastructure grant</v>
      </c>
      <c r="C40" s="18">
        <f>Baseline!C40+'Technical '!C40+'Additions '!C40+'Reductions '!C40+'Post MTBPS Changes'!C40</f>
        <v>4857654</v>
      </c>
      <c r="D40" s="18">
        <f>Baseline!D40+'Technical '!D40+'Additions '!D40+'Reductions '!D40+'Post MTBPS Changes'!D40</f>
        <v>3422262</v>
      </c>
      <c r="E40" s="18">
        <f>Baseline!E40+'Technical '!E40+'Additions '!E40+'Reductions '!E40+'Post MTBPS Changes'!E40</f>
        <v>2973539</v>
      </c>
      <c r="F40" s="46">
        <f>Baseline!F40+'Technical '!F40+'Additions '!F40+'Reductions '!F40+'Post MTBPS Changes'!F40</f>
        <v>2886922.3560000006</v>
      </c>
      <c r="G40" s="35">
        <f>Baseline!G40+'Technical '!G40+'Additions '!G40+'Reductions '!G40+'Post MTBPS Changes'!G40</f>
        <v>3037523</v>
      </c>
      <c r="H40" s="35">
        <f>Baseline!H40+'Technical '!H40+'Additions '!H40+'Reductions '!H40+'Post MTBPS Changes'!H40</f>
        <v>3206832.2249999996</v>
      </c>
      <c r="I40" s="35">
        <f>Baseline!I40+'Technical '!I40+'Additions '!I40+'Reductions '!I40+'Post MTBPS Changes'!I40</f>
        <v>3447294.6581992866</v>
      </c>
      <c r="K40" s="93">
        <f t="shared" si="5"/>
        <v>3037523</v>
      </c>
      <c r="L40" s="93">
        <f t="shared" si="5"/>
        <v>3206832</v>
      </c>
      <c r="M40" s="93">
        <f t="shared" si="5"/>
        <v>3447295</v>
      </c>
    </row>
    <row r="41" spans="1:13" ht="20.25">
      <c r="A41" s="2"/>
      <c r="B41" s="24" t="str">
        <f>Baseline!B41</f>
        <v>Water services infrastructure 
grant</v>
      </c>
      <c r="C41" s="18">
        <f>Baseline!C41+'Technical '!C41+'Additions '!C41+'Reductions '!C41+'Post MTBPS Changes'!C41</f>
        <v>659057</v>
      </c>
      <c r="D41" s="18">
        <f>Baseline!D41+'Technical '!D41+'Additions '!D41+'Reductions '!D41+'Post MTBPS Changes'!D41</f>
        <v>297668</v>
      </c>
      <c r="E41" s="18">
        <f>Baseline!E41+'Technical '!E41+'Additions '!E41+'Reductions '!E41+'Post MTBPS Changes'!E41</f>
        <v>852055</v>
      </c>
      <c r="F41" s="46">
        <f>Baseline!F41+'Technical '!F41+'Additions '!F41+'Reductions '!F41+'Post MTBPS Changes'!F41</f>
        <v>1616303.076</v>
      </c>
      <c r="G41" s="35">
        <f>Baseline!G41+'Technical '!G41+'Additions '!G41+'Reductions '!G41+'Post MTBPS Changes'!G41</f>
        <v>644085</v>
      </c>
      <c r="H41" s="35">
        <f>Baseline!H41+'Technical '!H41+'Additions '!H41+'Reductions '!H41+'Post MTBPS Changes'!H41</f>
        <v>678805.815</v>
      </c>
      <c r="I41" s="35">
        <f>Baseline!I41+'Technical '!I41+'Additions '!I41+'Reductions '!I41+'Post MTBPS Changes'!I41</f>
        <v>729691.5997288056</v>
      </c>
      <c r="K41" s="93">
        <f t="shared" si="5"/>
        <v>644085</v>
      </c>
      <c r="L41" s="93">
        <f t="shared" si="5"/>
        <v>678806</v>
      </c>
      <c r="M41" s="93">
        <f t="shared" si="5"/>
        <v>729692</v>
      </c>
    </row>
    <row r="42" spans="1:13" ht="14.25">
      <c r="A42" s="25"/>
      <c r="B42" s="17" t="str">
        <f>Baseline!B42</f>
        <v>Bucket eradication grant</v>
      </c>
      <c r="C42" s="18">
        <f>Baseline!C42+'Technical '!C42+'Additions '!C42+'Reductions '!C42+'Post MTBPS Changes'!C42</f>
        <v>975399</v>
      </c>
      <c r="D42" s="18">
        <f>Baseline!D42+'Technical '!D42+'Additions '!D42+'Reductions '!D42+'Post MTBPS Changes'!D42</f>
        <v>831390</v>
      </c>
      <c r="E42" s="18">
        <f>Baseline!E42+'Technical '!E42+'Additions '!E42+'Reductions '!E42+'Post MTBPS Changes'!E42</f>
        <v>0</v>
      </c>
      <c r="F42" s="46">
        <f>Baseline!F42+'Technical '!F42+'Additions '!F42+'Reductions '!F42+'Post MTBPS Changes'!F42</f>
        <v>0</v>
      </c>
      <c r="G42" s="35">
        <f>Baseline!G42+'Technical '!G42+'Additions '!G42+'Reductions '!G42+'Post MTBPS Changes'!G42</f>
        <v>0</v>
      </c>
      <c r="H42" s="35">
        <f>Baseline!H42+'Technical '!H42+'Additions '!H42+'Reductions '!H42+'Post MTBPS Changes'!H42</f>
        <v>0</v>
      </c>
      <c r="I42" s="35">
        <f>Baseline!I42+'Technical '!I42+'Additions '!I42+'Reductions '!I42+'Post MTBPS Changes'!I42</f>
        <v>0</v>
      </c>
      <c r="K42" s="93">
        <f t="shared" si="5"/>
        <v>0</v>
      </c>
      <c r="L42" s="93">
        <f t="shared" si="5"/>
        <v>0</v>
      </c>
      <c r="M42" s="93">
        <f t="shared" si="5"/>
        <v>0</v>
      </c>
    </row>
    <row r="43" spans="1:13" ht="14.25">
      <c r="A43" s="2"/>
      <c r="B43" s="26" t="str">
        <f>Baseline!B43</f>
        <v>Current</v>
      </c>
      <c r="C43" s="170">
        <f>Baseline!C43+'Technical '!C43+'Additions '!C43+'Reductions '!C43+'Post MTBPS Changes'!C43</f>
        <v>251442</v>
      </c>
      <c r="D43" s="170">
        <f>Baseline!D43+'Technical '!D43+'Additions '!D43+'Reductions '!D43+'Post MTBPS Changes'!D43</f>
        <v>19379</v>
      </c>
      <c r="E43" s="170">
        <f>Baseline!E43+'Technical '!E43+'Additions '!E43+'Reductions '!E43+'Post MTBPS Changes'!E43</f>
        <v>103249</v>
      </c>
      <c r="F43" s="174">
        <f>Baseline!F43+'Technical '!F43+'Additions '!F43+'Reductions '!F43+'Post MTBPS Changes'!F43</f>
        <v>91900</v>
      </c>
      <c r="G43" s="170">
        <f>Baseline!G43+'Technical '!G43+'Additions '!G43+'Reductions '!G43+'Post MTBPS Changes'!G43</f>
        <v>121562</v>
      </c>
      <c r="H43" s="170">
        <f>Baseline!H43+'Technical '!H43+'Additions '!H43+'Reductions '!H43+'Post MTBPS Changes'!H43</f>
        <v>128247.90999999999</v>
      </c>
      <c r="I43" s="170">
        <f>Baseline!I43+'Technical '!I43+'Additions '!I43+'Reductions '!I43+'Post MTBPS Changes'!I43</f>
        <v>135301.54505</v>
      </c>
      <c r="K43" s="93">
        <f t="shared" si="5"/>
        <v>121562</v>
      </c>
      <c r="L43" s="93">
        <f t="shared" si="5"/>
        <v>128248</v>
      </c>
      <c r="M43" s="93">
        <f t="shared" si="5"/>
        <v>135302</v>
      </c>
    </row>
    <row r="44" spans="1:13" ht="20.25">
      <c r="A44" s="2"/>
      <c r="B44" s="20" t="str">
        <f>Baseline!B44</f>
        <v>Municipal systems improvement
grant</v>
      </c>
      <c r="C44" s="18">
        <f>Baseline!C44+'Technical '!C44+'Additions '!C44+'Reductions '!C44+'Post MTBPS Changes'!C44</f>
        <v>251442</v>
      </c>
      <c r="D44" s="18">
        <f>Baseline!D44+'Technical '!D44+'Additions '!D44+'Reductions '!D44+'Post MTBPS Changes'!D44</f>
        <v>19379</v>
      </c>
      <c r="E44" s="18">
        <f>Baseline!E44+'Technical '!E44+'Additions '!E44+'Reductions '!E44+'Post MTBPS Changes'!E44</f>
        <v>103249</v>
      </c>
      <c r="F44" s="46">
        <f>Baseline!F44+'Technical '!F44+'Additions '!F44+'Reductions '!F44+'Post MTBPS Changes'!F44</f>
        <v>91900</v>
      </c>
      <c r="G44" s="35">
        <f>Baseline!G44+'Technical '!G44+'Additions '!G44+'Reductions '!G44+'Post MTBPS Changes'!G44</f>
        <v>121562</v>
      </c>
      <c r="H44" s="35">
        <f>Baseline!H44+'Technical '!H44+'Additions '!H44+'Reductions '!H44+'Post MTBPS Changes'!H44</f>
        <v>128247.90999999999</v>
      </c>
      <c r="I44" s="35">
        <f>Baseline!I44+'Technical '!I44+'Additions '!I44+'Reductions '!I44+'Post MTBPS Changes'!I44</f>
        <v>135301.54505</v>
      </c>
      <c r="K44" s="93">
        <f t="shared" si="5"/>
        <v>121562</v>
      </c>
      <c r="L44" s="93">
        <f t="shared" si="5"/>
        <v>128248</v>
      </c>
      <c r="M44" s="93">
        <f t="shared" si="5"/>
        <v>135302</v>
      </c>
    </row>
    <row r="45" spans="1:13" ht="14.25">
      <c r="A45" s="27"/>
      <c r="B45" s="28" t="s">
        <v>8</v>
      </c>
      <c r="C45" s="29">
        <f aca="true" t="shared" si="6" ref="C45:I45">C36+C11+C9+C4</f>
        <v>108708279.45199999</v>
      </c>
      <c r="D45" s="29">
        <f t="shared" si="6"/>
        <v>110979276</v>
      </c>
      <c r="E45" s="29">
        <f t="shared" si="6"/>
        <v>120380898</v>
      </c>
      <c r="F45" s="57">
        <f t="shared" si="6"/>
        <v>127857616.546</v>
      </c>
      <c r="G45" s="185">
        <f t="shared" si="6"/>
        <v>134497121.288</v>
      </c>
      <c r="H45" s="185">
        <f t="shared" si="6"/>
        <v>145490049.533755</v>
      </c>
      <c r="I45" s="185">
        <f t="shared" si="6"/>
        <v>157665766.50202698</v>
      </c>
      <c r="K45" s="93">
        <f t="shared" si="5"/>
        <v>134497121</v>
      </c>
      <c r="L45" s="93">
        <f t="shared" si="5"/>
        <v>145490050</v>
      </c>
      <c r="M45" s="93">
        <f t="shared" si="5"/>
        <v>157665767</v>
      </c>
    </row>
    <row r="46" spans="5:13" ht="14.25">
      <c r="E46" s="66"/>
      <c r="F46" s="67"/>
      <c r="K46" s="93"/>
      <c r="L46" s="93"/>
      <c r="M46" s="93"/>
    </row>
    <row r="47" spans="2:13" ht="14.25">
      <c r="B47" s="125"/>
      <c r="C47" s="120" t="s">
        <v>38</v>
      </c>
      <c r="D47" s="138" t="s">
        <v>27</v>
      </c>
      <c r="E47" s="139" t="s">
        <v>32</v>
      </c>
      <c r="F47" s="186" t="s">
        <v>42</v>
      </c>
      <c r="G47" s="215" t="s">
        <v>60</v>
      </c>
      <c r="H47" s="187"/>
      <c r="I47" s="187"/>
      <c r="K47" s="93"/>
      <c r="L47" s="93"/>
      <c r="M47" s="93"/>
    </row>
    <row r="48" spans="2:13" ht="14.25">
      <c r="B48" s="125" t="s">
        <v>35</v>
      </c>
      <c r="C48" s="135" t="s">
        <v>39</v>
      </c>
      <c r="D48" s="126">
        <f>G14</f>
        <v>3669319</v>
      </c>
      <c r="E48" s="127">
        <f>H14</f>
        <v>3870971.545</v>
      </c>
      <c r="F48" s="128">
        <f>I14</f>
        <v>4161294.974212392</v>
      </c>
      <c r="G48" s="122">
        <f>SUM(D48:F48)</f>
        <v>11701585.519212391</v>
      </c>
      <c r="I48" s="34"/>
      <c r="K48" s="93"/>
      <c r="L48" s="93"/>
      <c r="M48" s="93"/>
    </row>
    <row r="49" spans="2:13" ht="14.25">
      <c r="B49" s="121" t="s">
        <v>35</v>
      </c>
      <c r="C49" s="136" t="s">
        <v>40</v>
      </c>
      <c r="D49" s="129">
        <f>G41</f>
        <v>644085</v>
      </c>
      <c r="E49" s="130">
        <f>H41</f>
        <v>678805.815</v>
      </c>
      <c r="F49" s="131">
        <f>I41</f>
        <v>729691.5997288056</v>
      </c>
      <c r="G49" s="122">
        <f>SUM(D49:F49)</f>
        <v>2052582.4147288054</v>
      </c>
      <c r="H49" s="54"/>
      <c r="I49" s="34"/>
      <c r="K49" s="93"/>
      <c r="L49" s="93"/>
      <c r="M49" s="93"/>
    </row>
    <row r="50" spans="2:13" ht="14.25">
      <c r="B50" s="121" t="s">
        <v>36</v>
      </c>
      <c r="C50" s="136" t="s">
        <v>39</v>
      </c>
      <c r="D50" s="129">
        <f>G22</f>
        <v>2066360</v>
      </c>
      <c r="E50" s="130">
        <f>H22</f>
        <v>2180004.8</v>
      </c>
      <c r="F50" s="131">
        <f>I22</f>
        <v>2343505.477253228</v>
      </c>
      <c r="G50" s="122">
        <f>SUM(D50:F50)</f>
        <v>6589870.277253227</v>
      </c>
      <c r="H50" s="55"/>
      <c r="I50" s="34"/>
      <c r="K50" s="93"/>
      <c r="L50" s="93"/>
      <c r="M50" s="93"/>
    </row>
    <row r="51" spans="2:13" ht="14.25">
      <c r="B51" s="123" t="s">
        <v>36</v>
      </c>
      <c r="C51" s="137" t="s">
        <v>40</v>
      </c>
      <c r="D51" s="132">
        <f>G40</f>
        <v>3037523</v>
      </c>
      <c r="E51" s="133">
        <f>H40</f>
        <v>3206832.2249999996</v>
      </c>
      <c r="F51" s="134">
        <f>I40</f>
        <v>3447294.6581992866</v>
      </c>
      <c r="G51" s="124">
        <f>SUM(D51:F51)</f>
        <v>9691649.883199286</v>
      </c>
      <c r="H51" s="55"/>
      <c r="K51" s="93"/>
      <c r="L51" s="93"/>
      <c r="M51" s="93"/>
    </row>
    <row r="52" spans="2:13" ht="14.25">
      <c r="B52" s="53"/>
      <c r="C52" s="56"/>
      <c r="D52" s="56"/>
      <c r="E52" s="56"/>
      <c r="F52" s="69"/>
      <c r="G52" s="97"/>
      <c r="H52" s="56"/>
      <c r="K52" s="93"/>
      <c r="L52" s="93"/>
      <c r="M52" s="93"/>
    </row>
    <row r="53" spans="2:13" ht="14.25">
      <c r="B53" s="53"/>
      <c r="C53" s="114"/>
      <c r="D53" s="114"/>
      <c r="E53" s="54"/>
      <c r="F53" s="70"/>
      <c r="G53" s="97"/>
      <c r="H53" s="97"/>
      <c r="I53" s="97"/>
      <c r="K53" s="93"/>
      <c r="L53" s="93"/>
      <c r="M53" s="93"/>
    </row>
    <row r="54" spans="2:13" ht="14.25">
      <c r="B54" s="53"/>
      <c r="C54" s="115"/>
      <c r="D54" s="116"/>
      <c r="E54" s="55"/>
      <c r="F54" s="55"/>
      <c r="G54" s="148"/>
      <c r="H54" s="148"/>
      <c r="I54" s="148"/>
      <c r="K54" s="93"/>
      <c r="L54" s="93"/>
      <c r="M54" s="93"/>
    </row>
    <row r="55" spans="2:13" ht="14.25">
      <c r="B55" s="53"/>
      <c r="C55" s="55"/>
      <c r="D55" s="55"/>
      <c r="E55" s="95"/>
      <c r="F55" s="95"/>
      <c r="G55" s="95"/>
      <c r="H55" s="55"/>
      <c r="K55" s="93"/>
      <c r="L55" s="93"/>
      <c r="M55" s="93"/>
    </row>
    <row r="56" spans="2:13" ht="14.25">
      <c r="B56"/>
      <c r="E56" s="99"/>
      <c r="F56" s="76"/>
      <c r="G56" s="90"/>
      <c r="K56" s="93"/>
      <c r="L56" s="93"/>
      <c r="M56" s="93"/>
    </row>
    <row r="57" spans="2:13" ht="14.25">
      <c r="B57"/>
      <c r="E57" s="63"/>
      <c r="F57" s="63"/>
      <c r="G57" s="63"/>
      <c r="H57" s="63"/>
      <c r="I57" s="63"/>
      <c r="K57" s="93"/>
      <c r="L57" s="93"/>
      <c r="M57" s="93"/>
    </row>
    <row r="58" spans="2:7" ht="14.25">
      <c r="B58"/>
      <c r="E58" s="34"/>
      <c r="F58" s="34"/>
      <c r="G58" s="34"/>
    </row>
    <row r="59" spans="2:5" ht="14.25">
      <c r="B59"/>
      <c r="E59" s="34"/>
    </row>
    <row r="60" spans="2:8" ht="14.25">
      <c r="B60"/>
      <c r="E60" s="34"/>
      <c r="F60" s="34"/>
      <c r="G60" s="34"/>
      <c r="H60" s="34"/>
    </row>
    <row r="61" spans="2:7" ht="14.25">
      <c r="B61"/>
      <c r="D61" s="94"/>
      <c r="E61" s="94"/>
      <c r="F61" s="94"/>
      <c r="G61" s="34"/>
    </row>
    <row r="62" spans="2:8" ht="14.25">
      <c r="B62"/>
      <c r="D62" s="94"/>
      <c r="E62" s="94"/>
      <c r="F62" s="94"/>
      <c r="G62" s="63"/>
      <c r="H62" s="63"/>
    </row>
    <row r="63" spans="2:8" ht="14.25">
      <c r="B63"/>
      <c r="D63" s="94"/>
      <c r="E63" s="94"/>
      <c r="F63" s="94"/>
      <c r="G63" s="63"/>
      <c r="H63" s="63"/>
    </row>
    <row r="64" spans="2:8" ht="14.25">
      <c r="B64"/>
      <c r="D64" s="94"/>
      <c r="E64" s="94"/>
      <c r="F64" s="94"/>
      <c r="G64" s="63"/>
      <c r="H64" s="63"/>
    </row>
    <row r="65" spans="2:8" ht="14.25">
      <c r="B65"/>
      <c r="D65" s="94"/>
      <c r="E65" s="94"/>
      <c r="F65" s="94"/>
      <c r="G65" s="63"/>
      <c r="H65" s="63"/>
    </row>
    <row r="66" spans="2:6" ht="14.25">
      <c r="B66"/>
      <c r="C66" s="100"/>
      <c r="D66" s="101"/>
      <c r="E66" s="101"/>
      <c r="F66" s="101"/>
    </row>
    <row r="67" spans="2:8" ht="14.25">
      <c r="B67"/>
      <c r="C67" s="96"/>
      <c r="D67" s="96"/>
      <c r="E67" s="96"/>
      <c r="F67" s="102"/>
      <c r="G67" s="63"/>
      <c r="H67" s="63"/>
    </row>
    <row r="68" spans="2:8" ht="14.25">
      <c r="B68"/>
      <c r="C68" s="100"/>
      <c r="D68" s="100"/>
      <c r="E68" s="100"/>
      <c r="F68" s="100"/>
      <c r="G68" s="63"/>
      <c r="H68" s="63"/>
    </row>
    <row r="69" spans="2:8" ht="14.25">
      <c r="B69"/>
      <c r="C69" s="100"/>
      <c r="D69" s="100"/>
      <c r="E69" s="100"/>
      <c r="F69" s="100"/>
      <c r="G69" s="63"/>
      <c r="H69" s="63"/>
    </row>
    <row r="70" spans="2:8" ht="14.25">
      <c r="B70"/>
      <c r="H70" s="63"/>
    </row>
    <row r="73" spans="2:6" ht="14.25">
      <c r="B73"/>
      <c r="D73" s="94"/>
      <c r="E73" s="98"/>
      <c r="F73" s="94"/>
    </row>
  </sheetData>
  <sheetProtection/>
  <mergeCells count="3">
    <mergeCell ref="N12:Q12"/>
    <mergeCell ref="C3:E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J44" sqref="J44"/>
    </sheetView>
  </sheetViews>
  <sheetFormatPr defaultColWidth="9.140625" defaultRowHeight="15"/>
  <cols>
    <col min="1" max="1" width="1.28515625" style="0" customWidth="1"/>
    <col min="2" max="2" width="35.57421875" style="1" customWidth="1"/>
    <col min="3" max="4" width="10.421875" style="0" customWidth="1"/>
    <col min="5" max="5" width="11.57421875" style="0" customWidth="1"/>
    <col min="6" max="6" width="13.00390625" style="0" customWidth="1"/>
    <col min="7" max="7" width="11.7109375" style="0" bestFit="1" customWidth="1"/>
    <col min="8" max="8" width="12.421875" style="0" customWidth="1"/>
    <col min="9" max="9" width="14.421875" style="0" bestFit="1" customWidth="1"/>
    <col min="11" max="12" width="13.421875" style="0" bestFit="1" customWidth="1"/>
  </cols>
  <sheetData>
    <row r="1" spans="1:9" ht="15">
      <c r="A1" s="30" t="s">
        <v>46</v>
      </c>
      <c r="B1" s="3"/>
      <c r="C1" s="2"/>
      <c r="D1" s="2"/>
      <c r="E1" s="2"/>
      <c r="F1" s="4"/>
      <c r="G1" s="4"/>
      <c r="H1" s="4"/>
      <c r="I1" s="36"/>
    </row>
    <row r="2" spans="1:9" ht="14.25">
      <c r="A2" s="31"/>
      <c r="B2" s="32"/>
      <c r="C2" s="117" t="str">
        <f>Baseline!C2</f>
        <v>2015/16</v>
      </c>
      <c r="D2" s="117" t="str">
        <f>Baseline!D2</f>
        <v>2016/17</v>
      </c>
      <c r="E2" s="117" t="str">
        <f>Baseline!E2</f>
        <v>2017/18</v>
      </c>
      <c r="F2" s="118" t="str">
        <f>Baseline!F2</f>
        <v>2018/19</v>
      </c>
      <c r="G2" s="117" t="str">
        <f>Baseline!G2</f>
        <v>2019/20</v>
      </c>
      <c r="H2" s="117" t="str">
        <f>Baseline!H2</f>
        <v>2020/21</v>
      </c>
      <c r="I2" s="117" t="str">
        <f>Baseline!I2</f>
        <v>2021/22</v>
      </c>
    </row>
    <row r="3" spans="1:9" ht="23.25" customHeight="1">
      <c r="A3" s="7"/>
      <c r="B3" s="152" t="str">
        <f>Baseline!B3</f>
        <v>R thousands</v>
      </c>
      <c r="C3" s="269" t="str">
        <f>Baseline!C3</f>
        <v>Outcome</v>
      </c>
      <c r="D3" s="269">
        <f>Baseline!D3</f>
        <v>0</v>
      </c>
      <c r="E3" s="271">
        <f>Baseline!E3</f>
        <v>0</v>
      </c>
      <c r="F3" s="33" t="str">
        <f>Baseline!F3</f>
        <v>Adjusted Budget</v>
      </c>
      <c r="G3" s="272" t="str">
        <f>Baseline!G3</f>
        <v>Medium-term estimates</v>
      </c>
      <c r="H3" s="270">
        <f>Baseline!H3</f>
        <v>0</v>
      </c>
      <c r="I3" s="270">
        <f>Baseline!I3</f>
        <v>0</v>
      </c>
    </row>
    <row r="4" spans="1:9" ht="14.25">
      <c r="A4" s="5"/>
      <c r="B4" s="9" t="str">
        <f>Baseline!B4</f>
        <v>Equitable share and related</v>
      </c>
      <c r="C4" s="10">
        <f aca="true" t="shared" si="0" ref="C4:I4">SUM(C5:C7)</f>
        <v>0</v>
      </c>
      <c r="D4" s="10">
        <f t="shared" si="0"/>
        <v>0</v>
      </c>
      <c r="E4" s="10">
        <f t="shared" si="0"/>
        <v>0</v>
      </c>
      <c r="F4" s="45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</row>
    <row r="5" spans="1:11" ht="14.25">
      <c r="A5" s="5"/>
      <c r="B5" s="11" t="str">
        <f>Baseline!B5</f>
        <v>Equitable share formula</v>
      </c>
      <c r="C5" s="64"/>
      <c r="D5" s="64"/>
      <c r="E5" s="64"/>
      <c r="F5" s="46"/>
      <c r="G5" s="44"/>
      <c r="H5" s="44"/>
      <c r="I5" s="44"/>
      <c r="J5" s="146"/>
      <c r="K5" s="36"/>
    </row>
    <row r="6" spans="1:11" ht="14.25">
      <c r="A6" s="5"/>
      <c r="B6" s="11" t="str">
        <f>Baseline!B6</f>
        <v>RSC levy replacement</v>
      </c>
      <c r="C6" s="64"/>
      <c r="D6" s="64"/>
      <c r="E6" s="64"/>
      <c r="F6" s="46"/>
      <c r="G6" s="44"/>
      <c r="H6" s="44"/>
      <c r="I6" s="44"/>
      <c r="K6" s="36"/>
    </row>
    <row r="7" spans="1:9" ht="14.25">
      <c r="A7" s="5"/>
      <c r="B7" s="11" t="str">
        <f>Baseline!B7</f>
        <v>Councillors and ward committees</v>
      </c>
      <c r="C7" s="64"/>
      <c r="D7" s="64"/>
      <c r="E7" s="64"/>
      <c r="F7" s="46"/>
      <c r="G7" s="44"/>
      <c r="H7" s="44"/>
      <c r="I7" s="44"/>
    </row>
    <row r="8" spans="1:8" ht="9.75" customHeight="1">
      <c r="A8" s="5"/>
      <c r="B8" s="11"/>
      <c r="C8" s="64"/>
      <c r="D8" s="41"/>
      <c r="E8" s="64"/>
      <c r="F8" s="46"/>
      <c r="G8" s="42"/>
      <c r="H8" s="42"/>
    </row>
    <row r="9" spans="1:11" ht="20.25">
      <c r="A9" s="12"/>
      <c r="B9" s="13" t="str">
        <f>Baseline!B9</f>
        <v>General fuel levy sharing 
with metros</v>
      </c>
      <c r="C9" s="39"/>
      <c r="D9" s="39"/>
      <c r="E9" s="14"/>
      <c r="F9" s="47"/>
      <c r="G9" s="58"/>
      <c r="H9" s="58"/>
      <c r="I9" s="58"/>
      <c r="K9" s="36"/>
    </row>
    <row r="10" spans="1:11" ht="10.5" customHeight="1">
      <c r="A10" s="5"/>
      <c r="B10" s="153"/>
      <c r="C10" s="18"/>
      <c r="D10" s="59"/>
      <c r="E10" s="60"/>
      <c r="F10" s="62"/>
      <c r="G10" s="60"/>
      <c r="H10" s="60"/>
      <c r="K10" s="36"/>
    </row>
    <row r="11" spans="1:9" ht="14.25">
      <c r="A11" s="12"/>
      <c r="B11" s="13" t="str">
        <f>Baseline!B11</f>
        <v>Direct transfers</v>
      </c>
      <c r="C11" s="39">
        <f aca="true" t="shared" si="1" ref="C11:I11">C12+C24</f>
        <v>0</v>
      </c>
      <c r="D11" s="39">
        <f t="shared" si="1"/>
        <v>0</v>
      </c>
      <c r="E11" s="39">
        <f t="shared" si="1"/>
        <v>-139714</v>
      </c>
      <c r="F11" s="47">
        <f t="shared" si="1"/>
        <v>0</v>
      </c>
      <c r="G11" s="39">
        <f t="shared" si="1"/>
        <v>0</v>
      </c>
      <c r="H11" s="39">
        <f t="shared" si="1"/>
        <v>1078800</v>
      </c>
      <c r="I11" s="39">
        <f t="shared" si="1"/>
        <v>1299069</v>
      </c>
    </row>
    <row r="12" spans="1:9" ht="14.25">
      <c r="A12" s="5"/>
      <c r="B12" s="15" t="str">
        <f>Baseline!B12</f>
        <v>Infrastructure</v>
      </c>
      <c r="C12" s="16">
        <f>SUM(C13:C23)</f>
        <v>0</v>
      </c>
      <c r="D12" s="64">
        <f>SUM(D13:D23)</f>
        <v>0</v>
      </c>
      <c r="E12" s="16">
        <f>SUM(E13:E23)</f>
        <v>0</v>
      </c>
      <c r="F12" s="48">
        <f>SUM(F13:F23)</f>
        <v>0</v>
      </c>
      <c r="G12" s="16">
        <f>SUM(G13:G23)</f>
        <v>0</v>
      </c>
      <c r="H12" s="16">
        <f>SUM(H13:H33)</f>
        <v>719200</v>
      </c>
      <c r="I12" s="16">
        <f>SUM(I13:I33)</f>
        <v>866046</v>
      </c>
    </row>
    <row r="13" spans="1:11" ht="14.25">
      <c r="A13" s="2"/>
      <c r="B13" s="17" t="str">
        <f>Baseline!B13</f>
        <v>Municipal infrastructure grant</v>
      </c>
      <c r="C13" s="18"/>
      <c r="D13" s="64"/>
      <c r="E13" s="18"/>
      <c r="F13" s="49"/>
      <c r="G13" s="35"/>
      <c r="H13" s="35"/>
      <c r="I13" s="44"/>
      <c r="K13" s="36"/>
    </row>
    <row r="14" spans="1:11" ht="20.25">
      <c r="A14" s="2"/>
      <c r="B14" s="17" t="str">
        <f>Baseline!B14</f>
        <v>Water services infrastructure 
grant</v>
      </c>
      <c r="C14" s="18"/>
      <c r="D14" s="64"/>
      <c r="E14" s="18"/>
      <c r="F14" s="65"/>
      <c r="G14" s="18"/>
      <c r="H14" s="35"/>
      <c r="I14" s="44"/>
      <c r="K14" s="36"/>
    </row>
    <row r="15" spans="1:9" ht="20.25">
      <c r="A15" s="2"/>
      <c r="B15" s="17" t="str">
        <f>Baseline!B15</f>
        <v>Urban settlements development 
grant</v>
      </c>
      <c r="C15" s="18"/>
      <c r="D15" s="18"/>
      <c r="E15" s="18"/>
      <c r="F15" s="49"/>
      <c r="G15" s="35"/>
      <c r="H15" s="35"/>
      <c r="I15" s="44"/>
    </row>
    <row r="16" spans="1:9" ht="20.25">
      <c r="A16" s="2"/>
      <c r="B16" s="17" t="str">
        <f>Baseline!B16</f>
        <v>Integrated national electrification programme (municipal) grant </v>
      </c>
      <c r="C16" s="18"/>
      <c r="D16" s="18"/>
      <c r="E16" s="18"/>
      <c r="F16" s="49"/>
      <c r="G16" s="35"/>
      <c r="H16" s="35"/>
      <c r="I16" s="44"/>
    </row>
    <row r="17" spans="1:11" ht="14.25">
      <c r="A17" s="2"/>
      <c r="B17" s="17" t="str">
        <f>Baseline!B17</f>
        <v>Public transport network grant</v>
      </c>
      <c r="C17" s="18"/>
      <c r="D17" s="18"/>
      <c r="E17" s="18"/>
      <c r="F17" s="49"/>
      <c r="G17" s="35"/>
      <c r="H17" s="35"/>
      <c r="I17" s="44"/>
      <c r="K17" s="36"/>
    </row>
    <row r="18" spans="1:11" ht="20.25">
      <c r="A18" s="2"/>
      <c r="B18" s="17" t="str">
        <f>Baseline!B18</f>
        <v>Neighbourhood development 
partnership grant (capital)</v>
      </c>
      <c r="C18" s="18"/>
      <c r="D18" s="18"/>
      <c r="E18" s="18"/>
      <c r="F18" s="49"/>
      <c r="G18" s="35"/>
      <c r="H18" s="35"/>
      <c r="I18" s="44"/>
      <c r="K18" s="36"/>
    </row>
    <row r="19" spans="1:9" ht="20.25">
      <c r="A19" s="2"/>
      <c r="B19" s="17" t="str">
        <f>Baseline!B19</f>
        <v>Integrated city development 
grant</v>
      </c>
      <c r="C19" s="18"/>
      <c r="D19" s="18"/>
      <c r="E19" s="18"/>
      <c r="F19" s="49"/>
      <c r="G19" s="35"/>
      <c r="H19" s="35"/>
      <c r="I19" s="44"/>
    </row>
    <row r="20" spans="1:11" ht="14.25">
      <c r="A20" s="2"/>
      <c r="B20" s="17" t="str">
        <f>Baseline!B20</f>
        <v>Rural roads asset management systems grant</v>
      </c>
      <c r="C20" s="18"/>
      <c r="D20" s="18"/>
      <c r="E20" s="18"/>
      <c r="F20" s="49"/>
      <c r="G20" s="35"/>
      <c r="H20" s="35"/>
      <c r="I20" s="44"/>
      <c r="K20" s="36"/>
    </row>
    <row r="21" spans="1:14" s="38" customFormat="1" ht="15" customHeight="1">
      <c r="A21" s="37"/>
      <c r="B21" s="17" t="str">
        <f>Baseline!B21</f>
        <v>Metro informal settlements partnership grant</v>
      </c>
      <c r="C21" s="18"/>
      <c r="D21" s="18"/>
      <c r="E21" s="18"/>
      <c r="F21" s="49"/>
      <c r="G21" s="35"/>
      <c r="H21" s="35"/>
      <c r="I21" s="44"/>
      <c r="K21" s="36"/>
      <c r="L21"/>
      <c r="M21"/>
      <c r="N21"/>
    </row>
    <row r="22" spans="1:14" s="38" customFormat="1" ht="14.25">
      <c r="A22" s="37"/>
      <c r="B22" s="17" t="str">
        <f>Baseline!B22</f>
        <v>Regional bulk infrastructure grant</v>
      </c>
      <c r="C22" s="18"/>
      <c r="D22" s="18"/>
      <c r="E22" s="18"/>
      <c r="F22" s="49"/>
      <c r="G22" s="35"/>
      <c r="H22" s="35"/>
      <c r="I22" s="44"/>
      <c r="K22"/>
      <c r="L22"/>
      <c r="M22"/>
      <c r="N22"/>
    </row>
    <row r="23" spans="1:7" ht="14.25">
      <c r="A23" s="2"/>
      <c r="B23" s="17" t="str">
        <f>Baseline!B23</f>
        <v>Municipal disaster recovery grant</v>
      </c>
      <c r="C23" s="18"/>
      <c r="D23" s="18"/>
      <c r="E23" s="18"/>
      <c r="F23" s="49"/>
      <c r="G23" s="35"/>
    </row>
    <row r="24" spans="1:11" ht="14.25">
      <c r="A24" s="2"/>
      <c r="B24" s="19" t="str">
        <f>Baseline!B24</f>
        <v>Current</v>
      </c>
      <c r="C24" s="172">
        <f>SUM(C26:C35)</f>
        <v>0</v>
      </c>
      <c r="D24" s="172">
        <f aca="true" t="shared" si="2" ref="D24:I24">SUM(D26:D35)</f>
        <v>0</v>
      </c>
      <c r="E24" s="172">
        <f t="shared" si="2"/>
        <v>-139714</v>
      </c>
      <c r="F24" s="184">
        <f t="shared" si="2"/>
        <v>0</v>
      </c>
      <c r="G24" s="172">
        <f t="shared" si="2"/>
        <v>0</v>
      </c>
      <c r="H24" s="172">
        <f t="shared" si="2"/>
        <v>359600</v>
      </c>
      <c r="I24" s="172">
        <f t="shared" si="2"/>
        <v>433023</v>
      </c>
      <c r="K24" s="36"/>
    </row>
    <row r="25" spans="1:14" ht="20.25" hidden="1">
      <c r="A25" s="2"/>
      <c r="B25" s="20" t="str">
        <f>Baseline!B25</f>
        <v>Municipal systems improvement
grant</v>
      </c>
      <c r="C25" s="40"/>
      <c r="D25" s="40"/>
      <c r="E25" s="21"/>
      <c r="F25" s="51"/>
      <c r="G25" s="35"/>
      <c r="H25" s="35"/>
      <c r="I25" s="44"/>
      <c r="K25" s="36"/>
      <c r="L25" s="36"/>
      <c r="M25" s="36"/>
      <c r="N25" s="36"/>
    </row>
    <row r="26" spans="1:9" ht="14.25">
      <c r="A26" s="2"/>
      <c r="B26" s="22" t="str">
        <f>Baseline!B26</f>
        <v>Local government financial management grant</v>
      </c>
      <c r="C26" s="40"/>
      <c r="D26" s="40"/>
      <c r="E26" s="21"/>
      <c r="F26" s="51"/>
      <c r="G26" s="35"/>
      <c r="H26" s="35"/>
      <c r="I26" s="44"/>
    </row>
    <row r="27" spans="1:9" ht="14.25" hidden="1">
      <c r="A27" s="2"/>
      <c r="B27" s="22" t="str">
        <f>Baseline!B27</f>
        <v>Human settlements capacity grant for cities</v>
      </c>
      <c r="C27" s="40"/>
      <c r="D27" s="40"/>
      <c r="E27" s="21"/>
      <c r="F27" s="51"/>
      <c r="G27" s="35"/>
      <c r="H27" s="35"/>
      <c r="I27" s="44"/>
    </row>
    <row r="28" spans="1:12" ht="14.25">
      <c r="A28" s="2"/>
      <c r="B28" s="20" t="str">
        <f>Baseline!B28</f>
        <v>Municipal demarcation transition grant</v>
      </c>
      <c r="C28" s="40"/>
      <c r="D28" s="40"/>
      <c r="E28" s="21">
        <f>K28-Baseline!E28</f>
        <v>-139714</v>
      </c>
      <c r="F28" s="51"/>
      <c r="G28" s="35"/>
      <c r="H28" s="35">
        <v>0</v>
      </c>
      <c r="I28" s="44"/>
      <c r="K28" s="98"/>
      <c r="L28" s="36"/>
    </row>
    <row r="29" spans="1:9" ht="20.25">
      <c r="A29" s="2"/>
      <c r="B29" s="23" t="str">
        <f>Baseline!B29</f>
        <v>Expanded public works programme 
integrated grant for municipalities</v>
      </c>
      <c r="C29" s="40"/>
      <c r="D29" s="40"/>
      <c r="E29" s="21"/>
      <c r="F29" s="51"/>
      <c r="G29" s="43"/>
      <c r="H29" s="35"/>
      <c r="I29" s="44"/>
    </row>
    <row r="30" spans="1:9" ht="14.25">
      <c r="A30" s="2"/>
      <c r="B30" s="23" t="str">
        <f>Baseline!B30</f>
        <v>Infrastructure skills development grant</v>
      </c>
      <c r="C30" s="40"/>
      <c r="D30" s="40"/>
      <c r="E30" s="21"/>
      <c r="F30" s="51"/>
      <c r="G30" s="43"/>
      <c r="H30" s="35"/>
      <c r="I30" s="44"/>
    </row>
    <row r="31" spans="1:9" ht="20.25">
      <c r="A31" s="2"/>
      <c r="B31" s="23" t="str">
        <f>Baseline!B31</f>
        <v>Energy efficiency and demand-side 
management grant</v>
      </c>
      <c r="C31" s="40"/>
      <c r="D31" s="40"/>
      <c r="E31" s="21"/>
      <c r="F31" s="51"/>
      <c r="G31" s="43"/>
      <c r="H31" s="35"/>
      <c r="I31" s="44"/>
    </row>
    <row r="32" spans="1:12" ht="14.25">
      <c r="A32" s="2"/>
      <c r="B32" s="23" t="str">
        <f>Baseline!B32</f>
        <v>Municipal disaster relief grant</v>
      </c>
      <c r="C32" s="40"/>
      <c r="D32" s="40"/>
      <c r="E32" s="21"/>
      <c r="F32" s="51"/>
      <c r="G32" s="43"/>
      <c r="H32" s="35"/>
      <c r="I32" s="44"/>
      <c r="K32" s="98"/>
      <c r="L32" s="36"/>
    </row>
    <row r="33" spans="1:12" ht="14.25">
      <c r="A33" s="2"/>
      <c r="B33" s="23" t="str">
        <f>Baseline!B33</f>
        <v>Municipal rehabilitation grant</v>
      </c>
      <c r="C33" s="40"/>
      <c r="D33" s="40"/>
      <c r="E33" s="21"/>
      <c r="F33" s="51"/>
      <c r="H33" s="35">
        <f>'[3]Type 6 (Prov alloc - Cat C)'!R8</f>
        <v>359600</v>
      </c>
      <c r="I33" s="35">
        <f>'[3]Type 6 (Prov alloc - Cat C)'!S8</f>
        <v>433023</v>
      </c>
      <c r="J33" s="146"/>
      <c r="K33" s="98"/>
      <c r="L33" s="36"/>
    </row>
    <row r="34" spans="1:12" ht="14.25">
      <c r="A34" s="2"/>
      <c r="B34" s="23" t="str">
        <f>Baseline!B34</f>
        <v>Municipal emergency housing grant</v>
      </c>
      <c r="C34" s="40"/>
      <c r="D34" s="40"/>
      <c r="E34" s="21"/>
      <c r="F34" s="51"/>
      <c r="G34" s="43"/>
      <c r="H34" s="35"/>
      <c r="I34" s="44"/>
      <c r="J34" s="36"/>
      <c r="K34" s="98"/>
      <c r="L34" s="36"/>
    </row>
    <row r="35" spans="1:11" ht="20.25">
      <c r="A35" s="2"/>
      <c r="B35" s="23" t="s">
        <v>12</v>
      </c>
      <c r="C35" s="18"/>
      <c r="D35" s="18"/>
      <c r="E35" s="18"/>
      <c r="F35" s="52"/>
      <c r="G35" s="42"/>
      <c r="K35" s="93"/>
    </row>
    <row r="36" spans="1:9" ht="14.25">
      <c r="A36" s="12"/>
      <c r="B36" s="13" t="str">
        <f>Baseline!B36</f>
        <v>Indirect transfers</v>
      </c>
      <c r="C36" s="39"/>
      <c r="D36" s="39"/>
      <c r="E36" s="39"/>
      <c r="F36" s="47"/>
      <c r="G36" s="39"/>
      <c r="H36" s="39"/>
      <c r="I36" s="39"/>
    </row>
    <row r="37" spans="1:9" ht="14.25">
      <c r="A37" s="5"/>
      <c r="B37" s="15" t="str">
        <f>Baseline!B37</f>
        <v>Infrastructure</v>
      </c>
      <c r="C37" s="171">
        <f>+C43</f>
        <v>0</v>
      </c>
      <c r="D37" s="171">
        <f aca="true" t="shared" si="3" ref="D37:I37">SUM(D38:D42)</f>
        <v>0</v>
      </c>
      <c r="E37" s="171">
        <f t="shared" si="3"/>
        <v>0</v>
      </c>
      <c r="F37" s="246">
        <f t="shared" si="3"/>
        <v>0</v>
      </c>
      <c r="G37" s="171">
        <f t="shared" si="3"/>
        <v>0</v>
      </c>
      <c r="H37" s="171">
        <f t="shared" si="3"/>
        <v>0</v>
      </c>
      <c r="I37" s="171">
        <f t="shared" si="3"/>
        <v>0</v>
      </c>
    </row>
    <row r="38" spans="1:9" ht="20.25">
      <c r="A38" s="2"/>
      <c r="B38" s="17" t="str">
        <f>Baseline!B38</f>
        <v>Integrated national electrification
programme (eskom) grant</v>
      </c>
      <c r="C38" s="18"/>
      <c r="D38" s="18"/>
      <c r="E38" s="18"/>
      <c r="F38" s="49"/>
      <c r="G38" s="35"/>
      <c r="H38" s="35"/>
      <c r="I38" s="44"/>
    </row>
    <row r="39" spans="1:12" ht="20.25">
      <c r="A39" s="2"/>
      <c r="B39" s="17" t="str">
        <f>Baseline!B39</f>
        <v>Neighbourhood development
partnership grant (technical assistance)</v>
      </c>
      <c r="C39" s="18"/>
      <c r="D39" s="18"/>
      <c r="E39" s="18"/>
      <c r="F39" s="49"/>
      <c r="G39" s="18"/>
      <c r="H39" s="35"/>
      <c r="I39" s="44"/>
      <c r="K39" s="94"/>
      <c r="L39" s="94"/>
    </row>
    <row r="40" spans="1:12" ht="14.25">
      <c r="A40" s="2"/>
      <c r="B40" s="24" t="str">
        <f>Baseline!B40</f>
        <v>Regional bulk infrastructure grant</v>
      </c>
      <c r="C40" s="18"/>
      <c r="D40" s="18"/>
      <c r="E40" s="18"/>
      <c r="F40" s="49"/>
      <c r="G40" s="35"/>
      <c r="H40" s="35"/>
      <c r="I40" s="44"/>
      <c r="K40" s="104"/>
      <c r="L40" s="36"/>
    </row>
    <row r="41" spans="1:12" ht="20.25">
      <c r="A41" s="2"/>
      <c r="B41" s="24" t="str">
        <f>Baseline!B41</f>
        <v>Water services infrastructure 
grant</v>
      </c>
      <c r="C41" s="18"/>
      <c r="D41" s="18"/>
      <c r="E41" s="18"/>
      <c r="F41" s="49"/>
      <c r="G41" s="35"/>
      <c r="H41" s="35"/>
      <c r="I41" s="44"/>
      <c r="K41" s="36"/>
      <c r="L41" s="36"/>
    </row>
    <row r="42" spans="1:11" ht="14.25">
      <c r="A42" s="25"/>
      <c r="B42" s="17" t="str">
        <f>Baseline!B42</f>
        <v>Bucket eradication grant</v>
      </c>
      <c r="C42" s="18"/>
      <c r="D42" s="18"/>
      <c r="E42" s="18"/>
      <c r="F42" s="49"/>
      <c r="G42" s="35"/>
      <c r="H42" s="35"/>
      <c r="I42" s="44"/>
      <c r="K42" s="94"/>
    </row>
    <row r="43" spans="1:9" ht="14.25">
      <c r="A43" s="2"/>
      <c r="B43" s="26" t="str">
        <f>Baseline!B43</f>
        <v>Current</v>
      </c>
      <c r="C43" s="172">
        <f>SUM(C44)</f>
        <v>0</v>
      </c>
      <c r="D43" s="172">
        <f aca="true" t="shared" si="4" ref="D43:I43">SUM(D44)</f>
        <v>0</v>
      </c>
      <c r="E43" s="172">
        <f t="shared" si="4"/>
        <v>0</v>
      </c>
      <c r="F43" s="268">
        <f t="shared" si="4"/>
        <v>0</v>
      </c>
      <c r="G43" s="172">
        <f t="shared" si="4"/>
        <v>0</v>
      </c>
      <c r="H43" s="172">
        <f t="shared" si="4"/>
        <v>0</v>
      </c>
      <c r="I43" s="172">
        <f t="shared" si="4"/>
        <v>0</v>
      </c>
    </row>
    <row r="44" spans="1:11" ht="20.25">
      <c r="A44" s="2"/>
      <c r="B44" s="20" t="str">
        <f>Baseline!B44</f>
        <v>Municipal systems improvement
grant</v>
      </c>
      <c r="C44" s="6"/>
      <c r="D44" s="6"/>
      <c r="E44" s="6"/>
      <c r="F44" s="50"/>
      <c r="G44" s="35"/>
      <c r="H44" s="35"/>
      <c r="I44" s="44"/>
      <c r="J44" s="36"/>
      <c r="K44" s="36"/>
    </row>
    <row r="45" spans="1:9" ht="14.25">
      <c r="A45" s="27"/>
      <c r="B45" s="28" t="s">
        <v>8</v>
      </c>
      <c r="C45" s="29">
        <f aca="true" t="shared" si="5" ref="C45:I45">C36+C11+C9+C4</f>
        <v>0</v>
      </c>
      <c r="D45" s="29">
        <f t="shared" si="5"/>
        <v>0</v>
      </c>
      <c r="E45" s="29">
        <f t="shared" si="5"/>
        <v>-139714</v>
      </c>
      <c r="F45" s="57">
        <f t="shared" si="5"/>
        <v>0</v>
      </c>
      <c r="G45" s="185">
        <f t="shared" si="5"/>
        <v>0</v>
      </c>
      <c r="H45" s="185">
        <f t="shared" si="5"/>
        <v>1078800</v>
      </c>
      <c r="I45" s="185">
        <f t="shared" si="5"/>
        <v>1299069</v>
      </c>
    </row>
    <row r="47" spans="3:10" ht="14.25">
      <c r="C47" s="90"/>
      <c r="D47" s="90"/>
      <c r="F47" s="228" t="s">
        <v>64</v>
      </c>
      <c r="G47" s="228"/>
      <c r="H47" s="228"/>
      <c r="I47" s="228"/>
      <c r="J47" s="228"/>
    </row>
    <row r="48" spans="2:10" ht="26.25">
      <c r="B48" s="53"/>
      <c r="C48" s="112"/>
      <c r="D48" s="95"/>
      <c r="E48" s="54"/>
      <c r="F48" s="235" t="s">
        <v>71</v>
      </c>
      <c r="H48" s="229">
        <f>'Technical '!H48</f>
        <v>514425</v>
      </c>
      <c r="I48" s="229">
        <f>'Technical '!I48</f>
        <v>542718.375</v>
      </c>
      <c r="J48" s="228"/>
    </row>
    <row r="49" spans="2:9" ht="14.25">
      <c r="B49" s="53"/>
      <c r="C49" s="112"/>
      <c r="D49" s="90"/>
      <c r="E49" s="55"/>
      <c r="F49" s="229" t="s">
        <v>65</v>
      </c>
      <c r="H49" s="229">
        <f>'[3]Type 2 and 3 (Reallocations)'!R35</f>
        <v>-154825</v>
      </c>
      <c r="I49" s="229">
        <f>'[3]Type 2 and 3 (Reallocations)'!S35</f>
        <v>-109695</v>
      </c>
    </row>
    <row r="50" spans="2:9" ht="14.25">
      <c r="B50" s="53"/>
      <c r="C50" s="112"/>
      <c r="D50" s="113"/>
      <c r="E50" s="55"/>
      <c r="F50" s="229"/>
      <c r="H50" s="239">
        <f>SUM(H48:H49)</f>
        <v>359600</v>
      </c>
      <c r="I50" s="240">
        <f>SUM(I48:I49)</f>
        <v>433023.375</v>
      </c>
    </row>
    <row r="51" spans="2:9" ht="14.25">
      <c r="B51" s="53"/>
      <c r="C51" s="112"/>
      <c r="D51" s="112"/>
      <c r="E51" s="56"/>
      <c r="F51" s="229"/>
      <c r="H51" s="229"/>
      <c r="I51" s="229"/>
    </row>
    <row r="52" spans="2:8" ht="14.25">
      <c r="B52" s="53"/>
      <c r="C52" s="114"/>
      <c r="D52" s="114"/>
      <c r="E52" s="54"/>
      <c r="F52" s="54"/>
      <c r="G52" s="54"/>
      <c r="H52" s="54"/>
    </row>
    <row r="53" spans="2:8" ht="14.25">
      <c r="B53" s="53"/>
      <c r="C53" s="115"/>
      <c r="D53" s="116"/>
      <c r="E53" s="55"/>
      <c r="F53" s="55"/>
      <c r="G53" s="55"/>
      <c r="H53" s="55"/>
    </row>
    <row r="54" spans="2:8" ht="14.25">
      <c r="B54" s="53"/>
      <c r="C54" s="116"/>
      <c r="D54" s="116"/>
      <c r="E54" s="55"/>
      <c r="F54" s="55"/>
      <c r="G54" s="55"/>
      <c r="H54" s="55"/>
    </row>
    <row r="55" spans="2:8" ht="14.25">
      <c r="B55" s="53"/>
      <c r="C55" s="116"/>
      <c r="D55" s="116"/>
      <c r="E55" s="55"/>
      <c r="F55" s="55"/>
      <c r="G55" s="55"/>
      <c r="H55" s="55"/>
    </row>
    <row r="56" spans="3:4" ht="14.25">
      <c r="C56" s="112"/>
      <c r="D56" s="113"/>
    </row>
    <row r="57" spans="3:4" ht="14.25">
      <c r="C57" s="112"/>
      <c r="D57" s="90"/>
    </row>
    <row r="58" spans="3:4" ht="14.25">
      <c r="C58" s="112"/>
      <c r="D58" s="90"/>
    </row>
    <row r="59" spans="3:8" ht="14.25">
      <c r="C59" s="112"/>
      <c r="D59" s="112"/>
      <c r="F59" s="34"/>
      <c r="G59" s="34"/>
      <c r="H59" s="34"/>
    </row>
    <row r="60" spans="3:4" ht="14.25">
      <c r="C60" s="90"/>
      <c r="D60" s="112"/>
    </row>
    <row r="61" spans="6:8" ht="14.25">
      <c r="F61" s="63"/>
      <c r="G61" s="63"/>
      <c r="H61" s="63"/>
    </row>
    <row r="62" spans="6:8" ht="14.25">
      <c r="F62" s="63"/>
      <c r="G62" s="63"/>
      <c r="H62" s="63"/>
    </row>
    <row r="63" spans="6:8" ht="14.25">
      <c r="F63" s="63"/>
      <c r="G63" s="63"/>
      <c r="H63" s="63"/>
    </row>
    <row r="64" spans="6:8" ht="14.25">
      <c r="F64" s="63"/>
      <c r="G64" s="63"/>
      <c r="H64" s="63"/>
    </row>
    <row r="66" spans="6:8" ht="14.25">
      <c r="F66" s="63"/>
      <c r="G66" s="63"/>
      <c r="H66" s="63"/>
    </row>
    <row r="67" spans="6:8" ht="14.25">
      <c r="F67" s="63"/>
      <c r="G67" s="63"/>
      <c r="H67" s="63"/>
    </row>
    <row r="68" spans="6:8" ht="14.25">
      <c r="F68" s="63"/>
      <c r="G68" s="63"/>
      <c r="H68" s="63"/>
    </row>
    <row r="69" spans="6:8" ht="14.25">
      <c r="F69" s="63"/>
      <c r="G69" s="63"/>
      <c r="H69" s="63"/>
    </row>
  </sheetData>
  <sheetProtection/>
  <mergeCells count="2">
    <mergeCell ref="C3:E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29">
      <selection activeCell="C34" sqref="C34:I35"/>
    </sheetView>
  </sheetViews>
  <sheetFormatPr defaultColWidth="9.140625" defaultRowHeight="15"/>
  <cols>
    <col min="1" max="1" width="1.28515625" style="0" customWidth="1"/>
    <col min="2" max="2" width="35.57421875" style="1" customWidth="1"/>
    <col min="3" max="5" width="10.421875" style="0" customWidth="1"/>
    <col min="6" max="6" width="13.00390625" style="0" customWidth="1"/>
    <col min="7" max="7" width="11.7109375" style="0" bestFit="1" customWidth="1"/>
    <col min="8" max="8" width="12.421875" style="0" customWidth="1"/>
    <col min="9" max="9" width="14.421875" style="0" bestFit="1" customWidth="1"/>
  </cols>
  <sheetData>
    <row r="1" spans="1:9" ht="15">
      <c r="A1" s="30" t="s">
        <v>47</v>
      </c>
      <c r="B1" s="3"/>
      <c r="C1" s="2"/>
      <c r="D1" s="2"/>
      <c r="E1" s="2"/>
      <c r="F1" s="4"/>
      <c r="G1" s="4"/>
      <c r="H1" s="4"/>
      <c r="I1" s="36"/>
    </row>
    <row r="2" spans="1:9" ht="14.25">
      <c r="A2" s="31"/>
      <c r="B2" s="32"/>
      <c r="C2" s="117" t="str">
        <f>Baseline!C2</f>
        <v>2015/16</v>
      </c>
      <c r="D2" s="117" t="str">
        <f>Baseline!D2</f>
        <v>2016/17</v>
      </c>
      <c r="E2" s="117" t="str">
        <f>Baseline!E2</f>
        <v>2017/18</v>
      </c>
      <c r="F2" s="118" t="str">
        <f>Baseline!F2</f>
        <v>2018/19</v>
      </c>
      <c r="G2" s="117" t="str">
        <f>Baseline!G2</f>
        <v>2019/20</v>
      </c>
      <c r="H2" s="117" t="str">
        <f>Baseline!H2</f>
        <v>2020/21</v>
      </c>
      <c r="I2" s="117" t="str">
        <f>Baseline!I2</f>
        <v>2021/22</v>
      </c>
    </row>
    <row r="3" spans="1:9" ht="23.25" customHeight="1">
      <c r="A3" s="7"/>
      <c r="B3" s="152" t="str">
        <f>Baseline!B3</f>
        <v>R thousands</v>
      </c>
      <c r="C3" s="269" t="str">
        <f>Baseline!C3</f>
        <v>Outcome</v>
      </c>
      <c r="D3" s="269">
        <f>Baseline!D3</f>
        <v>0</v>
      </c>
      <c r="E3" s="271">
        <f>Baseline!E3</f>
        <v>0</v>
      </c>
      <c r="F3" s="33" t="str">
        <f>Baseline!F3</f>
        <v>Adjusted Budget</v>
      </c>
      <c r="G3" s="272" t="str">
        <f>Baseline!G3</f>
        <v>Medium-term estimates</v>
      </c>
      <c r="H3" s="270">
        <f>Baseline!H3</f>
        <v>0</v>
      </c>
      <c r="I3" s="270">
        <f>Baseline!I3</f>
        <v>0</v>
      </c>
    </row>
    <row r="4" spans="1:9" ht="14.25">
      <c r="A4" s="5"/>
      <c r="B4" s="9" t="str">
        <f>Baseline!B4</f>
        <v>Equitable share and related</v>
      </c>
      <c r="C4" s="10">
        <f>'Revised Baseline '!C4-Baseline!C4</f>
        <v>0</v>
      </c>
      <c r="D4" s="10">
        <f>'Revised Baseline '!D4-Baseline!D4</f>
        <v>0</v>
      </c>
      <c r="E4" s="10">
        <f>'Revised Baseline '!E4-Baseline!E4</f>
        <v>0</v>
      </c>
      <c r="F4" s="45">
        <f>'Revised Baseline '!F4-Baseline!F4</f>
        <v>0</v>
      </c>
      <c r="G4" s="10">
        <f>'Revised Baseline '!G4-Baseline!G4</f>
        <v>0</v>
      </c>
      <c r="H4" s="10">
        <f>'Revised Baseline '!H4-Baseline!H4</f>
        <v>0</v>
      </c>
      <c r="I4" s="10">
        <f>'Revised Baseline '!I4-Baseline!I4</f>
        <v>0</v>
      </c>
    </row>
    <row r="5" spans="1:9" ht="14.25">
      <c r="A5" s="5"/>
      <c r="B5" s="11" t="str">
        <f>Baseline!B5</f>
        <v>Equitable share formula</v>
      </c>
      <c r="C5" s="64">
        <f>'Revised Baseline '!C5-Baseline!C5</f>
        <v>0</v>
      </c>
      <c r="D5" s="64">
        <f>'Revised Baseline '!D5-Baseline!D5</f>
        <v>0</v>
      </c>
      <c r="E5" s="64">
        <f>'Revised Baseline '!E5-Baseline!E5</f>
        <v>0</v>
      </c>
      <c r="F5" s="46">
        <f>'Revised Baseline '!F5-Baseline!F5</f>
        <v>0</v>
      </c>
      <c r="G5" s="64">
        <f>'Revised Baseline '!G5-Baseline!G5</f>
        <v>0</v>
      </c>
      <c r="H5" s="64">
        <f>'Revised Baseline '!H5-Baseline!H5</f>
        <v>0</v>
      </c>
      <c r="I5" s="64">
        <f>'Revised Baseline '!I5-Baseline!I5</f>
        <v>0</v>
      </c>
    </row>
    <row r="6" spans="1:9" ht="14.25">
      <c r="A6" s="5"/>
      <c r="B6" s="11" t="str">
        <f>Baseline!B6</f>
        <v>RSC levy replacement</v>
      </c>
      <c r="C6" s="64">
        <f>'Revised Baseline '!C6-Baseline!C6</f>
        <v>0</v>
      </c>
      <c r="D6" s="64">
        <f>'Revised Baseline '!D6-Baseline!D6</f>
        <v>0</v>
      </c>
      <c r="E6" s="64">
        <f>'Revised Baseline '!E6-Baseline!E6</f>
        <v>0</v>
      </c>
      <c r="F6" s="46">
        <f>'Revised Baseline '!F6-Baseline!F6</f>
        <v>0</v>
      </c>
      <c r="G6" s="64">
        <f>'Revised Baseline '!G6-Baseline!G6</f>
        <v>0</v>
      </c>
      <c r="H6" s="64">
        <f>'Revised Baseline '!H6-Baseline!H6</f>
        <v>0</v>
      </c>
      <c r="I6" s="64">
        <f>'Revised Baseline '!I6-Baseline!I6</f>
        <v>0</v>
      </c>
    </row>
    <row r="7" spans="1:9" ht="14.25">
      <c r="A7" s="5"/>
      <c r="B7" s="11" t="str">
        <f>Baseline!B7</f>
        <v>Councillors and ward committees</v>
      </c>
      <c r="C7" s="64">
        <f>'Revised Baseline '!C7-Baseline!C7</f>
        <v>0</v>
      </c>
      <c r="D7" s="64">
        <f>'Revised Baseline '!D7-Baseline!D7</f>
        <v>0</v>
      </c>
      <c r="E7" s="64">
        <f>'Revised Baseline '!E7-Baseline!E7</f>
        <v>0</v>
      </c>
      <c r="F7" s="46">
        <f>'Revised Baseline '!F7-Baseline!F7</f>
        <v>0</v>
      </c>
      <c r="G7" s="64">
        <f>'Revised Baseline '!G7-Baseline!G7</f>
        <v>0</v>
      </c>
      <c r="H7" s="64">
        <f>'Revised Baseline '!H7-Baseline!H7</f>
        <v>0</v>
      </c>
      <c r="I7" s="64">
        <f>'Revised Baseline '!I7-Baseline!I7</f>
        <v>0</v>
      </c>
    </row>
    <row r="8" spans="1:8" ht="9.75" customHeight="1">
      <c r="A8" s="5"/>
      <c r="B8" s="11"/>
      <c r="C8" s="64"/>
      <c r="D8" s="41"/>
      <c r="E8" s="64"/>
      <c r="F8" s="151"/>
      <c r="G8" s="42"/>
      <c r="H8" s="42"/>
    </row>
    <row r="9" spans="1:9" ht="20.25">
      <c r="A9" s="12"/>
      <c r="B9" s="13" t="str">
        <f>Baseline!B9</f>
        <v>General fuel levy sharing 
with metros</v>
      </c>
      <c r="C9" s="39">
        <f>'Revised Baseline  (2)'!C9-Baseline!C9</f>
        <v>0</v>
      </c>
      <c r="D9" s="39">
        <f>'Revised Baseline  (2)'!D9-Baseline!D9</f>
        <v>0</v>
      </c>
      <c r="E9" s="14">
        <f>'Revised Baseline  (2)'!E9-Baseline!E9</f>
        <v>0</v>
      </c>
      <c r="F9" s="47">
        <f>'Revised Baseline  (2)'!F9-Baseline!F9</f>
        <v>0</v>
      </c>
      <c r="G9" s="58">
        <f>'Revised Baseline  (2)'!G9-Baseline!G9</f>
        <v>0</v>
      </c>
      <c r="H9" s="58">
        <f>'Revised Baseline  (2)'!H9-Baseline!H9</f>
        <v>0</v>
      </c>
      <c r="I9" s="58">
        <f>'Revised Baseline  (2)'!I9-Baseline!I9</f>
        <v>0</v>
      </c>
    </row>
    <row r="10" spans="1:8" ht="10.5" customHeight="1">
      <c r="A10" s="5"/>
      <c r="B10" s="153"/>
      <c r="C10" s="18"/>
      <c r="D10" s="59"/>
      <c r="E10" s="60"/>
      <c r="F10" s="62"/>
      <c r="G10" s="60"/>
      <c r="H10" s="60"/>
    </row>
    <row r="11" spans="1:9" ht="14.25">
      <c r="A11" s="12"/>
      <c r="B11" s="13" t="str">
        <f>Baseline!B11</f>
        <v>Direct transfers</v>
      </c>
      <c r="C11" s="39">
        <f>'Revised Baseline '!C11-Baseline!C11</f>
        <v>0</v>
      </c>
      <c r="D11" s="39">
        <f>'Revised Baseline '!D11-Baseline!D11</f>
        <v>0</v>
      </c>
      <c r="E11" s="39">
        <f>'Revised Baseline '!E11-Baseline!E11</f>
        <v>0</v>
      </c>
      <c r="F11" s="47">
        <f>'Revised Baseline '!F11-Baseline!F11</f>
        <v>1513118</v>
      </c>
      <c r="G11" s="39">
        <f>'Revised Baseline '!G11-Baseline!G11</f>
        <v>375349</v>
      </c>
      <c r="H11" s="39">
        <f>'Revised Baseline '!H11-Baseline!H11</f>
        <v>933256</v>
      </c>
      <c r="I11" s="39">
        <f>'Revised Baseline '!I11-Baseline!I11</f>
        <v>1421436</v>
      </c>
    </row>
    <row r="12" spans="1:9" ht="14.25">
      <c r="A12" s="5"/>
      <c r="B12" s="15" t="str">
        <f>Baseline!B12</f>
        <v>Infrastructure</v>
      </c>
      <c r="C12" s="171">
        <f>'Revised Baseline '!C12-Baseline!C12</f>
        <v>0</v>
      </c>
      <c r="D12" s="245">
        <f>'Revised Baseline '!D12-Baseline!D12</f>
        <v>0</v>
      </c>
      <c r="E12" s="171">
        <f>'Revised Baseline '!E12-Baseline!E12</f>
        <v>0</v>
      </c>
      <c r="F12" s="246">
        <f>'Revised Baseline '!F12-Baseline!F12</f>
        <v>1489902</v>
      </c>
      <c r="G12" s="171">
        <f>'Revised Baseline '!G12-Baseline!G12</f>
        <v>387220</v>
      </c>
      <c r="H12" s="171">
        <f>'Revised Baseline '!H12-Baseline!H12</f>
        <v>945000</v>
      </c>
      <c r="I12" s="247">
        <f>'Revised Baseline '!I12-Baseline!I12</f>
        <v>1433000</v>
      </c>
    </row>
    <row r="13" spans="1:9" ht="14.25">
      <c r="A13" s="2"/>
      <c r="B13" s="17" t="str">
        <f>Baseline!B13</f>
        <v>Municipal infrastructure grant</v>
      </c>
      <c r="C13" s="171">
        <f>'Revised Baseline '!C13-Baseline!C13</f>
        <v>0</v>
      </c>
      <c r="D13" s="245">
        <f>'Revised Baseline '!D13-Baseline!D13</f>
        <v>0</v>
      </c>
      <c r="E13" s="171">
        <f>'Revised Baseline '!E13-Baseline!E13</f>
        <v>0</v>
      </c>
      <c r="F13" s="246">
        <f>'Revised Baseline '!F13-Baseline!F13</f>
        <v>0</v>
      </c>
      <c r="G13" s="171">
        <f>'Revised Baseline '!G13-Baseline!G13</f>
        <v>0</v>
      </c>
      <c r="H13" s="171">
        <f>'Revised Baseline '!H13-Baseline!H13</f>
        <v>0</v>
      </c>
      <c r="I13" s="247">
        <f>'Revised Baseline '!I13-Baseline!I13</f>
        <v>0</v>
      </c>
    </row>
    <row r="14" spans="1:9" ht="20.25">
      <c r="A14" s="2"/>
      <c r="B14" s="17" t="str">
        <f>Baseline!B14</f>
        <v>Water services infrastructure 
grant</v>
      </c>
      <c r="C14" s="171">
        <f>'Revised Baseline '!C14-Baseline!C14</f>
        <v>0</v>
      </c>
      <c r="D14" s="245">
        <f>'Revised Baseline '!D14-Baseline!D14</f>
        <v>0</v>
      </c>
      <c r="E14" s="171">
        <f>'Revised Baseline '!E14-Baseline!E14</f>
        <v>0</v>
      </c>
      <c r="F14" s="246">
        <f>'Revised Baseline '!F14-Baseline!F14</f>
        <v>288083</v>
      </c>
      <c r="G14" s="171">
        <f>'Revised Baseline '!G14-Baseline!G14</f>
        <v>0</v>
      </c>
      <c r="H14" s="171">
        <f>'Revised Baseline '!H14-Baseline!H14</f>
        <v>0</v>
      </c>
      <c r="I14" s="247">
        <f>'Revised Baseline '!I14-Baseline!I14</f>
        <v>0</v>
      </c>
    </row>
    <row r="15" spans="1:9" ht="20.25">
      <c r="A15" s="2"/>
      <c r="B15" s="17" t="str">
        <f>Baseline!B15</f>
        <v>Urban settlements development 
grant</v>
      </c>
      <c r="C15" s="171">
        <f>'Revised Baseline '!C15-Baseline!C15</f>
        <v>0</v>
      </c>
      <c r="D15" s="245">
        <f>'Revised Baseline '!D15-Baseline!D15</f>
        <v>0</v>
      </c>
      <c r="E15" s="171">
        <f>'Revised Baseline '!E15-Baseline!E15</f>
        <v>0</v>
      </c>
      <c r="F15" s="246">
        <f>'Revised Baseline '!F15-Baseline!F15</f>
        <v>0</v>
      </c>
      <c r="G15" s="171">
        <f>'Revised Baseline '!G15-Baseline!G15</f>
        <v>164600</v>
      </c>
      <c r="H15" s="171">
        <f>'Revised Baseline '!H15-Baseline!H15</f>
        <v>-2817685</v>
      </c>
      <c r="I15" s="247">
        <f>'Revised Baseline '!I15-Baseline!I15</f>
        <v>-4101512</v>
      </c>
    </row>
    <row r="16" spans="1:9" ht="20.25">
      <c r="A16" s="2"/>
      <c r="B16" s="17" t="str">
        <f>Baseline!B16</f>
        <v>Integrated national electrification programme (municipal) grant </v>
      </c>
      <c r="C16" s="171">
        <f>'Revised Baseline '!C16-Baseline!C16</f>
        <v>0</v>
      </c>
      <c r="D16" s="245">
        <f>'Revised Baseline '!D16-Baseline!D16</f>
        <v>0</v>
      </c>
      <c r="E16" s="171">
        <f>'Revised Baseline '!E16-Baseline!E16</f>
        <v>0</v>
      </c>
      <c r="F16" s="246">
        <f>'Revised Baseline '!F16-Baseline!F16</f>
        <v>0</v>
      </c>
      <c r="G16" s="171">
        <f>'Revised Baseline '!G16-Baseline!G16</f>
        <v>-264600</v>
      </c>
      <c r="H16" s="171">
        <f>'Revised Baseline '!H16-Baseline!H16</f>
        <v>-267600</v>
      </c>
      <c r="I16" s="247">
        <f>'Revised Baseline '!I16-Baseline!I16</f>
        <v>-282318</v>
      </c>
    </row>
    <row r="17" spans="1:9" ht="14.25">
      <c r="A17" s="2"/>
      <c r="B17" s="17" t="str">
        <f>Baseline!B17</f>
        <v>Public transport network grant</v>
      </c>
      <c r="C17" s="171">
        <f>'Revised Baseline '!C17-Baseline!C17</f>
        <v>0</v>
      </c>
      <c r="D17" s="245">
        <f>'Revised Baseline '!D17-Baseline!D17</f>
        <v>0</v>
      </c>
      <c r="E17" s="171">
        <f>'Revised Baseline '!E17-Baseline!E17</f>
        <v>0</v>
      </c>
      <c r="F17" s="246">
        <f>'Revised Baseline '!F17-Baseline!F17</f>
        <v>33000</v>
      </c>
      <c r="G17" s="171">
        <f>'Revised Baseline '!G17-Baseline!G17</f>
        <v>354000</v>
      </c>
      <c r="H17" s="171">
        <f>'Revised Baseline '!H17-Baseline!H17</f>
        <v>1045000</v>
      </c>
      <c r="I17" s="247">
        <f>'Revised Baseline '!I17-Baseline!I17</f>
        <v>1433000</v>
      </c>
    </row>
    <row r="18" spans="1:9" ht="20.25">
      <c r="A18" s="2"/>
      <c r="B18" s="17" t="str">
        <f>Baseline!B18</f>
        <v>Neighbourhood development 
partnership grant (capital)</v>
      </c>
      <c r="C18" s="18">
        <f>'Revised Baseline  (2)'!C18-Baseline!C18</f>
        <v>0</v>
      </c>
      <c r="D18" s="18">
        <f>'Revised Baseline  (2)'!D18-Baseline!D18</f>
        <v>0</v>
      </c>
      <c r="E18" s="18">
        <f>'Revised Baseline  (2)'!E18-Baseline!E18</f>
        <v>0</v>
      </c>
      <c r="F18" s="46">
        <f>'Revised Baseline  (2)'!F18-Baseline!F18</f>
        <v>0</v>
      </c>
      <c r="G18" s="18">
        <f>'Revised Baseline  (2)'!G18-Baseline!G18</f>
        <v>0</v>
      </c>
      <c r="H18" s="18">
        <f>'Revised Baseline  (2)'!H18-Baseline!H18</f>
        <v>0</v>
      </c>
      <c r="I18" s="18">
        <f>'Revised Baseline  (2)'!I18-Baseline!I18</f>
        <v>0</v>
      </c>
    </row>
    <row r="19" spans="1:9" ht="20.25">
      <c r="A19" s="2"/>
      <c r="B19" s="17" t="str">
        <f>Baseline!B19</f>
        <v>Integrated city development 
grant</v>
      </c>
      <c r="C19" s="18">
        <f>'Revised Baseline  (2)'!C19-Baseline!C19</f>
        <v>0</v>
      </c>
      <c r="D19" s="18">
        <f>'Revised Baseline  (2)'!D19-Baseline!D19</f>
        <v>0</v>
      </c>
      <c r="E19" s="18">
        <f>'Revised Baseline  (2)'!E19-Baseline!E19</f>
        <v>0</v>
      </c>
      <c r="F19" s="46">
        <f>'Revised Baseline  (2)'!F19-Baseline!F19</f>
        <v>0</v>
      </c>
      <c r="G19" s="18">
        <f>'Revised Baseline  (2)'!G19-Baseline!G19</f>
        <v>0</v>
      </c>
      <c r="H19" s="18">
        <f>'Revised Baseline  (2)'!H19-Baseline!H19</f>
        <v>0</v>
      </c>
      <c r="I19" s="18">
        <f>'Revised Baseline  (2)'!I19-Baseline!I19</f>
        <v>0</v>
      </c>
    </row>
    <row r="20" spans="1:9" ht="14.25">
      <c r="A20" s="2"/>
      <c r="B20" s="17" t="str">
        <f>Baseline!B20</f>
        <v>Rural roads asset management systems grant</v>
      </c>
      <c r="C20" s="18">
        <f>'Revised Baseline  (2)'!C20-Baseline!C20</f>
        <v>0</v>
      </c>
      <c r="D20" s="18">
        <f>'Revised Baseline  (2)'!D20-Baseline!D20</f>
        <v>0</v>
      </c>
      <c r="E20" s="18">
        <f>'Revised Baseline  (2)'!E20-Baseline!E20</f>
        <v>0</v>
      </c>
      <c r="F20" s="46">
        <f>'Revised Baseline  (2)'!F20-Baseline!F20</f>
        <v>0</v>
      </c>
      <c r="G20" s="18">
        <f>'Revised Baseline  (2)'!G20-Baseline!G20</f>
        <v>0</v>
      </c>
      <c r="H20" s="18">
        <f>'Revised Baseline  (2)'!H20-Baseline!H20</f>
        <v>0</v>
      </c>
      <c r="I20" s="18">
        <f>'Revised Baseline  (2)'!I20-Baseline!I20</f>
        <v>0</v>
      </c>
    </row>
    <row r="21" spans="1:9" s="38" customFormat="1" ht="15" customHeight="1">
      <c r="A21" s="37"/>
      <c r="B21" s="17" t="str">
        <f>Baseline!B21</f>
        <v>Metro informal settlements partnership grant</v>
      </c>
      <c r="C21" s="18">
        <f>'Revised Baseline  (2)'!C21-Baseline!C21</f>
        <v>0</v>
      </c>
      <c r="D21" s="18">
        <f>'Revised Baseline  (2)'!D21-Baseline!D21</f>
        <v>0</v>
      </c>
      <c r="E21" s="18">
        <f>'Revised Baseline  (2)'!E21-Baseline!E21</f>
        <v>0</v>
      </c>
      <c r="F21" s="46">
        <f>'Revised Baseline  (2)'!F21-Baseline!F21</f>
        <v>0</v>
      </c>
      <c r="G21" s="18">
        <f>'Revised Baseline  (2)'!G21-Baseline!G21</f>
        <v>0</v>
      </c>
      <c r="H21" s="18">
        <f>'Revised Baseline  (2)'!H21-Baseline!H21</f>
        <v>2985285</v>
      </c>
      <c r="I21" s="18">
        <f>'Revised Baseline  (2)'!I21-Baseline!I21</f>
        <v>4383830</v>
      </c>
    </row>
    <row r="22" spans="1:9" s="38" customFormat="1" ht="14.25">
      <c r="A22" s="37"/>
      <c r="B22" s="17" t="str">
        <f>Baseline!B22</f>
        <v>Regional bulk infrastructure grant</v>
      </c>
      <c r="C22" s="18">
        <f>'Revised Baseline  (2)'!C22-Baseline!C22</f>
        <v>0</v>
      </c>
      <c r="D22" s="18">
        <f>'Revised Baseline  (2)'!D22-Baseline!D22</f>
        <v>0</v>
      </c>
      <c r="E22" s="18">
        <f>'Revised Baseline  (2)'!E22-Baseline!E22</f>
        <v>0</v>
      </c>
      <c r="F22" s="46">
        <f>'Revised Baseline  (2)'!F22-Baseline!F22</f>
        <v>0</v>
      </c>
      <c r="G22" s="18">
        <f>'Revised Baseline  (2)'!G22-Baseline!G22</f>
        <v>0</v>
      </c>
      <c r="H22" s="18">
        <f>'Revised Baseline  (2)'!H22-Baseline!H22</f>
        <v>0</v>
      </c>
      <c r="I22" s="18">
        <f>'Revised Baseline  (2)'!I22-Baseline!I22</f>
        <v>0</v>
      </c>
    </row>
    <row r="23" spans="1:9" ht="14.25">
      <c r="A23" s="2"/>
      <c r="B23" s="17" t="str">
        <f>Baseline!B23</f>
        <v>Municipal disaster recovery grant</v>
      </c>
      <c r="C23" s="18">
        <f>'Revised Baseline  (2)'!C23-Baseline!C23</f>
        <v>0</v>
      </c>
      <c r="D23" s="18">
        <f>'Revised Baseline  (2)'!D23-Baseline!D23</f>
        <v>0</v>
      </c>
      <c r="E23" s="18">
        <f>'Revised Baseline  (2)'!E23-Baseline!E23</f>
        <v>0</v>
      </c>
      <c r="F23" s="46">
        <f>'Revised Baseline  (2)'!F23-Baseline!F23</f>
        <v>1168819</v>
      </c>
      <c r="G23" s="18">
        <f>'Revised Baseline  (2)'!G23-Baseline!G23</f>
        <v>133220</v>
      </c>
      <c r="H23" s="18">
        <f>'Revised Baseline  (2)'!H23-Baseline!H23</f>
        <v>0</v>
      </c>
      <c r="I23" s="18">
        <f>'Revised Baseline  (2)'!I23-Baseline!I23</f>
        <v>0</v>
      </c>
    </row>
    <row r="24" spans="1:9" ht="14.25">
      <c r="A24" s="2"/>
      <c r="B24" s="19" t="str">
        <f>Baseline!B24</f>
        <v>Current</v>
      </c>
      <c r="C24" s="170">
        <f>'Revised Baseline  (2)'!C24-Baseline!C24</f>
        <v>0</v>
      </c>
      <c r="D24" s="170">
        <f>'Revised Baseline  (2)'!D24-Baseline!D24</f>
        <v>0</v>
      </c>
      <c r="E24" s="170">
        <f>'Revised Baseline  (2)'!E24-Baseline!E24</f>
        <v>0</v>
      </c>
      <c r="F24" s="174">
        <f>'Revised Baseline  (2)'!F24-Baseline!F24</f>
        <v>23216</v>
      </c>
      <c r="G24" s="170">
        <f>'Revised Baseline  (2)'!G24-Baseline!G24</f>
        <v>-11871</v>
      </c>
      <c r="H24" s="170">
        <f>'Revised Baseline  (2)'!H24-Baseline!H24</f>
        <v>-11744</v>
      </c>
      <c r="I24" s="170">
        <f>'Revised Baseline  (2)'!I24-Baseline!I24</f>
        <v>-11564</v>
      </c>
    </row>
    <row r="25" spans="1:9" ht="20.25" hidden="1">
      <c r="A25" s="2"/>
      <c r="B25" s="20" t="str">
        <f>Baseline!B25</f>
        <v>Municipal systems improvement
grant</v>
      </c>
      <c r="C25" s="18">
        <f>'Revised Baseline  (2)'!C25-Baseline!C25</f>
        <v>0</v>
      </c>
      <c r="D25" s="18">
        <f>'Revised Baseline  (2)'!D25-Baseline!D25</f>
        <v>0</v>
      </c>
      <c r="E25" s="18">
        <f>'Revised Baseline  (2)'!E25-Baseline!E25</f>
        <v>0</v>
      </c>
      <c r="F25" s="46">
        <f>'Revised Baseline  (2)'!F25-Baseline!F25</f>
        <v>0</v>
      </c>
      <c r="G25" s="18">
        <f>'Revised Baseline  (2)'!G25-Baseline!G25</f>
        <v>0</v>
      </c>
      <c r="H25" s="18">
        <f>'Revised Baseline  (2)'!H25-Baseline!H25</f>
        <v>0</v>
      </c>
      <c r="I25" s="18">
        <f>'Revised Baseline  (2)'!I25-Baseline!I25</f>
        <v>0</v>
      </c>
    </row>
    <row r="26" spans="1:9" ht="14.25">
      <c r="A26" s="2"/>
      <c r="B26" s="22" t="str">
        <f>Baseline!B26</f>
        <v>Local government financial management grant</v>
      </c>
      <c r="C26" s="18">
        <f>'Revised Baseline  (2)'!C26-Baseline!C26</f>
        <v>0</v>
      </c>
      <c r="D26" s="18">
        <f>'Revised Baseline  (2)'!D26-Baseline!D26</f>
        <v>0</v>
      </c>
      <c r="E26" s="18">
        <f>'Revised Baseline  (2)'!E26-Baseline!E26</f>
        <v>0</v>
      </c>
      <c r="F26" s="46">
        <f>'Revised Baseline  (2)'!F26-Baseline!F26</f>
        <v>0</v>
      </c>
      <c r="G26" s="18">
        <f>'Revised Baseline  (2)'!G26-Baseline!G26</f>
        <v>0</v>
      </c>
      <c r="H26" s="18">
        <f>'Revised Baseline  (2)'!H26-Baseline!H26</f>
        <v>0</v>
      </c>
      <c r="I26" s="18">
        <f>'Revised Baseline  (2)'!I26-Baseline!I26</f>
        <v>0</v>
      </c>
    </row>
    <row r="27" spans="1:9" ht="14.25" hidden="1">
      <c r="A27" s="2"/>
      <c r="B27" s="22" t="str">
        <f>Baseline!B27</f>
        <v>Human settlements capacity grant for cities</v>
      </c>
      <c r="C27" s="18">
        <f>'Revised Baseline  (2)'!C27-Baseline!C27</f>
        <v>0</v>
      </c>
      <c r="D27" s="18">
        <f>'Revised Baseline  (2)'!D27-Baseline!D27</f>
        <v>0</v>
      </c>
      <c r="E27" s="18">
        <f>'Revised Baseline  (2)'!E27-Baseline!E27</f>
        <v>0</v>
      </c>
      <c r="F27" s="46">
        <f>'Revised Baseline  (2)'!F27-Baseline!F27</f>
        <v>0</v>
      </c>
      <c r="G27" s="18">
        <f>'Revised Baseline  (2)'!G27-Baseline!G27</f>
        <v>0</v>
      </c>
      <c r="H27" s="18">
        <f>'Revised Baseline  (2)'!H27-Baseline!H27</f>
        <v>0</v>
      </c>
      <c r="I27" s="18">
        <f>'Revised Baseline  (2)'!I27-Baseline!I27</f>
        <v>0</v>
      </c>
    </row>
    <row r="28" spans="1:9" ht="14.25">
      <c r="A28" s="2"/>
      <c r="B28" s="20" t="str">
        <f>Baseline!B28</f>
        <v>Municipal demarcation transition grant</v>
      </c>
      <c r="C28" s="18">
        <f>'Revised Baseline  (2)'!C28-Baseline!C28</f>
        <v>0</v>
      </c>
      <c r="D28" s="18">
        <f>'Revised Baseline  (2)'!D28-Baseline!D28</f>
        <v>0</v>
      </c>
      <c r="E28" s="18">
        <f>'Revised Baseline  (2)'!E28-Baseline!E28</f>
        <v>0</v>
      </c>
      <c r="F28" s="46">
        <f>'Revised Baseline  (2)'!F28-Baseline!F28</f>
        <v>0</v>
      </c>
      <c r="G28" s="18">
        <f>'Revised Baseline  (2)'!G28-Baseline!G28</f>
        <v>0</v>
      </c>
      <c r="H28" s="18">
        <f>'Revised Baseline  (2)'!H28-Baseline!H28</f>
        <v>0</v>
      </c>
      <c r="I28" s="18">
        <f>'Revised Baseline  (2)'!I28-Baseline!I28</f>
        <v>0</v>
      </c>
    </row>
    <row r="29" spans="1:9" ht="20.25">
      <c r="A29" s="2"/>
      <c r="B29" s="23" t="str">
        <f>Baseline!B29</f>
        <v>Expanded public works programme 
integrated grant for municipalities</v>
      </c>
      <c r="C29" s="18">
        <f>'Revised Baseline  (2)'!C29-Baseline!C29</f>
        <v>0</v>
      </c>
      <c r="D29" s="18">
        <f>'Revised Baseline  (2)'!D29-Baseline!D29</f>
        <v>0</v>
      </c>
      <c r="E29" s="18">
        <f>'Revised Baseline  (2)'!E29-Baseline!E29</f>
        <v>0</v>
      </c>
      <c r="F29" s="46">
        <f>'Revised Baseline  (2)'!F29-Baseline!F29</f>
        <v>0</v>
      </c>
      <c r="G29" s="18">
        <f>'Revised Baseline  (2)'!G29-Baseline!G29</f>
        <v>-11871</v>
      </c>
      <c r="H29" s="18">
        <f>'Revised Baseline  (2)'!H29-Baseline!H29</f>
        <v>-11744</v>
      </c>
      <c r="I29" s="18">
        <f>'Revised Baseline  (2)'!I29-Baseline!I29</f>
        <v>-11564</v>
      </c>
    </row>
    <row r="30" spans="1:9" ht="14.25">
      <c r="A30" s="2"/>
      <c r="B30" s="23" t="str">
        <f>Baseline!B30</f>
        <v>Infrastructure skills development grant</v>
      </c>
      <c r="C30" s="18">
        <f>'Revised Baseline  (2)'!C30-Baseline!C30</f>
        <v>0</v>
      </c>
      <c r="D30" s="18">
        <f>'Revised Baseline  (2)'!D30-Baseline!D30</f>
        <v>0</v>
      </c>
      <c r="E30" s="18">
        <f>'Revised Baseline  (2)'!E30-Baseline!E30</f>
        <v>0</v>
      </c>
      <c r="F30" s="46">
        <f>'Revised Baseline  (2)'!F30-Baseline!F30</f>
        <v>0</v>
      </c>
      <c r="G30" s="18">
        <f>'Revised Baseline  (2)'!G30-Baseline!G30</f>
        <v>0</v>
      </c>
      <c r="H30" s="18">
        <f>'Revised Baseline  (2)'!H30-Baseline!H30</f>
        <v>0</v>
      </c>
      <c r="I30" s="18">
        <f>'Revised Baseline  (2)'!I30-Baseline!I30</f>
        <v>0</v>
      </c>
    </row>
    <row r="31" spans="1:9" ht="20.25">
      <c r="A31" s="2"/>
      <c r="B31" s="23" t="str">
        <f>Baseline!B31</f>
        <v>Energy efficiency and demand-side 
management grant</v>
      </c>
      <c r="C31" s="18">
        <f>'Revised Baseline  (2)'!C31-Baseline!C31</f>
        <v>0</v>
      </c>
      <c r="D31" s="18">
        <f>'Revised Baseline  (2)'!D31-Baseline!D31</f>
        <v>0</v>
      </c>
      <c r="E31" s="18">
        <f>'Revised Baseline  (2)'!E31-Baseline!E31</f>
        <v>0</v>
      </c>
      <c r="F31" s="46">
        <f>'Revised Baseline  (2)'!F31-Baseline!F31</f>
        <v>0</v>
      </c>
      <c r="G31" s="18">
        <f>'Revised Baseline  (2)'!G31-Baseline!G31</f>
        <v>0</v>
      </c>
      <c r="H31" s="18">
        <f>'Revised Baseline  (2)'!H31-Baseline!H31</f>
        <v>0</v>
      </c>
      <c r="I31" s="18">
        <f>'Revised Baseline  (2)'!I31-Baseline!I31</f>
        <v>0</v>
      </c>
    </row>
    <row r="32" spans="1:9" ht="14.25">
      <c r="A32" s="2"/>
      <c r="B32" s="23" t="str">
        <f>Baseline!B32</f>
        <v>Municipal disaster relief grant</v>
      </c>
      <c r="C32" s="18">
        <f>'Revised Baseline  (2)'!C32-Baseline!C32</f>
        <v>0</v>
      </c>
      <c r="D32" s="18">
        <f>'Revised Baseline  (2)'!D32-Baseline!D32</f>
        <v>0</v>
      </c>
      <c r="E32" s="18">
        <f>'Revised Baseline  (2)'!E32-Baseline!E32</f>
        <v>0</v>
      </c>
      <c r="F32" s="46">
        <f>'Revised Baseline  (2)'!F32-Baseline!F32</f>
        <v>0</v>
      </c>
      <c r="G32" s="18">
        <f>'Revised Baseline  (2)'!G32-Baseline!G32</f>
        <v>0</v>
      </c>
      <c r="H32" s="18">
        <f>'Revised Baseline  (2)'!H32-Baseline!H32</f>
        <v>0</v>
      </c>
      <c r="I32" s="18">
        <f>'Revised Baseline  (2)'!I32-Baseline!I32</f>
        <v>0</v>
      </c>
    </row>
    <row r="33" spans="1:9" ht="14.25">
      <c r="A33" s="2"/>
      <c r="B33" s="23" t="str">
        <f>Baseline!B33</f>
        <v>Municipal rehabilitation grant</v>
      </c>
      <c r="C33" s="18">
        <f>'Revised Baseline  (2)'!C33-Baseline!C33</f>
        <v>0</v>
      </c>
      <c r="D33" s="18">
        <f>'Revised Baseline  (2)'!D33-Baseline!D33</f>
        <v>0</v>
      </c>
      <c r="E33" s="18">
        <f>'Revised Baseline  (2)'!E33-Baseline!E33</f>
        <v>0</v>
      </c>
      <c r="F33" s="46">
        <f>'Revised Baseline  (2)'!F33-Baseline!F33</f>
        <v>0</v>
      </c>
      <c r="G33" s="18">
        <f>'Revised Baseline  (2)'!G33-Baseline!G33</f>
        <v>0</v>
      </c>
      <c r="H33" s="18">
        <f>'Revised Baseline  (2)'!H33-Baseline!H33</f>
        <v>0</v>
      </c>
      <c r="I33" s="18">
        <f>'Revised Baseline  (2)'!I33-Baseline!I33</f>
        <v>0</v>
      </c>
    </row>
    <row r="34" spans="1:9" ht="14.25">
      <c r="A34" s="2"/>
      <c r="B34" s="23" t="str">
        <f>Baseline!B34</f>
        <v>Municipal emergency housing grant</v>
      </c>
      <c r="C34" s="18">
        <f>'Revised Baseline  (2)'!C34-Baseline!C34</f>
        <v>0</v>
      </c>
      <c r="D34" s="18">
        <f>'Revised Baseline  (2)'!D34-Baseline!D34</f>
        <v>0</v>
      </c>
      <c r="E34" s="18">
        <f>'Revised Baseline  (2)'!E34-Baseline!E34</f>
        <v>0</v>
      </c>
      <c r="F34" s="46">
        <f>'Revised Baseline  (2)'!F34-Baseline!F34</f>
        <v>0</v>
      </c>
      <c r="G34" s="18">
        <f>'Revised Baseline  (2)'!G34-Baseline!G34</f>
        <v>0</v>
      </c>
      <c r="H34" s="18">
        <f>'Revised Baseline  (2)'!H34-Baseline!H34</f>
        <v>0</v>
      </c>
      <c r="I34" s="18">
        <f>'Revised Baseline  (2)'!I34-Baseline!I34</f>
        <v>0</v>
      </c>
    </row>
    <row r="35" spans="1:9" ht="20.25">
      <c r="A35" s="2"/>
      <c r="B35" s="23" t="s">
        <v>12</v>
      </c>
      <c r="C35" s="18">
        <f>'Revised Baseline  (2)'!C35-Baseline!C35</f>
        <v>0</v>
      </c>
      <c r="D35" s="18">
        <f>'Revised Baseline  (2)'!D35-Baseline!D35</f>
        <v>0</v>
      </c>
      <c r="E35" s="18">
        <f>'Revised Baseline  (2)'!E35-Baseline!E35</f>
        <v>0</v>
      </c>
      <c r="F35" s="46">
        <f>'Revised Baseline  (2)'!F35-Baseline!F35</f>
        <v>23216</v>
      </c>
      <c r="G35" s="18">
        <f>'Revised Baseline  (2)'!G35-Baseline!G35</f>
        <v>0</v>
      </c>
      <c r="H35" s="18">
        <f>'Revised Baseline  (2)'!H35-Baseline!H35</f>
        <v>0</v>
      </c>
      <c r="I35" s="18">
        <f>'Revised Baseline  (2)'!I35-Baseline!I35</f>
        <v>0</v>
      </c>
    </row>
    <row r="36" spans="1:9" ht="14.25">
      <c r="A36" s="12"/>
      <c r="B36" s="13" t="str">
        <f>Baseline!B36</f>
        <v>Indirect transfers</v>
      </c>
      <c r="C36" s="39">
        <f aca="true" t="shared" si="0" ref="C36:I36">SUM(C37:C44)</f>
        <v>0</v>
      </c>
      <c r="D36" s="39">
        <f t="shared" si="0"/>
        <v>0</v>
      </c>
      <c r="E36" s="14">
        <f t="shared" si="0"/>
        <v>0</v>
      </c>
      <c r="F36" s="47">
        <f t="shared" si="0"/>
        <v>967696</v>
      </c>
      <c r="G36" s="14">
        <f t="shared" si="0"/>
        <v>-56320</v>
      </c>
      <c r="H36" s="14">
        <f t="shared" si="0"/>
        <v>-55014</v>
      </c>
      <c r="I36" s="14">
        <f t="shared" si="0"/>
        <v>3941</v>
      </c>
    </row>
    <row r="37" spans="1:8" ht="14.25">
      <c r="A37" s="5"/>
      <c r="B37" s="15" t="str">
        <f>Baseline!B37</f>
        <v>Infrastructure</v>
      </c>
      <c r="C37" s="16"/>
      <c r="D37" s="16"/>
      <c r="E37" s="16"/>
      <c r="F37" s="46"/>
      <c r="G37" s="16"/>
      <c r="H37" s="16"/>
    </row>
    <row r="38" spans="1:9" ht="20.25">
      <c r="A38" s="2"/>
      <c r="B38" s="17" t="str">
        <f>Baseline!B38</f>
        <v>Integrated national electrification
programme (eskom) grant</v>
      </c>
      <c r="C38" s="18">
        <f>'Revised Baseline  (2)'!C38-Baseline!C38</f>
        <v>0</v>
      </c>
      <c r="D38" s="18">
        <f>'Revised Baseline  (2)'!D38-Baseline!D38</f>
        <v>0</v>
      </c>
      <c r="E38" s="18">
        <f>'Revised Baseline  (2)'!E38-Baseline!E38</f>
        <v>0</v>
      </c>
      <c r="F38" s="46">
        <f>'Revised Baseline  (2)'!F38-Baseline!F38</f>
        <v>0</v>
      </c>
      <c r="G38" s="18">
        <f>'Revised Baseline  (2)'!G38-Baseline!G38</f>
        <v>-58400</v>
      </c>
      <c r="H38" s="18">
        <f>'Revised Baseline  (2)'!H38-Baseline!H38</f>
        <v>-58750</v>
      </c>
      <c r="I38" s="18">
        <f>'Revised Baseline  (2)'!I38-Baseline!I38</f>
        <v>0</v>
      </c>
    </row>
    <row r="39" spans="1:9" ht="20.25">
      <c r="A39" s="2"/>
      <c r="B39" s="17" t="str">
        <f>Baseline!B39</f>
        <v>Neighbourhood development
partnership grant (technical assistance)</v>
      </c>
      <c r="C39" s="18">
        <f>'Revised Baseline  (2)'!C39-Baseline!C39</f>
        <v>0</v>
      </c>
      <c r="D39" s="18">
        <f>'Revised Baseline  (2)'!D39-Baseline!D39</f>
        <v>0</v>
      </c>
      <c r="E39" s="18">
        <f>'Revised Baseline  (2)'!E39-Baseline!E39</f>
        <v>0</v>
      </c>
      <c r="F39" s="46">
        <f>'Revised Baseline  (2)'!F39-Baseline!F39</f>
        <v>0</v>
      </c>
      <c r="G39" s="18">
        <f>'Revised Baseline  (2)'!G39-Baseline!G39</f>
        <v>0</v>
      </c>
      <c r="H39" s="18">
        <f>'Revised Baseline  (2)'!H39-Baseline!H39</f>
        <v>0</v>
      </c>
      <c r="I39" s="18">
        <f>'Revised Baseline  (2)'!I39-Baseline!I39</f>
        <v>0</v>
      </c>
    </row>
    <row r="40" spans="1:9" ht="14.25">
      <c r="A40" s="2"/>
      <c r="B40" s="24" t="str">
        <f>Baseline!B40</f>
        <v>Regional bulk infrastructure grant</v>
      </c>
      <c r="C40" s="18">
        <f>'Revised Baseline  (2)'!C40-Baseline!C40</f>
        <v>0</v>
      </c>
      <c r="D40" s="18">
        <f>'Revised Baseline  (2)'!D40-Baseline!D40</f>
        <v>0</v>
      </c>
      <c r="E40" s="18">
        <f>'Revised Baseline  (2)'!E40-Baseline!E40</f>
        <v>0</v>
      </c>
      <c r="F40" s="46">
        <f>'Revised Baseline  (2)'!F40-Baseline!F40</f>
        <v>6000</v>
      </c>
      <c r="G40" s="18">
        <f>'Revised Baseline  (2)'!G40-Baseline!G40</f>
        <v>228</v>
      </c>
      <c r="H40" s="18">
        <f>'Revised Baseline  (2)'!H40-Baseline!H40</f>
        <v>2486</v>
      </c>
      <c r="I40" s="18">
        <f>'Revised Baseline  (2)'!I40-Baseline!I40</f>
        <v>2622</v>
      </c>
    </row>
    <row r="41" spans="1:9" ht="20.25">
      <c r="A41" s="2"/>
      <c r="B41" s="24" t="str">
        <f>Baseline!B41</f>
        <v>Water services infrastructure 
grant</v>
      </c>
      <c r="C41" s="18">
        <f>'Revised Baseline  (2)'!C41-Baseline!C41</f>
        <v>0</v>
      </c>
      <c r="D41" s="18">
        <f>'Revised Baseline  (2)'!D41-Baseline!D41</f>
        <v>0</v>
      </c>
      <c r="E41" s="18">
        <f>'Revised Baseline  (2)'!E41-Baseline!E41</f>
        <v>0</v>
      </c>
      <c r="F41" s="46">
        <f>'Revised Baseline  (2)'!F41-Baseline!F41</f>
        <v>1008128</v>
      </c>
      <c r="G41" s="18">
        <f>'Revised Baseline  (2)'!G41-Baseline!G41</f>
        <v>1852</v>
      </c>
      <c r="H41" s="18">
        <f>'Revised Baseline  (2)'!H41-Baseline!H41</f>
        <v>1250</v>
      </c>
      <c r="I41" s="18">
        <f>'Revised Baseline  (2)'!I41-Baseline!I41</f>
        <v>1319</v>
      </c>
    </row>
    <row r="42" spans="1:9" ht="14.25">
      <c r="A42" s="25"/>
      <c r="B42" s="17" t="str">
        <f>Baseline!B42</f>
        <v>Bucket eradication grant</v>
      </c>
      <c r="C42" s="18">
        <f>'Revised Baseline  (2)'!C42-Baseline!C42</f>
        <v>0</v>
      </c>
      <c r="D42" s="18">
        <f>'Revised Baseline  (2)'!D42-Baseline!D42</f>
        <v>0</v>
      </c>
      <c r="E42" s="18">
        <f>'Revised Baseline  (2)'!E42-Baseline!E42</f>
        <v>0</v>
      </c>
      <c r="F42" s="46">
        <f>'Revised Baseline  (2)'!F42-Baseline!F42</f>
        <v>0</v>
      </c>
      <c r="G42" s="18">
        <f>'Revised Baseline  (2)'!G42-Baseline!G42</f>
        <v>0</v>
      </c>
      <c r="H42" s="18">
        <f>'Revised Baseline  (2)'!H42-Baseline!H42</f>
        <v>0</v>
      </c>
      <c r="I42" s="18">
        <f>'Revised Baseline  (2)'!I42-Baseline!I42</f>
        <v>0</v>
      </c>
    </row>
    <row r="43" spans="1:9" ht="14.25">
      <c r="A43" s="2"/>
      <c r="B43" s="26" t="str">
        <f>Baseline!B43</f>
        <v>Current</v>
      </c>
      <c r="C43" s="170">
        <f>'Revised Baseline  (2)'!C43-Baseline!C43</f>
        <v>0</v>
      </c>
      <c r="D43" s="170">
        <f>'Revised Baseline  (2)'!D43-Baseline!D43</f>
        <v>0</v>
      </c>
      <c r="E43" s="170">
        <f>'Revised Baseline  (2)'!E43-Baseline!E43</f>
        <v>0</v>
      </c>
      <c r="F43" s="174">
        <f>'Revised Baseline  (2)'!F43-Baseline!F43</f>
        <v>-23216</v>
      </c>
      <c r="G43" s="170">
        <f>'Revised Baseline  (2)'!G43-Baseline!G43</f>
        <v>0</v>
      </c>
      <c r="H43" s="170">
        <f>'Revised Baseline  (2)'!H43-Baseline!H43</f>
        <v>0</v>
      </c>
      <c r="I43" s="170">
        <f>'Revised Baseline  (2)'!I43-Baseline!I43</f>
        <v>0</v>
      </c>
    </row>
    <row r="44" spans="1:9" ht="20.25">
      <c r="A44" s="2"/>
      <c r="B44" s="20" t="str">
        <f>Baseline!B44</f>
        <v>Municipal systems improvement
grant</v>
      </c>
      <c r="C44" s="18">
        <f>'Revised Baseline  (2)'!C44-Baseline!C44</f>
        <v>0</v>
      </c>
      <c r="D44" s="18">
        <f>'Revised Baseline  (2)'!D44-Baseline!D44</f>
        <v>0</v>
      </c>
      <c r="E44" s="18">
        <f>'Revised Baseline  (2)'!E44-Baseline!E44</f>
        <v>0</v>
      </c>
      <c r="F44" s="46">
        <f>'Revised Baseline  (2)'!F44-Baseline!F44</f>
        <v>-23216</v>
      </c>
      <c r="G44" s="18">
        <f>'Revised Baseline  (2)'!G44-Baseline!G44</f>
        <v>0</v>
      </c>
      <c r="H44" s="18">
        <f>'Revised Baseline  (2)'!H44-Baseline!H44</f>
        <v>0</v>
      </c>
      <c r="I44" s="18">
        <f>'Revised Baseline  (2)'!I44-Baseline!I44</f>
        <v>0</v>
      </c>
    </row>
    <row r="45" spans="1:9" ht="14.25">
      <c r="A45" s="27"/>
      <c r="B45" s="28" t="s">
        <v>8</v>
      </c>
      <c r="C45" s="29">
        <f aca="true" t="shared" si="1" ref="C45:I45">C36+C11+C9+C4</f>
        <v>0</v>
      </c>
      <c r="D45" s="29">
        <f t="shared" si="1"/>
        <v>0</v>
      </c>
      <c r="E45" s="29">
        <f t="shared" si="1"/>
        <v>0</v>
      </c>
      <c r="F45" s="29">
        <f t="shared" si="1"/>
        <v>2480814</v>
      </c>
      <c r="G45" s="29">
        <f t="shared" si="1"/>
        <v>319029</v>
      </c>
      <c r="H45" s="29">
        <f t="shared" si="1"/>
        <v>878242</v>
      </c>
      <c r="I45" s="29">
        <f t="shared" si="1"/>
        <v>1425377</v>
      </c>
    </row>
    <row r="49" spans="2:8" ht="14.25">
      <c r="B49" s="53"/>
      <c r="C49" s="54"/>
      <c r="D49" s="54"/>
      <c r="E49" s="54"/>
      <c r="F49" s="54"/>
      <c r="G49" s="54"/>
      <c r="H49" s="54"/>
    </row>
    <row r="50" spans="2:8" ht="14.25">
      <c r="B50" s="53"/>
      <c r="C50" s="55"/>
      <c r="D50" s="55"/>
      <c r="E50" s="55"/>
      <c r="F50" s="64"/>
      <c r="G50" s="55"/>
      <c r="H50" s="55"/>
    </row>
    <row r="51" spans="2:8" ht="14.25">
      <c r="B51" s="53"/>
      <c r="C51" s="55"/>
      <c r="D51" s="55"/>
      <c r="E51" s="55"/>
      <c r="F51" s="55"/>
      <c r="G51" s="55"/>
      <c r="H51" s="55"/>
    </row>
    <row r="52" spans="2:8" ht="14.25">
      <c r="B52" s="53"/>
      <c r="C52" s="56"/>
      <c r="D52" s="56"/>
      <c r="E52" s="56"/>
      <c r="F52" s="56"/>
      <c r="G52" s="56"/>
      <c r="H52" s="56"/>
    </row>
    <row r="53" spans="2:8" ht="14.25">
      <c r="B53" s="53"/>
      <c r="C53" s="54"/>
      <c r="D53" s="54"/>
      <c r="E53" s="54"/>
      <c r="F53" s="54"/>
      <c r="G53" s="54"/>
      <c r="H53" s="54"/>
    </row>
    <row r="54" spans="2:8" ht="14.25">
      <c r="B54" s="53"/>
      <c r="C54" s="55"/>
      <c r="D54" s="55"/>
      <c r="E54" s="55"/>
      <c r="F54" s="55"/>
      <c r="G54" s="55"/>
      <c r="H54" s="55"/>
    </row>
    <row r="55" spans="2:8" ht="14.25">
      <c r="B55" s="53"/>
      <c r="C55" s="55"/>
      <c r="D55" s="55"/>
      <c r="E55" s="55"/>
      <c r="F55" s="55"/>
      <c r="G55" s="55"/>
      <c r="H55" s="55"/>
    </row>
    <row r="59" spans="2:8" ht="14.25">
      <c r="B59"/>
      <c r="F59" s="34"/>
      <c r="G59" s="34"/>
      <c r="H59" s="34"/>
    </row>
    <row r="61" spans="2:8" ht="14.25">
      <c r="B61"/>
      <c r="F61" s="63"/>
      <c r="G61" s="63"/>
      <c r="H61" s="63"/>
    </row>
    <row r="62" spans="2:8" ht="14.25">
      <c r="B62"/>
      <c r="F62" s="63"/>
      <c r="G62" s="63"/>
      <c r="H62" s="63"/>
    </row>
    <row r="63" spans="2:8" ht="14.25">
      <c r="B63"/>
      <c r="F63" s="63"/>
      <c r="G63" s="63"/>
      <c r="H63" s="63"/>
    </row>
    <row r="64" spans="2:8" ht="14.25">
      <c r="B64"/>
      <c r="F64" s="63"/>
      <c r="G64" s="63"/>
      <c r="H64" s="63"/>
    </row>
    <row r="66" spans="2:8" ht="14.25">
      <c r="B66"/>
      <c r="F66" s="63"/>
      <c r="G66" s="63"/>
      <c r="H66" s="63"/>
    </row>
    <row r="67" spans="2:8" ht="14.25">
      <c r="B67"/>
      <c r="F67" s="63"/>
      <c r="G67" s="63"/>
      <c r="H67" s="63"/>
    </row>
    <row r="68" spans="2:8" ht="14.25">
      <c r="B68"/>
      <c r="F68" s="63"/>
      <c r="G68" s="63"/>
      <c r="H68" s="63"/>
    </row>
    <row r="69" spans="2:8" ht="14.25">
      <c r="B69"/>
      <c r="F69" s="63"/>
      <c r="G69" s="63"/>
      <c r="H69" s="63"/>
    </row>
  </sheetData>
  <sheetProtection/>
  <mergeCells count="2">
    <mergeCell ref="C3:E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Elsabe Rossouw</cp:lastModifiedBy>
  <cp:lastPrinted>2018-11-01T09:35:05Z</cp:lastPrinted>
  <dcterms:created xsi:type="dcterms:W3CDTF">2013-09-19T19:54:08Z</dcterms:created>
  <dcterms:modified xsi:type="dcterms:W3CDTF">2019-03-08T09:48:09Z</dcterms:modified>
  <cp:category/>
  <cp:version/>
  <cp:contentType/>
  <cp:contentStatus/>
</cp:coreProperties>
</file>