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2. Q2\04. Final\"/>
    </mc:Choice>
  </mc:AlternateContent>
  <bookViews>
    <workbookView xWindow="480" yWindow="60" windowWidth="13275" windowHeight="7170" activeTab="1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EC!$A$1:$AK$55</definedName>
    <definedName name="_xlnm.Print_Area" localSheetId="4">FS!$A$1:$AK$37</definedName>
    <definedName name="_xlnm.Print_Area" localSheetId="5">GT!$A$1:$AK$23</definedName>
    <definedName name="_xlnm.Print_Area" localSheetId="6">KZ!$A$1:$AK$74</definedName>
    <definedName name="_xlnm.Print_Area" localSheetId="7">LP!$A$1:$AK$41</definedName>
    <definedName name="_xlnm.Print_Area" localSheetId="8">MP!$A$1:$AK$32</definedName>
    <definedName name="_xlnm.Print_Area" localSheetId="9">NC!$A$1:$AK$45</definedName>
    <definedName name="_xlnm.Print_Area" localSheetId="10">NW!$A$1:$AK$35</definedName>
    <definedName name="_xlnm.Print_Area" localSheetId="1">'Summary per Metro'!$A$1:$AK$18</definedName>
    <definedName name="_xlnm.Print_Area" localSheetId="0">'Summary per Province'!$A$1:$AK$19</definedName>
    <definedName name="_xlnm.Print_Area" localSheetId="2">'Summary per Top 19'!$A$1:$AK$30</definedName>
    <definedName name="_xlnm.Print_Area" localSheetId="11">WC!$A$1:$AK$45</definedName>
  </definedNames>
  <calcPr calcId="162913"/>
</workbook>
</file>

<file path=xl/calcChain.xml><?xml version="1.0" encoding="utf-8"?>
<calcChain xmlns="http://schemas.openxmlformats.org/spreadsheetml/2006/main">
  <c r="AI45" i="12" l="1"/>
  <c r="AH45" i="12"/>
  <c r="AG45" i="12"/>
  <c r="AJ45" i="12" s="1"/>
  <c r="AE45" i="12"/>
  <c r="AD45" i="12"/>
  <c r="W45" i="12"/>
  <c r="V45" i="12"/>
  <c r="X45" i="12" s="1"/>
  <c r="S45" i="12"/>
  <c r="R45" i="12"/>
  <c r="O45" i="12"/>
  <c r="N45" i="12"/>
  <c r="P45" i="12" s="1"/>
  <c r="K45" i="12"/>
  <c r="AA45" i="12" s="1"/>
  <c r="J45" i="12"/>
  <c r="H45" i="12"/>
  <c r="G45" i="12"/>
  <c r="I45" i="12" s="1"/>
  <c r="F45" i="12"/>
  <c r="E45" i="12"/>
  <c r="D45" i="12"/>
  <c r="AI44" i="12"/>
  <c r="AJ44" i="12" s="1"/>
  <c r="AH44" i="12"/>
  <c r="AG44" i="12"/>
  <c r="AE44" i="12"/>
  <c r="AF44" i="12" s="1"/>
  <c r="AD44" i="12"/>
  <c r="W44" i="12"/>
  <c r="V44" i="12"/>
  <c r="X44" i="12" s="1"/>
  <c r="S44" i="12"/>
  <c r="R44" i="12"/>
  <c r="T44" i="12" s="1"/>
  <c r="P44" i="12"/>
  <c r="O44" i="12"/>
  <c r="N44" i="12"/>
  <c r="K44" i="12"/>
  <c r="AA44" i="12" s="1"/>
  <c r="J44" i="12"/>
  <c r="Z44" i="12" s="1"/>
  <c r="H44" i="12"/>
  <c r="G44" i="12"/>
  <c r="E44" i="12"/>
  <c r="D44" i="12"/>
  <c r="AJ43" i="12"/>
  <c r="AF43" i="12"/>
  <c r="AK43" i="12" s="1"/>
  <c r="AC43" i="12"/>
  <c r="AA43" i="12"/>
  <c r="Z43" i="12"/>
  <c r="AB43" i="12" s="1"/>
  <c r="X43" i="12"/>
  <c r="T43" i="12"/>
  <c r="P43" i="12"/>
  <c r="M43" i="12"/>
  <c r="L43" i="12"/>
  <c r="I43" i="12"/>
  <c r="F43" i="12"/>
  <c r="Q43" i="12" s="1"/>
  <c r="AJ42" i="12"/>
  <c r="AF42" i="12"/>
  <c r="AK42" i="12" s="1"/>
  <c r="AA42" i="12"/>
  <c r="Z42" i="12"/>
  <c r="X42" i="12"/>
  <c r="T42" i="12"/>
  <c r="P42" i="12"/>
  <c r="L42" i="12"/>
  <c r="I42" i="12"/>
  <c r="Y42" i="12" s="1"/>
  <c r="F42" i="12"/>
  <c r="AJ41" i="12"/>
  <c r="AF41" i="12"/>
  <c r="AA41" i="12"/>
  <c r="AB41" i="12" s="1"/>
  <c r="AC41" i="12" s="1"/>
  <c r="Z41" i="12"/>
  <c r="X41" i="12"/>
  <c r="T41" i="12"/>
  <c r="Q41" i="12"/>
  <c r="P41" i="12"/>
  <c r="AK41" i="12" s="1"/>
  <c r="L41" i="12"/>
  <c r="I41" i="12"/>
  <c r="F41" i="12"/>
  <c r="M41" i="12" s="1"/>
  <c r="AJ40" i="12"/>
  <c r="AF40" i="12"/>
  <c r="AB40" i="12"/>
  <c r="AA40" i="12"/>
  <c r="Z40" i="12"/>
  <c r="X40" i="12"/>
  <c r="T40" i="12"/>
  <c r="P40" i="12"/>
  <c r="L40" i="12"/>
  <c r="I40" i="12"/>
  <c r="F40" i="12"/>
  <c r="AI39" i="12"/>
  <c r="AH39" i="12"/>
  <c r="AG39" i="12"/>
  <c r="AJ39" i="12" s="1"/>
  <c r="AE39" i="12"/>
  <c r="AD39" i="12"/>
  <c r="W39" i="12"/>
  <c r="V39" i="12"/>
  <c r="X39" i="12" s="1"/>
  <c r="S39" i="12"/>
  <c r="R39" i="12"/>
  <c r="O39" i="12"/>
  <c r="N39" i="12"/>
  <c r="P39" i="12" s="1"/>
  <c r="K39" i="12"/>
  <c r="J39" i="12"/>
  <c r="L39" i="12" s="1"/>
  <c r="H39" i="12"/>
  <c r="G39" i="12"/>
  <c r="I39" i="12" s="1"/>
  <c r="E39" i="12"/>
  <c r="D39" i="12"/>
  <c r="F39" i="12" s="1"/>
  <c r="AJ38" i="12"/>
  <c r="AF38" i="12"/>
  <c r="AA38" i="12"/>
  <c r="Z38" i="12"/>
  <c r="X38" i="12"/>
  <c r="T38" i="12"/>
  <c r="P38" i="12"/>
  <c r="AK38" i="12" s="1"/>
  <c r="L38" i="12"/>
  <c r="I38" i="12"/>
  <c r="F38" i="12"/>
  <c r="M38" i="12" s="1"/>
  <c r="AJ37" i="12"/>
  <c r="AF37" i="12"/>
  <c r="AA37" i="12"/>
  <c r="AB37" i="12" s="1"/>
  <c r="Z37" i="12"/>
  <c r="X37" i="12"/>
  <c r="T37" i="12"/>
  <c r="P37" i="12"/>
  <c r="AK37" i="12" s="1"/>
  <c r="L37" i="12"/>
  <c r="I37" i="12"/>
  <c r="F37" i="12"/>
  <c r="AJ36" i="12"/>
  <c r="AF36" i="12"/>
  <c r="AA36" i="12"/>
  <c r="Z36" i="12"/>
  <c r="AB36" i="12" s="1"/>
  <c r="Y36" i="12"/>
  <c r="X36" i="12"/>
  <c r="T36" i="12"/>
  <c r="P36" i="12"/>
  <c r="L36" i="12"/>
  <c r="I36" i="12"/>
  <c r="U36" i="12" s="1"/>
  <c r="F36" i="12"/>
  <c r="M36" i="12" s="1"/>
  <c r="AJ35" i="12"/>
  <c r="AF35" i="12"/>
  <c r="AA35" i="12"/>
  <c r="Z35" i="12"/>
  <c r="AB35" i="12" s="1"/>
  <c r="X35" i="12"/>
  <c r="T35" i="12"/>
  <c r="U35" i="12" s="1"/>
  <c r="P35" i="12"/>
  <c r="L35" i="12"/>
  <c r="I35" i="12"/>
  <c r="Y35" i="12" s="1"/>
  <c r="F35" i="12"/>
  <c r="AJ34" i="12"/>
  <c r="AF34" i="12"/>
  <c r="AA34" i="12"/>
  <c r="Z34" i="12"/>
  <c r="X34" i="12"/>
  <c r="U34" i="12"/>
  <c r="T34" i="12"/>
  <c r="P34" i="12"/>
  <c r="AK34" i="12" s="1"/>
  <c r="L34" i="12"/>
  <c r="I34" i="12"/>
  <c r="F34" i="12"/>
  <c r="AJ33" i="12"/>
  <c r="AF33" i="12"/>
  <c r="AA33" i="12"/>
  <c r="Z33" i="12"/>
  <c r="AB33" i="12" s="1"/>
  <c r="X33" i="12"/>
  <c r="T33" i="12"/>
  <c r="P33" i="12"/>
  <c r="AK33" i="12" s="1"/>
  <c r="L33" i="12"/>
  <c r="I33" i="12"/>
  <c r="F33" i="12"/>
  <c r="AJ32" i="12"/>
  <c r="AF32" i="12"/>
  <c r="AK32" i="12" s="1"/>
  <c r="AA32" i="12"/>
  <c r="Z32" i="12"/>
  <c r="AB32" i="12" s="1"/>
  <c r="X32" i="12"/>
  <c r="T32" i="12"/>
  <c r="P32" i="12"/>
  <c r="L32" i="12"/>
  <c r="M32" i="12" s="1"/>
  <c r="I32" i="12"/>
  <c r="F32" i="12"/>
  <c r="Q32" i="12" s="1"/>
  <c r="AJ31" i="12"/>
  <c r="AF31" i="12"/>
  <c r="AK31" i="12" s="1"/>
  <c r="AA31" i="12"/>
  <c r="Z31" i="12"/>
  <c r="AB31" i="12" s="1"/>
  <c r="X31" i="12"/>
  <c r="T31" i="12"/>
  <c r="U31" i="12" s="1"/>
  <c r="P31" i="12"/>
  <c r="L31" i="12"/>
  <c r="I31" i="12"/>
  <c r="Y31" i="12" s="1"/>
  <c r="F31" i="12"/>
  <c r="AC31" i="12" s="1"/>
  <c r="AI30" i="12"/>
  <c r="AH30" i="12"/>
  <c r="AG30" i="12"/>
  <c r="AJ30" i="12" s="1"/>
  <c r="AE30" i="12"/>
  <c r="AD30" i="12"/>
  <c r="AF30" i="12" s="1"/>
  <c r="X30" i="12"/>
  <c r="W30" i="12"/>
  <c r="V30" i="12"/>
  <c r="T30" i="12"/>
  <c r="S30" i="12"/>
  <c r="R30" i="12"/>
  <c r="O30" i="12"/>
  <c r="N30" i="12"/>
  <c r="P30" i="12" s="1"/>
  <c r="K30" i="12"/>
  <c r="J30" i="12"/>
  <c r="H30" i="12"/>
  <c r="I30" i="12" s="1"/>
  <c r="G30" i="12"/>
  <c r="E30" i="12"/>
  <c r="D30" i="12"/>
  <c r="F30" i="12" s="1"/>
  <c r="AJ29" i="12"/>
  <c r="AF29" i="12"/>
  <c r="AA29" i="12"/>
  <c r="Z29" i="12"/>
  <c r="AB29" i="12" s="1"/>
  <c r="AC29" i="12" s="1"/>
  <c r="X29" i="12"/>
  <c r="T29" i="12"/>
  <c r="P29" i="12"/>
  <c r="M29" i="12"/>
  <c r="L29" i="12"/>
  <c r="I29" i="12"/>
  <c r="U29" i="12" s="1"/>
  <c r="F29" i="12"/>
  <c r="Q29" i="12" s="1"/>
  <c r="AJ28" i="12"/>
  <c r="AF28" i="12"/>
  <c r="AA28" i="12"/>
  <c r="Z28" i="12"/>
  <c r="AB28" i="12" s="1"/>
  <c r="X28" i="12"/>
  <c r="T28" i="12"/>
  <c r="P28" i="12"/>
  <c r="L28" i="12"/>
  <c r="I28" i="12"/>
  <c r="Y28" i="12" s="1"/>
  <c r="F28" i="12"/>
  <c r="AJ27" i="12"/>
  <c r="AF27" i="12"/>
  <c r="AA27" i="12"/>
  <c r="AB27" i="12" s="1"/>
  <c r="AC27" i="12" s="1"/>
  <c r="Z27" i="12"/>
  <c r="X27" i="12"/>
  <c r="T27" i="12"/>
  <c r="Q27" i="12"/>
  <c r="P27" i="12"/>
  <c r="L27" i="12"/>
  <c r="I27" i="12"/>
  <c r="U27" i="12" s="1"/>
  <c r="F27" i="12"/>
  <c r="AJ26" i="12"/>
  <c r="AF26" i="12"/>
  <c r="AK26" i="12" s="1"/>
  <c r="AA26" i="12"/>
  <c r="Z26" i="12"/>
  <c r="X26" i="12"/>
  <c r="T26" i="12"/>
  <c r="P26" i="12"/>
  <c r="L26" i="12"/>
  <c r="I26" i="12"/>
  <c r="F26" i="12"/>
  <c r="AJ25" i="12"/>
  <c r="AF25" i="12"/>
  <c r="AA25" i="12"/>
  <c r="Z25" i="12"/>
  <c r="X25" i="12"/>
  <c r="T25" i="12"/>
  <c r="P25" i="12"/>
  <c r="M25" i="12"/>
  <c r="L25" i="12"/>
  <c r="I25" i="12"/>
  <c r="F25" i="12"/>
  <c r="Q25" i="12" s="1"/>
  <c r="AI24" i="12"/>
  <c r="AH24" i="12"/>
  <c r="AG24" i="12"/>
  <c r="AE24" i="12"/>
  <c r="AD24" i="12"/>
  <c r="W24" i="12"/>
  <c r="V24" i="12"/>
  <c r="S24" i="12"/>
  <c r="R24" i="12"/>
  <c r="O24" i="12"/>
  <c r="N24" i="12"/>
  <c r="K24" i="12"/>
  <c r="J24" i="12"/>
  <c r="Z24" i="12" s="1"/>
  <c r="H24" i="12"/>
  <c r="G24" i="12"/>
  <c r="I24" i="12" s="1"/>
  <c r="E24" i="12"/>
  <c r="D24" i="12"/>
  <c r="AJ23" i="12"/>
  <c r="AF23" i="12"/>
  <c r="AA23" i="12"/>
  <c r="Z23" i="12"/>
  <c r="AB23" i="12" s="1"/>
  <c r="X23" i="12"/>
  <c r="T23" i="12"/>
  <c r="P23" i="12"/>
  <c r="L23" i="12"/>
  <c r="I23" i="12"/>
  <c r="U23" i="12" s="1"/>
  <c r="F23" i="12"/>
  <c r="AJ22" i="12"/>
  <c r="AF22" i="12"/>
  <c r="AK22" i="12" s="1"/>
  <c r="AA22" i="12"/>
  <c r="Z22" i="12"/>
  <c r="X22" i="12"/>
  <c r="T22" i="12"/>
  <c r="P22" i="12"/>
  <c r="L22" i="12"/>
  <c r="M22" i="12" s="1"/>
  <c r="I22" i="12"/>
  <c r="F22" i="12"/>
  <c r="Q22" i="12" s="1"/>
  <c r="AJ21" i="12"/>
  <c r="AF21" i="12"/>
  <c r="AK21" i="12" s="1"/>
  <c r="AA21" i="12"/>
  <c r="Z21" i="12"/>
  <c r="AB21" i="12" s="1"/>
  <c r="X21" i="12"/>
  <c r="T21" i="12"/>
  <c r="P21" i="12"/>
  <c r="L21" i="12"/>
  <c r="I21" i="12"/>
  <c r="Y21" i="12" s="1"/>
  <c r="F21" i="12"/>
  <c r="AJ20" i="12"/>
  <c r="AF20" i="12"/>
  <c r="AA20" i="12"/>
  <c r="AB20" i="12" s="1"/>
  <c r="AC20" i="12" s="1"/>
  <c r="Z20" i="12"/>
  <c r="X20" i="12"/>
  <c r="T20" i="12"/>
  <c r="U20" i="12" s="1"/>
  <c r="Q20" i="12"/>
  <c r="P20" i="12"/>
  <c r="L20" i="12"/>
  <c r="M20" i="12" s="1"/>
  <c r="I20" i="12"/>
  <c r="Y20" i="12" s="1"/>
  <c r="F20" i="12"/>
  <c r="AJ19" i="12"/>
  <c r="AF19" i="12"/>
  <c r="AA19" i="12"/>
  <c r="Z19" i="12"/>
  <c r="AB19" i="12" s="1"/>
  <c r="X19" i="12"/>
  <c r="T19" i="12"/>
  <c r="P19" i="12"/>
  <c r="L19" i="12"/>
  <c r="I19" i="12"/>
  <c r="F19" i="12"/>
  <c r="AJ18" i="12"/>
  <c r="AF18" i="12"/>
  <c r="AK18" i="12" s="1"/>
  <c r="AA18" i="12"/>
  <c r="Z18" i="12"/>
  <c r="X18" i="12"/>
  <c r="U18" i="12"/>
  <c r="T18" i="12"/>
  <c r="Q18" i="12"/>
  <c r="P18" i="12"/>
  <c r="M18" i="12"/>
  <c r="L18" i="12"/>
  <c r="I18" i="12"/>
  <c r="Y18" i="12" s="1"/>
  <c r="F18" i="12"/>
  <c r="AI17" i="12"/>
  <c r="AH17" i="12"/>
  <c r="AG17" i="12"/>
  <c r="AE17" i="12"/>
  <c r="AD17" i="12"/>
  <c r="W17" i="12"/>
  <c r="X17" i="12" s="1"/>
  <c r="V17" i="12"/>
  <c r="S17" i="12"/>
  <c r="R17" i="12"/>
  <c r="O17" i="12"/>
  <c r="P17" i="12" s="1"/>
  <c r="N17" i="12"/>
  <c r="K17" i="12"/>
  <c r="J17" i="12"/>
  <c r="Z17" i="12" s="1"/>
  <c r="H17" i="12"/>
  <c r="G17" i="12"/>
  <c r="I17" i="12" s="1"/>
  <c r="E17" i="12"/>
  <c r="D17" i="12"/>
  <c r="AJ16" i="12"/>
  <c r="AF16" i="12"/>
  <c r="AB16" i="12"/>
  <c r="AA16" i="12"/>
  <c r="Z16" i="12"/>
  <c r="X16" i="12"/>
  <c r="T16" i="12"/>
  <c r="P16" i="12"/>
  <c r="L16" i="12"/>
  <c r="I16" i="12"/>
  <c r="F16" i="12"/>
  <c r="AJ15" i="12"/>
  <c r="AF15" i="12"/>
  <c r="AA15" i="12"/>
  <c r="Z15" i="12"/>
  <c r="AB15" i="12" s="1"/>
  <c r="AC15" i="12" s="1"/>
  <c r="X15" i="12"/>
  <c r="T15" i="12"/>
  <c r="Q15" i="12"/>
  <c r="P15" i="12"/>
  <c r="L15" i="12"/>
  <c r="M15" i="12" s="1"/>
  <c r="I15" i="12"/>
  <c r="F15" i="12"/>
  <c r="AJ14" i="12"/>
  <c r="AF14" i="12"/>
  <c r="AA14" i="12"/>
  <c r="Z14" i="12"/>
  <c r="X14" i="12"/>
  <c r="T14" i="12"/>
  <c r="U14" i="12" s="1"/>
  <c r="P14" i="12"/>
  <c r="L14" i="12"/>
  <c r="I14" i="12"/>
  <c r="Y14" i="12" s="1"/>
  <c r="F14" i="12"/>
  <c r="AJ13" i="12"/>
  <c r="AF13" i="12"/>
  <c r="AA13" i="12"/>
  <c r="Z13" i="12"/>
  <c r="X13" i="12"/>
  <c r="T13" i="12"/>
  <c r="P13" i="12"/>
  <c r="AK13" i="12" s="1"/>
  <c r="L13" i="12"/>
  <c r="I13" i="12"/>
  <c r="U13" i="12" s="1"/>
  <c r="F13" i="12"/>
  <c r="AJ12" i="12"/>
  <c r="AF12" i="12"/>
  <c r="AA12" i="12"/>
  <c r="Z12" i="12"/>
  <c r="AB12" i="12" s="1"/>
  <c r="X12" i="12"/>
  <c r="T12" i="12"/>
  <c r="P12" i="12"/>
  <c r="L12" i="12"/>
  <c r="I12" i="12"/>
  <c r="F12" i="12"/>
  <c r="AJ11" i="12"/>
  <c r="AF11" i="12"/>
  <c r="AK11" i="12" s="1"/>
  <c r="AA11" i="12"/>
  <c r="Z11" i="12"/>
  <c r="X11" i="12"/>
  <c r="T11" i="12"/>
  <c r="P11" i="12"/>
  <c r="L11" i="12"/>
  <c r="M11" i="12" s="1"/>
  <c r="I11" i="12"/>
  <c r="F11" i="12"/>
  <c r="Q11" i="12" s="1"/>
  <c r="AI10" i="12"/>
  <c r="AH10" i="12"/>
  <c r="AG10" i="12"/>
  <c r="AE10" i="12"/>
  <c r="AD10" i="12"/>
  <c r="W10" i="12"/>
  <c r="X10" i="12" s="1"/>
  <c r="V10" i="12"/>
  <c r="S10" i="12"/>
  <c r="R10" i="12"/>
  <c r="O10" i="12"/>
  <c r="P10" i="12" s="1"/>
  <c r="N10" i="12"/>
  <c r="K10" i="12"/>
  <c r="J10" i="12"/>
  <c r="Z10" i="12" s="1"/>
  <c r="H10" i="12"/>
  <c r="G10" i="12"/>
  <c r="E10" i="12"/>
  <c r="D10" i="12"/>
  <c r="AJ9" i="12"/>
  <c r="AF9" i="12"/>
  <c r="AK9" i="12" s="1"/>
  <c r="AA9" i="12"/>
  <c r="Z9" i="12"/>
  <c r="AB9" i="12" s="1"/>
  <c r="X9" i="12"/>
  <c r="T9" i="12"/>
  <c r="P9" i="12"/>
  <c r="L9" i="12"/>
  <c r="I9" i="12"/>
  <c r="U9" i="12" s="1"/>
  <c r="F9" i="12"/>
  <c r="AI35" i="11"/>
  <c r="AH35" i="11"/>
  <c r="AG35" i="11"/>
  <c r="AJ35" i="11" s="1"/>
  <c r="AE35" i="11"/>
  <c r="AD35" i="11"/>
  <c r="AF35" i="11" s="1"/>
  <c r="W35" i="11"/>
  <c r="V35" i="11"/>
  <c r="X35" i="11" s="1"/>
  <c r="S35" i="11"/>
  <c r="R35" i="11"/>
  <c r="T35" i="11" s="1"/>
  <c r="O35" i="11"/>
  <c r="N35" i="11"/>
  <c r="P35" i="11" s="1"/>
  <c r="K35" i="11"/>
  <c r="J35" i="11"/>
  <c r="L35" i="11" s="1"/>
  <c r="H35" i="11"/>
  <c r="G35" i="11"/>
  <c r="I35" i="11" s="1"/>
  <c r="E35" i="11"/>
  <c r="D35" i="11"/>
  <c r="F35" i="11" s="1"/>
  <c r="AI34" i="11"/>
  <c r="AH34" i="11"/>
  <c r="AG34" i="11"/>
  <c r="AJ34" i="11" s="1"/>
  <c r="AF34" i="11"/>
  <c r="AK34" i="11" s="1"/>
  <c r="AE34" i="11"/>
  <c r="AD34" i="11"/>
  <c r="X34" i="11"/>
  <c r="W34" i="11"/>
  <c r="V34" i="11"/>
  <c r="S34" i="11"/>
  <c r="R34" i="11"/>
  <c r="T34" i="11" s="1"/>
  <c r="O34" i="11"/>
  <c r="N34" i="11"/>
  <c r="P34" i="11" s="1"/>
  <c r="L34" i="11"/>
  <c r="K34" i="11"/>
  <c r="J34" i="11"/>
  <c r="H34" i="11"/>
  <c r="I34" i="11" s="1"/>
  <c r="Y34" i="11" s="1"/>
  <c r="G34" i="11"/>
  <c r="E34" i="11"/>
  <c r="D34" i="11"/>
  <c r="F34" i="11" s="1"/>
  <c r="AJ33" i="11"/>
  <c r="AF33" i="11"/>
  <c r="AA33" i="11"/>
  <c r="Z33" i="11"/>
  <c r="AB33" i="11" s="1"/>
  <c r="AC33" i="11" s="1"/>
  <c r="X33" i="11"/>
  <c r="T33" i="11"/>
  <c r="P33" i="11"/>
  <c r="L33" i="11"/>
  <c r="I33" i="11"/>
  <c r="U33" i="11" s="1"/>
  <c r="F33" i="11"/>
  <c r="AJ32" i="11"/>
  <c r="AF32" i="11"/>
  <c r="AA32" i="11"/>
  <c r="Z32" i="11"/>
  <c r="AB32" i="11" s="1"/>
  <c r="X32" i="11"/>
  <c r="U32" i="11"/>
  <c r="T32" i="11"/>
  <c r="P32" i="11"/>
  <c r="L32" i="11"/>
  <c r="I32" i="11"/>
  <c r="F32" i="11"/>
  <c r="AJ31" i="11"/>
  <c r="AF31" i="11"/>
  <c r="AA31" i="11"/>
  <c r="Z31" i="11"/>
  <c r="AB31" i="11" s="1"/>
  <c r="X31" i="11"/>
  <c r="T31" i="11"/>
  <c r="P31" i="11"/>
  <c r="AK31" i="11" s="1"/>
  <c r="L31" i="11"/>
  <c r="I31" i="11"/>
  <c r="Y31" i="11" s="1"/>
  <c r="F31" i="11"/>
  <c r="AJ30" i="11"/>
  <c r="AF30" i="11"/>
  <c r="AA30" i="11"/>
  <c r="AB30" i="11" s="1"/>
  <c r="Z30" i="11"/>
  <c r="X30" i="11"/>
  <c r="T30" i="11"/>
  <c r="P30" i="11"/>
  <c r="AK30" i="11" s="1"/>
  <c r="L30" i="11"/>
  <c r="I30" i="11"/>
  <c r="U30" i="11" s="1"/>
  <c r="F30" i="11"/>
  <c r="AI29" i="11"/>
  <c r="AH29" i="11"/>
  <c r="AG29" i="11"/>
  <c r="AJ29" i="11" s="1"/>
  <c r="AE29" i="11"/>
  <c r="AD29" i="11"/>
  <c r="W29" i="11"/>
  <c r="V29" i="11"/>
  <c r="X29" i="11" s="1"/>
  <c r="S29" i="11"/>
  <c r="R29" i="11"/>
  <c r="O29" i="11"/>
  <c r="N29" i="11"/>
  <c r="P29" i="11" s="1"/>
  <c r="K29" i="11"/>
  <c r="AA29" i="11" s="1"/>
  <c r="J29" i="11"/>
  <c r="H29" i="11"/>
  <c r="G29" i="11"/>
  <c r="I29" i="11" s="1"/>
  <c r="F29" i="11"/>
  <c r="E29" i="11"/>
  <c r="D29" i="11"/>
  <c r="AJ28" i="11"/>
  <c r="AF28" i="11"/>
  <c r="AA28" i="11"/>
  <c r="Z28" i="11"/>
  <c r="AB28" i="11" s="1"/>
  <c r="X28" i="11"/>
  <c r="T28" i="11"/>
  <c r="P28" i="11"/>
  <c r="AK28" i="11" s="1"/>
  <c r="L28" i="11"/>
  <c r="I28" i="11"/>
  <c r="F28" i="11"/>
  <c r="AJ27" i="11"/>
  <c r="AF27" i="11"/>
  <c r="AA27" i="11"/>
  <c r="Z27" i="11"/>
  <c r="AB27" i="11" s="1"/>
  <c r="X27" i="11"/>
  <c r="T27" i="11"/>
  <c r="P27" i="11"/>
  <c r="L27" i="11"/>
  <c r="I27" i="11"/>
  <c r="U27" i="11" s="1"/>
  <c r="F27" i="11"/>
  <c r="AJ26" i="11"/>
  <c r="AF26" i="11"/>
  <c r="AA26" i="11"/>
  <c r="Z26" i="11"/>
  <c r="AB26" i="11" s="1"/>
  <c r="X26" i="11"/>
  <c r="T26" i="11"/>
  <c r="P26" i="11"/>
  <c r="L26" i="11"/>
  <c r="I26" i="11"/>
  <c r="U26" i="11" s="1"/>
  <c r="F26" i="11"/>
  <c r="AJ25" i="11"/>
  <c r="AF25" i="11"/>
  <c r="AK25" i="11" s="1"/>
  <c r="AA25" i="11"/>
  <c r="Z25" i="11"/>
  <c r="X25" i="11"/>
  <c r="T25" i="11"/>
  <c r="U25" i="11" s="1"/>
  <c r="P25" i="11"/>
  <c r="M25" i="11"/>
  <c r="L25" i="11"/>
  <c r="I25" i="11"/>
  <c r="Y25" i="11" s="1"/>
  <c r="F25" i="11"/>
  <c r="Q25" i="11" s="1"/>
  <c r="AK24" i="11"/>
  <c r="AJ24" i="11"/>
  <c r="AF24" i="11"/>
  <c r="AA24" i="11"/>
  <c r="Z24" i="11"/>
  <c r="AB24" i="11" s="1"/>
  <c r="X24" i="11"/>
  <c r="T24" i="11"/>
  <c r="P24" i="11"/>
  <c r="L24" i="11"/>
  <c r="I24" i="11"/>
  <c r="F24" i="11"/>
  <c r="AJ23" i="11"/>
  <c r="AF23" i="11"/>
  <c r="AA23" i="11"/>
  <c r="AB23" i="11" s="1"/>
  <c r="Z23" i="11"/>
  <c r="X23" i="11"/>
  <c r="T23" i="11"/>
  <c r="P23" i="11"/>
  <c r="AK23" i="11" s="1"/>
  <c r="L23" i="11"/>
  <c r="I23" i="11"/>
  <c r="U23" i="11" s="1"/>
  <c r="F23" i="11"/>
  <c r="AI22" i="11"/>
  <c r="AH22" i="11"/>
  <c r="AG22" i="11"/>
  <c r="AJ22" i="11" s="1"/>
  <c r="AE22" i="11"/>
  <c r="AD22" i="11"/>
  <c r="W22" i="11"/>
  <c r="V22" i="11"/>
  <c r="X22" i="11" s="1"/>
  <c r="S22" i="11"/>
  <c r="R22" i="11"/>
  <c r="O22" i="11"/>
  <c r="N22" i="11"/>
  <c r="P22" i="11" s="1"/>
  <c r="K22" i="11"/>
  <c r="AA22" i="11" s="1"/>
  <c r="J22" i="11"/>
  <c r="H22" i="11"/>
  <c r="G22" i="11"/>
  <c r="I22" i="11" s="1"/>
  <c r="E22" i="11"/>
  <c r="F22" i="11" s="1"/>
  <c r="D22" i="11"/>
  <c r="AJ21" i="11"/>
  <c r="AF21" i="11"/>
  <c r="AB21" i="11"/>
  <c r="AA21" i="11"/>
  <c r="Z21" i="11"/>
  <c r="X21" i="11"/>
  <c r="T21" i="11"/>
  <c r="P21" i="11"/>
  <c r="L21" i="11"/>
  <c r="I21" i="11"/>
  <c r="Y21" i="11" s="1"/>
  <c r="F21" i="11"/>
  <c r="AJ20" i="11"/>
  <c r="AF20" i="11"/>
  <c r="AA20" i="11"/>
  <c r="Z20" i="11"/>
  <c r="AB20" i="11" s="1"/>
  <c r="AC20" i="11" s="1"/>
  <c r="X20" i="11"/>
  <c r="T20" i="11"/>
  <c r="P20" i="11"/>
  <c r="AK20" i="11" s="1"/>
  <c r="L20" i="11"/>
  <c r="I20" i="11"/>
  <c r="U20" i="11" s="1"/>
  <c r="F20" i="11"/>
  <c r="AJ19" i="11"/>
  <c r="AF19" i="11"/>
  <c r="AK19" i="11" s="1"/>
  <c r="AA19" i="11"/>
  <c r="Z19" i="11"/>
  <c r="AB19" i="11" s="1"/>
  <c r="X19" i="11"/>
  <c r="T19" i="11"/>
  <c r="P19" i="11"/>
  <c r="L19" i="11"/>
  <c r="I19" i="11"/>
  <c r="F19" i="11"/>
  <c r="AJ18" i="11"/>
  <c r="AF18" i="11"/>
  <c r="AK18" i="11" s="1"/>
  <c r="AA18" i="11"/>
  <c r="Z18" i="11"/>
  <c r="X18" i="11"/>
  <c r="T18" i="11"/>
  <c r="U18" i="11" s="1"/>
  <c r="P18" i="11"/>
  <c r="L18" i="11"/>
  <c r="M18" i="11" s="1"/>
  <c r="I18" i="11"/>
  <c r="Y18" i="11" s="1"/>
  <c r="F18" i="11"/>
  <c r="Q18" i="11" s="1"/>
  <c r="AJ17" i="11"/>
  <c r="AF17" i="11"/>
  <c r="AA17" i="11"/>
  <c r="Z17" i="11"/>
  <c r="AB17" i="11" s="1"/>
  <c r="X17" i="11"/>
  <c r="T17" i="11"/>
  <c r="P17" i="11"/>
  <c r="AK17" i="11" s="1"/>
  <c r="L17" i="11"/>
  <c r="I17" i="11"/>
  <c r="F17" i="11"/>
  <c r="AJ16" i="11"/>
  <c r="AF16" i="11"/>
  <c r="AA16" i="11"/>
  <c r="Z16" i="11"/>
  <c r="AB16" i="11" s="1"/>
  <c r="X16" i="11"/>
  <c r="T16" i="11"/>
  <c r="P16" i="11"/>
  <c r="L16" i="11"/>
  <c r="I16" i="11"/>
  <c r="U16" i="11" s="1"/>
  <c r="F16" i="11"/>
  <c r="AI15" i="11"/>
  <c r="AH15" i="11"/>
  <c r="AG15" i="11"/>
  <c r="AE15" i="11"/>
  <c r="AD15" i="11"/>
  <c r="AF15" i="11" s="1"/>
  <c r="AK15" i="11" s="1"/>
  <c r="W15" i="11"/>
  <c r="V15" i="11"/>
  <c r="X15" i="11" s="1"/>
  <c r="S15" i="11"/>
  <c r="R15" i="11"/>
  <c r="T15" i="11" s="1"/>
  <c r="O15" i="11"/>
  <c r="N15" i="11"/>
  <c r="P15" i="11" s="1"/>
  <c r="K15" i="11"/>
  <c r="AA15" i="11" s="1"/>
  <c r="J15" i="11"/>
  <c r="L15" i="11" s="1"/>
  <c r="H15" i="11"/>
  <c r="G15" i="11"/>
  <c r="I15" i="11" s="1"/>
  <c r="E15" i="11"/>
  <c r="D15" i="11"/>
  <c r="AJ14" i="11"/>
  <c r="AF14" i="11"/>
  <c r="AA14" i="11"/>
  <c r="AB14" i="11" s="1"/>
  <c r="Z14" i="11"/>
  <c r="X14" i="11"/>
  <c r="T14" i="11"/>
  <c r="U14" i="11" s="1"/>
  <c r="P14" i="11"/>
  <c r="AK14" i="11" s="1"/>
  <c r="L14" i="11"/>
  <c r="I14" i="11"/>
  <c r="Y14" i="11" s="1"/>
  <c r="F14" i="11"/>
  <c r="AJ13" i="11"/>
  <c r="AF13" i="11"/>
  <c r="AA13" i="11"/>
  <c r="Z13" i="11"/>
  <c r="X13" i="11"/>
  <c r="T13" i="11"/>
  <c r="P13" i="11"/>
  <c r="AK13" i="11" s="1"/>
  <c r="L13" i="11"/>
  <c r="I13" i="11"/>
  <c r="U13" i="11" s="1"/>
  <c r="F13" i="11"/>
  <c r="AJ12" i="11"/>
  <c r="AF12" i="11"/>
  <c r="AA12" i="11"/>
  <c r="Z12" i="11"/>
  <c r="AB12" i="11" s="1"/>
  <c r="X12" i="11"/>
  <c r="T12" i="11"/>
  <c r="P12" i="11"/>
  <c r="L12" i="11"/>
  <c r="I12" i="11"/>
  <c r="U12" i="11" s="1"/>
  <c r="F12" i="11"/>
  <c r="AJ11" i="11"/>
  <c r="AF11" i="11"/>
  <c r="AK11" i="11" s="1"/>
  <c r="AA11" i="11"/>
  <c r="Z11" i="11"/>
  <c r="X11" i="11"/>
  <c r="U11" i="11"/>
  <c r="T11" i="11"/>
  <c r="P11" i="11"/>
  <c r="L11" i="11"/>
  <c r="M11" i="11" s="1"/>
  <c r="I11" i="11"/>
  <c r="F11" i="11"/>
  <c r="Q11" i="11" s="1"/>
  <c r="AJ10" i="11"/>
  <c r="AF10" i="11"/>
  <c r="AA10" i="11"/>
  <c r="Z10" i="11"/>
  <c r="AB10" i="11" s="1"/>
  <c r="X10" i="11"/>
  <c r="T10" i="11"/>
  <c r="P10" i="11"/>
  <c r="L10" i="11"/>
  <c r="I10" i="11"/>
  <c r="Y10" i="11" s="1"/>
  <c r="F10" i="11"/>
  <c r="AC10" i="11" s="1"/>
  <c r="AJ9" i="11"/>
  <c r="AF9" i="11"/>
  <c r="AA9" i="11"/>
  <c r="Z9" i="11"/>
  <c r="X9" i="11"/>
  <c r="T9" i="11"/>
  <c r="P9" i="11"/>
  <c r="AK9" i="11" s="1"/>
  <c r="L9" i="11"/>
  <c r="I9" i="11"/>
  <c r="U9" i="11" s="1"/>
  <c r="F9" i="11"/>
  <c r="M9" i="11" s="1"/>
  <c r="AI45" i="10"/>
  <c r="AH45" i="10"/>
  <c r="AG45" i="10"/>
  <c r="AJ45" i="10" s="1"/>
  <c r="AE45" i="10"/>
  <c r="AD45" i="10"/>
  <c r="W45" i="10"/>
  <c r="V45" i="10"/>
  <c r="X45" i="10" s="1"/>
  <c r="S45" i="10"/>
  <c r="R45" i="10"/>
  <c r="O45" i="10"/>
  <c r="N45" i="10"/>
  <c r="P45" i="10" s="1"/>
  <c r="K45" i="10"/>
  <c r="AA45" i="10" s="1"/>
  <c r="J45" i="10"/>
  <c r="H45" i="10"/>
  <c r="G45" i="10"/>
  <c r="I45" i="10" s="1"/>
  <c r="F45" i="10"/>
  <c r="E45" i="10"/>
  <c r="D45" i="10"/>
  <c r="AI44" i="10"/>
  <c r="AJ44" i="10" s="1"/>
  <c r="AH44" i="10"/>
  <c r="AG44" i="10"/>
  <c r="AE44" i="10"/>
  <c r="AF44" i="10" s="1"/>
  <c r="AD44" i="10"/>
  <c r="W44" i="10"/>
  <c r="V44" i="10"/>
  <c r="S44" i="10"/>
  <c r="R44" i="10"/>
  <c r="T44" i="10" s="1"/>
  <c r="P44" i="10"/>
  <c r="O44" i="10"/>
  <c r="N44" i="10"/>
  <c r="K44" i="10"/>
  <c r="J44" i="10"/>
  <c r="Z44" i="10" s="1"/>
  <c r="H44" i="10"/>
  <c r="G44" i="10"/>
  <c r="E44" i="10"/>
  <c r="D44" i="10"/>
  <c r="AJ43" i="10"/>
  <c r="AF43" i="10"/>
  <c r="AK43" i="10" s="1"/>
  <c r="AA43" i="10"/>
  <c r="Z43" i="10"/>
  <c r="X43" i="10"/>
  <c r="T43" i="10"/>
  <c r="Q43" i="10"/>
  <c r="P43" i="10"/>
  <c r="L43" i="10"/>
  <c r="M43" i="10" s="1"/>
  <c r="I43" i="10"/>
  <c r="Y43" i="10" s="1"/>
  <c r="F43" i="10"/>
  <c r="AJ42" i="10"/>
  <c r="AF42" i="10"/>
  <c r="AK42" i="10" s="1"/>
  <c r="AA42" i="10"/>
  <c r="Z42" i="10"/>
  <c r="X42" i="10"/>
  <c r="T42" i="10"/>
  <c r="U42" i="10" s="1"/>
  <c r="P42" i="10"/>
  <c r="L42" i="10"/>
  <c r="I42" i="10"/>
  <c r="Y42" i="10" s="1"/>
  <c r="F42" i="10"/>
  <c r="AJ41" i="10"/>
  <c r="AF41" i="10"/>
  <c r="AA41" i="10"/>
  <c r="Z41" i="10"/>
  <c r="X41" i="10"/>
  <c r="T41" i="10"/>
  <c r="P41" i="10"/>
  <c r="AK41" i="10" s="1"/>
  <c r="L41" i="10"/>
  <c r="I41" i="10"/>
  <c r="F41" i="10"/>
  <c r="AJ40" i="10"/>
  <c r="AF40" i="10"/>
  <c r="AB40" i="10"/>
  <c r="AA40" i="10"/>
  <c r="Z40" i="10"/>
  <c r="X40" i="10"/>
  <c r="T40" i="10"/>
  <c r="P40" i="10"/>
  <c r="AK40" i="10" s="1"/>
  <c r="L40" i="10"/>
  <c r="I40" i="10"/>
  <c r="F40" i="10"/>
  <c r="AJ39" i="10"/>
  <c r="AF39" i="10"/>
  <c r="AA39" i="10"/>
  <c r="Z39" i="10"/>
  <c r="AB39" i="10" s="1"/>
  <c r="X39" i="10"/>
  <c r="T39" i="10"/>
  <c r="P39" i="10"/>
  <c r="L39" i="10"/>
  <c r="I39" i="10"/>
  <c r="F39" i="10"/>
  <c r="AI38" i="10"/>
  <c r="AH38" i="10"/>
  <c r="AG38" i="10"/>
  <c r="AE38" i="10"/>
  <c r="AF38" i="10" s="1"/>
  <c r="AD38" i="10"/>
  <c r="W38" i="10"/>
  <c r="V38" i="10"/>
  <c r="S38" i="10"/>
  <c r="T38" i="10" s="1"/>
  <c r="R38" i="10"/>
  <c r="O38" i="10"/>
  <c r="N38" i="10"/>
  <c r="K38" i="10"/>
  <c r="L38" i="10" s="1"/>
  <c r="J38" i="10"/>
  <c r="H38" i="10"/>
  <c r="G38" i="10"/>
  <c r="I38" i="10" s="1"/>
  <c r="E38" i="10"/>
  <c r="D38" i="10"/>
  <c r="AJ37" i="10"/>
  <c r="AF37" i="10"/>
  <c r="AB37" i="10"/>
  <c r="AA37" i="10"/>
  <c r="Z37" i="10"/>
  <c r="X37" i="10"/>
  <c r="T37" i="10"/>
  <c r="P37" i="10"/>
  <c r="L37" i="10"/>
  <c r="I37" i="10"/>
  <c r="F37" i="10"/>
  <c r="AJ36" i="10"/>
  <c r="AF36" i="10"/>
  <c r="AA36" i="10"/>
  <c r="Z36" i="10"/>
  <c r="X36" i="10"/>
  <c r="T36" i="10"/>
  <c r="Q36" i="10"/>
  <c r="P36" i="10"/>
  <c r="L36" i="10"/>
  <c r="I36" i="10"/>
  <c r="U36" i="10" s="1"/>
  <c r="F36" i="10"/>
  <c r="M36" i="10" s="1"/>
  <c r="AJ35" i="10"/>
  <c r="AF35" i="10"/>
  <c r="AA35" i="10"/>
  <c r="Z35" i="10"/>
  <c r="X35" i="10"/>
  <c r="T35" i="10"/>
  <c r="P35" i="10"/>
  <c r="L35" i="10"/>
  <c r="I35" i="10"/>
  <c r="Y35" i="10" s="1"/>
  <c r="F35" i="10"/>
  <c r="AJ34" i="10"/>
  <c r="AF34" i="10"/>
  <c r="AA34" i="10"/>
  <c r="Z34" i="10"/>
  <c r="X34" i="10"/>
  <c r="T34" i="10"/>
  <c r="P34" i="10"/>
  <c r="L34" i="10"/>
  <c r="I34" i="10"/>
  <c r="F34" i="10"/>
  <c r="M34" i="10" s="1"/>
  <c r="AJ33" i="10"/>
  <c r="AF33" i="10"/>
  <c r="AB33" i="10"/>
  <c r="AA33" i="10"/>
  <c r="Z33" i="10"/>
  <c r="X33" i="10"/>
  <c r="T33" i="10"/>
  <c r="P33" i="10"/>
  <c r="AK33" i="10" s="1"/>
  <c r="L33" i="10"/>
  <c r="I33" i="10"/>
  <c r="F33" i="10"/>
  <c r="AJ32" i="10"/>
  <c r="AF32" i="10"/>
  <c r="AA32" i="10"/>
  <c r="AB32" i="10" s="1"/>
  <c r="Z32" i="10"/>
  <c r="X32" i="10"/>
  <c r="T32" i="10"/>
  <c r="P32" i="10"/>
  <c r="AK32" i="10" s="1"/>
  <c r="L32" i="10"/>
  <c r="I32" i="10"/>
  <c r="F32" i="10"/>
  <c r="AI31" i="10"/>
  <c r="AH31" i="10"/>
  <c r="AG31" i="10"/>
  <c r="AE31" i="10"/>
  <c r="AD31" i="10"/>
  <c r="W31" i="10"/>
  <c r="V31" i="10"/>
  <c r="S31" i="10"/>
  <c r="R31" i="10"/>
  <c r="T31" i="10" s="1"/>
  <c r="O31" i="10"/>
  <c r="N31" i="10"/>
  <c r="K31" i="10"/>
  <c r="J31" i="10"/>
  <c r="H31" i="10"/>
  <c r="G31" i="10"/>
  <c r="E31" i="10"/>
  <c r="D31" i="10"/>
  <c r="F31" i="10" s="1"/>
  <c r="AK30" i="10"/>
  <c r="AJ30" i="10"/>
  <c r="AF30" i="10"/>
  <c r="AA30" i="10"/>
  <c r="AB30" i="10" s="1"/>
  <c r="Z30" i="10"/>
  <c r="X30" i="10"/>
  <c r="T30" i="10"/>
  <c r="P30" i="10"/>
  <c r="L30" i="10"/>
  <c r="I30" i="10"/>
  <c r="U30" i="10" s="1"/>
  <c r="F30" i="10"/>
  <c r="AJ29" i="10"/>
  <c r="AF29" i="10"/>
  <c r="AB29" i="10"/>
  <c r="AC29" i="10" s="1"/>
  <c r="AA29" i="10"/>
  <c r="Z29" i="10"/>
  <c r="X29" i="10"/>
  <c r="T29" i="10"/>
  <c r="P29" i="10"/>
  <c r="AK29" i="10" s="1"/>
  <c r="L29" i="10"/>
  <c r="I29" i="10"/>
  <c r="F29" i="10"/>
  <c r="AJ28" i="10"/>
  <c r="AF28" i="10"/>
  <c r="AK28" i="10" s="1"/>
  <c r="AA28" i="10"/>
  <c r="Z28" i="10"/>
  <c r="X28" i="10"/>
  <c r="T28" i="10"/>
  <c r="P28" i="10"/>
  <c r="L28" i="10"/>
  <c r="I28" i="10"/>
  <c r="Y28" i="10" s="1"/>
  <c r="F28" i="10"/>
  <c r="Q28" i="10" s="1"/>
  <c r="AJ27" i="10"/>
  <c r="AF27" i="10"/>
  <c r="AA27" i="10"/>
  <c r="Z27" i="10"/>
  <c r="X27" i="10"/>
  <c r="T27" i="10"/>
  <c r="Q27" i="10"/>
  <c r="P27" i="10"/>
  <c r="L27" i="10"/>
  <c r="M27" i="10" s="1"/>
  <c r="I27" i="10"/>
  <c r="F27" i="10"/>
  <c r="AJ26" i="10"/>
  <c r="AF26" i="10"/>
  <c r="AB26" i="10"/>
  <c r="AA26" i="10"/>
  <c r="Z26" i="10"/>
  <c r="X26" i="10"/>
  <c r="T26" i="10"/>
  <c r="P26" i="10"/>
  <c r="L26" i="10"/>
  <c r="I26" i="10"/>
  <c r="F26" i="10"/>
  <c r="AJ25" i="10"/>
  <c r="AF25" i="10"/>
  <c r="AA25" i="10"/>
  <c r="Z25" i="10"/>
  <c r="AB25" i="10" s="1"/>
  <c r="AC25" i="10" s="1"/>
  <c r="X25" i="10"/>
  <c r="T25" i="10"/>
  <c r="P25" i="10"/>
  <c r="L25" i="10"/>
  <c r="I25" i="10"/>
  <c r="U25" i="10" s="1"/>
  <c r="F25" i="10"/>
  <c r="AJ24" i="10"/>
  <c r="AF24" i="10"/>
  <c r="AK24" i="10" s="1"/>
  <c r="AA24" i="10"/>
  <c r="Z24" i="10"/>
  <c r="AB24" i="10" s="1"/>
  <c r="AC24" i="10" s="1"/>
  <c r="X24" i="10"/>
  <c r="T24" i="10"/>
  <c r="P24" i="10"/>
  <c r="L24" i="10"/>
  <c r="I24" i="10"/>
  <c r="Y24" i="10" s="1"/>
  <c r="F24" i="10"/>
  <c r="AJ23" i="10"/>
  <c r="AF23" i="10"/>
  <c r="AK23" i="10" s="1"/>
  <c r="AA23" i="10"/>
  <c r="Z23" i="10"/>
  <c r="X23" i="10"/>
  <c r="T23" i="10"/>
  <c r="U23" i="10" s="1"/>
  <c r="P23" i="10"/>
  <c r="M23" i="10"/>
  <c r="L23" i="10"/>
  <c r="I23" i="10"/>
  <c r="F23" i="10"/>
  <c r="Q23" i="10" s="1"/>
  <c r="AJ22" i="10"/>
  <c r="AF22" i="10"/>
  <c r="AA22" i="10"/>
  <c r="Z22" i="10"/>
  <c r="X22" i="10"/>
  <c r="T22" i="10"/>
  <c r="P22" i="10"/>
  <c r="AK22" i="10" s="1"/>
  <c r="L22" i="10"/>
  <c r="I22" i="10"/>
  <c r="F22" i="10"/>
  <c r="AI21" i="10"/>
  <c r="AH21" i="10"/>
  <c r="AG21" i="10"/>
  <c r="AE21" i="10"/>
  <c r="AD21" i="10"/>
  <c r="AF21" i="10" s="1"/>
  <c r="W21" i="10"/>
  <c r="V21" i="10"/>
  <c r="X21" i="10" s="1"/>
  <c r="S21" i="10"/>
  <c r="R21" i="10"/>
  <c r="T21" i="10" s="1"/>
  <c r="O21" i="10"/>
  <c r="N21" i="10"/>
  <c r="P21" i="10" s="1"/>
  <c r="K21" i="10"/>
  <c r="AA21" i="10" s="1"/>
  <c r="J21" i="10"/>
  <c r="L21" i="10" s="1"/>
  <c r="H21" i="10"/>
  <c r="G21" i="10"/>
  <c r="I21" i="10" s="1"/>
  <c r="Y21" i="10" s="1"/>
  <c r="F21" i="10"/>
  <c r="E21" i="10"/>
  <c r="D21" i="10"/>
  <c r="AJ20" i="10"/>
  <c r="AF20" i="10"/>
  <c r="AA20" i="10"/>
  <c r="Z20" i="10"/>
  <c r="AB20" i="10" s="1"/>
  <c r="X20" i="10"/>
  <c r="U20" i="10"/>
  <c r="T20" i="10"/>
  <c r="P20" i="10"/>
  <c r="L20" i="10"/>
  <c r="I20" i="10"/>
  <c r="F20" i="10"/>
  <c r="AK19" i="10"/>
  <c r="AJ19" i="10"/>
  <c r="AF19" i="10"/>
  <c r="AB19" i="10"/>
  <c r="AA19" i="10"/>
  <c r="Z19" i="10"/>
  <c r="X19" i="10"/>
  <c r="U19" i="10"/>
  <c r="T19" i="10"/>
  <c r="P19" i="10"/>
  <c r="L19" i="10"/>
  <c r="I19" i="10"/>
  <c r="F19" i="10"/>
  <c r="AJ18" i="10"/>
  <c r="AF18" i="10"/>
  <c r="AC18" i="10"/>
  <c r="AB18" i="10"/>
  <c r="AA18" i="10"/>
  <c r="Z18" i="10"/>
  <c r="X18" i="10"/>
  <c r="T18" i="10"/>
  <c r="P18" i="10"/>
  <c r="AK18" i="10" s="1"/>
  <c r="L18" i="10"/>
  <c r="I18" i="10"/>
  <c r="U18" i="10" s="1"/>
  <c r="F18" i="10"/>
  <c r="AJ17" i="10"/>
  <c r="AF17" i="10"/>
  <c r="AK17" i="10" s="1"/>
  <c r="AA17" i="10"/>
  <c r="Z17" i="10"/>
  <c r="X17" i="10"/>
  <c r="T17" i="10"/>
  <c r="Q17" i="10"/>
  <c r="P17" i="10"/>
  <c r="L17" i="10"/>
  <c r="I17" i="10"/>
  <c r="Y17" i="10" s="1"/>
  <c r="F17" i="10"/>
  <c r="AJ16" i="10"/>
  <c r="AF16" i="10"/>
  <c r="AK16" i="10" s="1"/>
  <c r="AA16" i="10"/>
  <c r="Z16" i="10"/>
  <c r="X16" i="10"/>
  <c r="T16" i="10"/>
  <c r="Q16" i="10"/>
  <c r="P16" i="10"/>
  <c r="L16" i="10"/>
  <c r="M16" i="10" s="1"/>
  <c r="I16" i="10"/>
  <c r="F16" i="10"/>
  <c r="AJ15" i="10"/>
  <c r="AF15" i="10"/>
  <c r="AB15" i="10"/>
  <c r="AA15" i="10"/>
  <c r="Z15" i="10"/>
  <c r="X15" i="10"/>
  <c r="T15" i="10"/>
  <c r="P15" i="10"/>
  <c r="L15" i="10"/>
  <c r="I15" i="10"/>
  <c r="Y15" i="10" s="1"/>
  <c r="F15" i="10"/>
  <c r="AJ14" i="10"/>
  <c r="AF14" i="10"/>
  <c r="AA14" i="10"/>
  <c r="Z14" i="10"/>
  <c r="AB14" i="10" s="1"/>
  <c r="AC14" i="10" s="1"/>
  <c r="X14" i="10"/>
  <c r="T14" i="10"/>
  <c r="P14" i="10"/>
  <c r="AK14" i="10" s="1"/>
  <c r="L14" i="10"/>
  <c r="I14" i="10"/>
  <c r="U14" i="10" s="1"/>
  <c r="F14" i="10"/>
  <c r="AI13" i="10"/>
  <c r="AH13" i="10"/>
  <c r="AG13" i="10"/>
  <c r="AE13" i="10"/>
  <c r="AD13" i="10"/>
  <c r="AF13" i="10" s="1"/>
  <c r="W13" i="10"/>
  <c r="V13" i="10"/>
  <c r="S13" i="10"/>
  <c r="R13" i="10"/>
  <c r="O13" i="10"/>
  <c r="N13" i="10"/>
  <c r="K13" i="10"/>
  <c r="J13" i="10"/>
  <c r="Z13" i="10" s="1"/>
  <c r="H13" i="10"/>
  <c r="G13" i="10"/>
  <c r="E13" i="10"/>
  <c r="D13" i="10"/>
  <c r="F13" i="10" s="1"/>
  <c r="AJ12" i="10"/>
  <c r="AF12" i="10"/>
  <c r="AA12" i="10"/>
  <c r="AB12" i="10" s="1"/>
  <c r="Z12" i="10"/>
  <c r="X12" i="10"/>
  <c r="T12" i="10"/>
  <c r="P12" i="10"/>
  <c r="L12" i="10"/>
  <c r="I12" i="10"/>
  <c r="Y12" i="10" s="1"/>
  <c r="F12" i="10"/>
  <c r="AJ11" i="10"/>
  <c r="AF11" i="10"/>
  <c r="AB11" i="10"/>
  <c r="AC11" i="10" s="1"/>
  <c r="AA11" i="10"/>
  <c r="Z11" i="10"/>
  <c r="X11" i="10"/>
  <c r="Y11" i="10" s="1"/>
  <c r="T11" i="10"/>
  <c r="P11" i="10"/>
  <c r="AK11" i="10" s="1"/>
  <c r="L11" i="10"/>
  <c r="I11" i="10"/>
  <c r="U11" i="10" s="1"/>
  <c r="F11" i="10"/>
  <c r="AJ10" i="10"/>
  <c r="AF10" i="10"/>
  <c r="AK10" i="10" s="1"/>
  <c r="AA10" i="10"/>
  <c r="Z10" i="10"/>
  <c r="AB10" i="10" s="1"/>
  <c r="X10" i="10"/>
  <c r="T10" i="10"/>
  <c r="P10" i="10"/>
  <c r="L10" i="10"/>
  <c r="I10" i="10"/>
  <c r="Y10" i="10" s="1"/>
  <c r="F10" i="10"/>
  <c r="AC10" i="10" s="1"/>
  <c r="AJ9" i="10"/>
  <c r="AF9" i="10"/>
  <c r="AK9" i="10" s="1"/>
  <c r="AA9" i="10"/>
  <c r="Z9" i="10"/>
  <c r="X9" i="10"/>
  <c r="T9" i="10"/>
  <c r="Q9" i="10"/>
  <c r="P9" i="10"/>
  <c r="L9" i="10"/>
  <c r="M9" i="10" s="1"/>
  <c r="I9" i="10"/>
  <c r="F9" i="10"/>
  <c r="AI32" i="9"/>
  <c r="AH32" i="9"/>
  <c r="AG32" i="9"/>
  <c r="AJ32" i="9" s="1"/>
  <c r="AE32" i="9"/>
  <c r="AD32" i="9"/>
  <c r="AF32" i="9" s="1"/>
  <c r="W32" i="9"/>
  <c r="V32" i="9"/>
  <c r="X32" i="9" s="1"/>
  <c r="S32" i="9"/>
  <c r="R32" i="9"/>
  <c r="T32" i="9" s="1"/>
  <c r="O32" i="9"/>
  <c r="N32" i="9"/>
  <c r="P32" i="9" s="1"/>
  <c r="K32" i="9"/>
  <c r="J32" i="9"/>
  <c r="L32" i="9" s="1"/>
  <c r="H32" i="9"/>
  <c r="I32" i="9" s="1"/>
  <c r="G32" i="9"/>
  <c r="E32" i="9"/>
  <c r="D32" i="9"/>
  <c r="AI31" i="9"/>
  <c r="AH31" i="9"/>
  <c r="AG31" i="9"/>
  <c r="AE31" i="9"/>
  <c r="AD31" i="9"/>
  <c r="AF31" i="9" s="1"/>
  <c r="W31" i="9"/>
  <c r="V31" i="9"/>
  <c r="X31" i="9" s="1"/>
  <c r="S31" i="9"/>
  <c r="R31" i="9"/>
  <c r="O31" i="9"/>
  <c r="N31" i="9"/>
  <c r="K31" i="9"/>
  <c r="J31" i="9"/>
  <c r="Z31" i="9" s="1"/>
  <c r="H31" i="9"/>
  <c r="G31" i="9"/>
  <c r="I31" i="9" s="1"/>
  <c r="E31" i="9"/>
  <c r="D31" i="9"/>
  <c r="F31" i="9" s="1"/>
  <c r="AJ30" i="9"/>
  <c r="AF30" i="9"/>
  <c r="AA30" i="9"/>
  <c r="AB30" i="9" s="1"/>
  <c r="Z30" i="9"/>
  <c r="X30" i="9"/>
  <c r="T30" i="9"/>
  <c r="P30" i="9"/>
  <c r="AK30" i="9" s="1"/>
  <c r="L30" i="9"/>
  <c r="I30" i="9"/>
  <c r="F30" i="9"/>
  <c r="M30" i="9" s="1"/>
  <c r="AJ29" i="9"/>
  <c r="AF29" i="9"/>
  <c r="AA29" i="9"/>
  <c r="Z29" i="9"/>
  <c r="AB29" i="9" s="1"/>
  <c r="AC29" i="9" s="1"/>
  <c r="X29" i="9"/>
  <c r="T29" i="9"/>
  <c r="P29" i="9"/>
  <c r="M29" i="9"/>
  <c r="L29" i="9"/>
  <c r="I29" i="9"/>
  <c r="U29" i="9" s="1"/>
  <c r="F29" i="9"/>
  <c r="Q29" i="9" s="1"/>
  <c r="AJ28" i="9"/>
  <c r="AF28" i="9"/>
  <c r="AA28" i="9"/>
  <c r="Z28" i="9"/>
  <c r="AB28" i="9" s="1"/>
  <c r="X28" i="9"/>
  <c r="T28" i="9"/>
  <c r="P28" i="9"/>
  <c r="L28" i="9"/>
  <c r="I28" i="9"/>
  <c r="Y28" i="9" s="1"/>
  <c r="F28" i="9"/>
  <c r="AJ27" i="9"/>
  <c r="AF27" i="9"/>
  <c r="AA27" i="9"/>
  <c r="AB27" i="9" s="1"/>
  <c r="Z27" i="9"/>
  <c r="X27" i="9"/>
  <c r="T27" i="9"/>
  <c r="P27" i="9"/>
  <c r="L27" i="9"/>
  <c r="M27" i="9" s="1"/>
  <c r="I27" i="9"/>
  <c r="Y27" i="9" s="1"/>
  <c r="F27" i="9"/>
  <c r="AJ26" i="9"/>
  <c r="AF26" i="9"/>
  <c r="AB26" i="9"/>
  <c r="AA26" i="9"/>
  <c r="Z26" i="9"/>
  <c r="X26" i="9"/>
  <c r="T26" i="9"/>
  <c r="P26" i="9"/>
  <c r="L26" i="9"/>
  <c r="I26" i="9"/>
  <c r="F26" i="9"/>
  <c r="M26" i="9" s="1"/>
  <c r="AI25" i="9"/>
  <c r="AH25" i="9"/>
  <c r="AG25" i="9"/>
  <c r="AE25" i="9"/>
  <c r="AD25" i="9"/>
  <c r="W25" i="9"/>
  <c r="V25" i="9"/>
  <c r="X25" i="9" s="1"/>
  <c r="S25" i="9"/>
  <c r="R25" i="9"/>
  <c r="O25" i="9"/>
  <c r="N25" i="9"/>
  <c r="P25" i="9" s="1"/>
  <c r="K25" i="9"/>
  <c r="AA25" i="9" s="1"/>
  <c r="J25" i="9"/>
  <c r="H25" i="9"/>
  <c r="G25" i="9"/>
  <c r="I25" i="9" s="1"/>
  <c r="F25" i="9"/>
  <c r="E25" i="9"/>
  <c r="D25" i="9"/>
  <c r="AJ24" i="9"/>
  <c r="AF24" i="9"/>
  <c r="AA24" i="9"/>
  <c r="AB24" i="9" s="1"/>
  <c r="Z24" i="9"/>
  <c r="X24" i="9"/>
  <c r="U24" i="9"/>
  <c r="T24" i="9"/>
  <c r="P24" i="9"/>
  <c r="AK24" i="9" s="1"/>
  <c r="L24" i="9"/>
  <c r="I24" i="9"/>
  <c r="F24" i="9"/>
  <c r="AJ23" i="9"/>
  <c r="AF23" i="9"/>
  <c r="AA23" i="9"/>
  <c r="Z23" i="9"/>
  <c r="X23" i="9"/>
  <c r="T23" i="9"/>
  <c r="P23" i="9"/>
  <c r="AK23" i="9" s="1"/>
  <c r="L23" i="9"/>
  <c r="I23" i="9"/>
  <c r="U23" i="9" s="1"/>
  <c r="F23" i="9"/>
  <c r="AJ22" i="9"/>
  <c r="AF22" i="9"/>
  <c r="AK22" i="9" s="1"/>
  <c r="AA22" i="9"/>
  <c r="Z22" i="9"/>
  <c r="AB22" i="9" s="1"/>
  <c r="X22" i="9"/>
  <c r="T22" i="9"/>
  <c r="P22" i="9"/>
  <c r="L22" i="9"/>
  <c r="M22" i="9" s="1"/>
  <c r="I22" i="9"/>
  <c r="F22" i="9"/>
  <c r="Q22" i="9" s="1"/>
  <c r="AJ21" i="9"/>
  <c r="AF21" i="9"/>
  <c r="AK21" i="9" s="1"/>
  <c r="AA21" i="9"/>
  <c r="Z21" i="9"/>
  <c r="AB21" i="9" s="1"/>
  <c r="X21" i="9"/>
  <c r="T21" i="9"/>
  <c r="U21" i="9" s="1"/>
  <c r="P21" i="9"/>
  <c r="L21" i="9"/>
  <c r="I21" i="9"/>
  <c r="Y21" i="9" s="1"/>
  <c r="F21" i="9"/>
  <c r="AC21" i="9" s="1"/>
  <c r="AJ20" i="9"/>
  <c r="AF20" i="9"/>
  <c r="AA20" i="9"/>
  <c r="Z20" i="9"/>
  <c r="X20" i="9"/>
  <c r="T20" i="9"/>
  <c r="Q20" i="9"/>
  <c r="P20" i="9"/>
  <c r="L20" i="9"/>
  <c r="M20" i="9" s="1"/>
  <c r="I20" i="9"/>
  <c r="F20" i="9"/>
  <c r="AJ19" i="9"/>
  <c r="AF19" i="9"/>
  <c r="AB19" i="9"/>
  <c r="AA19" i="9"/>
  <c r="Z19" i="9"/>
  <c r="X19" i="9"/>
  <c r="T19" i="9"/>
  <c r="P19" i="9"/>
  <c r="L19" i="9"/>
  <c r="I19" i="9"/>
  <c r="U19" i="9" s="1"/>
  <c r="F19" i="9"/>
  <c r="M19" i="9" s="1"/>
  <c r="AJ18" i="9"/>
  <c r="AF18" i="9"/>
  <c r="AA18" i="9"/>
  <c r="Z18" i="9"/>
  <c r="X18" i="9"/>
  <c r="T18" i="9"/>
  <c r="Q18" i="9"/>
  <c r="P18" i="9"/>
  <c r="L18" i="9"/>
  <c r="M18" i="9" s="1"/>
  <c r="I18" i="9"/>
  <c r="F18" i="9"/>
  <c r="AI17" i="9"/>
  <c r="AH17" i="9"/>
  <c r="AG17" i="9"/>
  <c r="AJ17" i="9" s="1"/>
  <c r="AE17" i="9"/>
  <c r="AD17" i="9"/>
  <c r="W17" i="9"/>
  <c r="V17" i="9"/>
  <c r="S17" i="9"/>
  <c r="R17" i="9"/>
  <c r="O17" i="9"/>
  <c r="N17" i="9"/>
  <c r="K17" i="9"/>
  <c r="J17" i="9"/>
  <c r="H17" i="9"/>
  <c r="G17" i="9"/>
  <c r="I17" i="9" s="1"/>
  <c r="E17" i="9"/>
  <c r="D17" i="9"/>
  <c r="F17" i="9" s="1"/>
  <c r="AJ16" i="9"/>
  <c r="AF16" i="9"/>
  <c r="AA16" i="9"/>
  <c r="Z16" i="9"/>
  <c r="AB16" i="9" s="1"/>
  <c r="X16" i="9"/>
  <c r="T16" i="9"/>
  <c r="P16" i="9"/>
  <c r="L16" i="9"/>
  <c r="I16" i="9"/>
  <c r="U16" i="9" s="1"/>
  <c r="F16" i="9"/>
  <c r="AJ15" i="9"/>
  <c r="AF15" i="9"/>
  <c r="AK15" i="9" s="1"/>
  <c r="AA15" i="9"/>
  <c r="Z15" i="9"/>
  <c r="X15" i="9"/>
  <c r="T15" i="9"/>
  <c r="Q15" i="9"/>
  <c r="P15" i="9"/>
  <c r="L15" i="9"/>
  <c r="I15" i="9"/>
  <c r="Y15" i="9" s="1"/>
  <c r="F15" i="9"/>
  <c r="AJ14" i="9"/>
  <c r="AF14" i="9"/>
  <c r="AK14" i="9" s="1"/>
  <c r="AA14" i="9"/>
  <c r="Z14" i="9"/>
  <c r="X14" i="9"/>
  <c r="T14" i="9"/>
  <c r="U14" i="9" s="1"/>
  <c r="P14" i="9"/>
  <c r="L14" i="9"/>
  <c r="I14" i="9"/>
  <c r="Y14" i="9" s="1"/>
  <c r="F14" i="9"/>
  <c r="AJ13" i="9"/>
  <c r="AF13" i="9"/>
  <c r="AA13" i="9"/>
  <c r="Z13" i="9"/>
  <c r="X13" i="9"/>
  <c r="T13" i="9"/>
  <c r="P13" i="9"/>
  <c r="AK13" i="9" s="1"/>
  <c r="L13" i="9"/>
  <c r="I13" i="9"/>
  <c r="F13" i="9"/>
  <c r="AJ12" i="9"/>
  <c r="AF12" i="9"/>
  <c r="AK12" i="9" s="1"/>
  <c r="AB12" i="9"/>
  <c r="AA12" i="9"/>
  <c r="Z12" i="9"/>
  <c r="X12" i="9"/>
  <c r="T12" i="9"/>
  <c r="P12" i="9"/>
  <c r="L12" i="9"/>
  <c r="I12" i="9"/>
  <c r="F12" i="9"/>
  <c r="M12" i="9" s="1"/>
  <c r="AJ11" i="9"/>
  <c r="AF11" i="9"/>
  <c r="AA11" i="9"/>
  <c r="Z11" i="9"/>
  <c r="AB11" i="9" s="1"/>
  <c r="AC11" i="9" s="1"/>
  <c r="X11" i="9"/>
  <c r="T11" i="9"/>
  <c r="P11" i="9"/>
  <c r="L11" i="9"/>
  <c r="I11" i="9"/>
  <c r="U11" i="9" s="1"/>
  <c r="F11" i="9"/>
  <c r="M11" i="9" s="1"/>
  <c r="AJ10" i="9"/>
  <c r="AF10" i="9"/>
  <c r="AA10" i="9"/>
  <c r="Z10" i="9"/>
  <c r="X10" i="9"/>
  <c r="T10" i="9"/>
  <c r="U10" i="9" s="1"/>
  <c r="P10" i="9"/>
  <c r="L10" i="9"/>
  <c r="I10" i="9"/>
  <c r="Y10" i="9" s="1"/>
  <c r="F10" i="9"/>
  <c r="AJ9" i="9"/>
  <c r="AF9" i="9"/>
  <c r="AA9" i="9"/>
  <c r="Z9" i="9"/>
  <c r="X9" i="9"/>
  <c r="U9" i="9"/>
  <c r="T9" i="9"/>
  <c r="P9" i="9"/>
  <c r="M9" i="9"/>
  <c r="L9" i="9"/>
  <c r="I9" i="9"/>
  <c r="F9" i="9"/>
  <c r="AI41" i="8"/>
  <c r="AH41" i="8"/>
  <c r="AG41" i="8"/>
  <c r="AE41" i="8"/>
  <c r="AD41" i="8"/>
  <c r="AF41" i="8" s="1"/>
  <c r="W41" i="8"/>
  <c r="V41" i="8"/>
  <c r="S41" i="8"/>
  <c r="R41" i="8"/>
  <c r="T41" i="8" s="1"/>
  <c r="O41" i="8"/>
  <c r="N41" i="8"/>
  <c r="K41" i="8"/>
  <c r="J41" i="8"/>
  <c r="L41" i="8" s="1"/>
  <c r="H41" i="8"/>
  <c r="G41" i="8"/>
  <c r="E41" i="8"/>
  <c r="D41" i="8"/>
  <c r="F41" i="8" s="1"/>
  <c r="AI40" i="8"/>
  <c r="AH40" i="8"/>
  <c r="AG40" i="8"/>
  <c r="AJ40" i="8" s="1"/>
  <c r="AF40" i="8"/>
  <c r="AK40" i="8" s="1"/>
  <c r="AE40" i="8"/>
  <c r="AD40" i="8"/>
  <c r="W40" i="8"/>
  <c r="X40" i="8" s="1"/>
  <c r="V40" i="8"/>
  <c r="S40" i="8"/>
  <c r="R40" i="8"/>
  <c r="O40" i="8"/>
  <c r="N40" i="8"/>
  <c r="P40" i="8" s="1"/>
  <c r="L40" i="8"/>
  <c r="K40" i="8"/>
  <c r="J40" i="8"/>
  <c r="H40" i="8"/>
  <c r="G40" i="8"/>
  <c r="E40" i="8"/>
  <c r="D40" i="8"/>
  <c r="AJ39" i="8"/>
  <c r="AF39" i="8"/>
  <c r="AK39" i="8" s="1"/>
  <c r="AA39" i="8"/>
  <c r="Z39" i="8"/>
  <c r="X39" i="8"/>
  <c r="T39" i="8"/>
  <c r="P39" i="8"/>
  <c r="L39" i="8"/>
  <c r="I39" i="8"/>
  <c r="F39" i="8"/>
  <c r="Q39" i="8" s="1"/>
  <c r="AJ38" i="8"/>
  <c r="AF38" i="8"/>
  <c r="AA38" i="8"/>
  <c r="Z38" i="8"/>
  <c r="X38" i="8"/>
  <c r="T38" i="8"/>
  <c r="U38" i="8" s="1"/>
  <c r="P38" i="8"/>
  <c r="L38" i="8"/>
  <c r="M38" i="8" s="1"/>
  <c r="I38" i="8"/>
  <c r="Y38" i="8" s="1"/>
  <c r="F38" i="8"/>
  <c r="AJ37" i="8"/>
  <c r="AF37" i="8"/>
  <c r="AA37" i="8"/>
  <c r="Z37" i="8"/>
  <c r="X37" i="8"/>
  <c r="U37" i="8"/>
  <c r="T37" i="8"/>
  <c r="P37" i="8"/>
  <c r="M37" i="8"/>
  <c r="L37" i="8"/>
  <c r="I37" i="8"/>
  <c r="F37" i="8"/>
  <c r="AJ36" i="8"/>
  <c r="AF36" i="8"/>
  <c r="AA36" i="8"/>
  <c r="Z36" i="8"/>
  <c r="AB36" i="8" s="1"/>
  <c r="X36" i="8"/>
  <c r="T36" i="8"/>
  <c r="P36" i="8"/>
  <c r="L36" i="8"/>
  <c r="I36" i="8"/>
  <c r="Y36" i="8" s="1"/>
  <c r="F36" i="8"/>
  <c r="AJ35" i="8"/>
  <c r="AF35" i="8"/>
  <c r="AK35" i="8" s="1"/>
  <c r="AA35" i="8"/>
  <c r="Z35" i="8"/>
  <c r="X35" i="8"/>
  <c r="T35" i="8"/>
  <c r="P35" i="8"/>
  <c r="L35" i="8"/>
  <c r="I35" i="8"/>
  <c r="U35" i="8" s="1"/>
  <c r="F35" i="8"/>
  <c r="Q35" i="8" s="1"/>
  <c r="AI34" i="8"/>
  <c r="AH34" i="8"/>
  <c r="AG34" i="8"/>
  <c r="AE34" i="8"/>
  <c r="AF34" i="8" s="1"/>
  <c r="AD34" i="8"/>
  <c r="W34" i="8"/>
  <c r="V34" i="8"/>
  <c r="S34" i="8"/>
  <c r="T34" i="8" s="1"/>
  <c r="R34" i="8"/>
  <c r="O34" i="8"/>
  <c r="N34" i="8"/>
  <c r="K34" i="8"/>
  <c r="L34" i="8" s="1"/>
  <c r="J34" i="8"/>
  <c r="H34" i="8"/>
  <c r="G34" i="8"/>
  <c r="I34" i="8" s="1"/>
  <c r="E34" i="8"/>
  <c r="D34" i="8"/>
  <c r="AJ33" i="8"/>
  <c r="AF33" i="8"/>
  <c r="AB33" i="8"/>
  <c r="AA33" i="8"/>
  <c r="Z33" i="8"/>
  <c r="X33" i="8"/>
  <c r="T33" i="8"/>
  <c r="P33" i="8"/>
  <c r="L33" i="8"/>
  <c r="I33" i="8"/>
  <c r="Y33" i="8" s="1"/>
  <c r="F33" i="8"/>
  <c r="AC33" i="8" s="1"/>
  <c r="AJ32" i="8"/>
  <c r="AF32" i="8"/>
  <c r="AA32" i="8"/>
  <c r="Z32" i="8"/>
  <c r="AB32" i="8" s="1"/>
  <c r="AC32" i="8" s="1"/>
  <c r="X32" i="8"/>
  <c r="T32" i="8"/>
  <c r="P32" i="8"/>
  <c r="L32" i="8"/>
  <c r="I32" i="8"/>
  <c r="U32" i="8" s="1"/>
  <c r="F32" i="8"/>
  <c r="Q32" i="8" s="1"/>
  <c r="AJ31" i="8"/>
  <c r="AF31" i="8"/>
  <c r="AK31" i="8" s="1"/>
  <c r="AA31" i="8"/>
  <c r="Z31" i="8"/>
  <c r="AB31" i="8" s="1"/>
  <c r="X31" i="8"/>
  <c r="T31" i="8"/>
  <c r="P31" i="8"/>
  <c r="L31" i="8"/>
  <c r="M31" i="8" s="1"/>
  <c r="I31" i="8"/>
  <c r="Y31" i="8" s="1"/>
  <c r="F31" i="8"/>
  <c r="AJ30" i="8"/>
  <c r="AF30" i="8"/>
  <c r="AA30" i="8"/>
  <c r="AB30" i="8" s="1"/>
  <c r="Z30" i="8"/>
  <c r="X30" i="8"/>
  <c r="T30" i="8"/>
  <c r="P30" i="8"/>
  <c r="L30" i="8"/>
  <c r="I30" i="8"/>
  <c r="Y30" i="8" s="1"/>
  <c r="F30" i="8"/>
  <c r="M30" i="8" s="1"/>
  <c r="AJ29" i="8"/>
  <c r="AF29" i="8"/>
  <c r="AB29" i="8"/>
  <c r="AA29" i="8"/>
  <c r="Z29" i="8"/>
  <c r="X29" i="8"/>
  <c r="T29" i="8"/>
  <c r="P29" i="8"/>
  <c r="L29" i="8"/>
  <c r="I29" i="8"/>
  <c r="Y29" i="8" s="1"/>
  <c r="F29" i="8"/>
  <c r="AC29" i="8" s="1"/>
  <c r="AJ28" i="8"/>
  <c r="AF28" i="8"/>
  <c r="AA28" i="8"/>
  <c r="Z28" i="8"/>
  <c r="AB28" i="8" s="1"/>
  <c r="AC28" i="8" s="1"/>
  <c r="X28" i="8"/>
  <c r="T28" i="8"/>
  <c r="P28" i="8"/>
  <c r="L28" i="8"/>
  <c r="I28" i="8"/>
  <c r="U28" i="8" s="1"/>
  <c r="F28" i="8"/>
  <c r="AI27" i="8"/>
  <c r="AJ27" i="8" s="1"/>
  <c r="AH27" i="8"/>
  <c r="AG27" i="8"/>
  <c r="AE27" i="8"/>
  <c r="AD27" i="8"/>
  <c r="W27" i="8"/>
  <c r="X27" i="8" s="1"/>
  <c r="V27" i="8"/>
  <c r="S27" i="8"/>
  <c r="R27" i="8"/>
  <c r="O27" i="8"/>
  <c r="P27" i="8" s="1"/>
  <c r="N27" i="8"/>
  <c r="K27" i="8"/>
  <c r="J27" i="8"/>
  <c r="Z27" i="8" s="1"/>
  <c r="H27" i="8"/>
  <c r="G27" i="8"/>
  <c r="E27" i="8"/>
  <c r="D27" i="8"/>
  <c r="F27" i="8" s="1"/>
  <c r="AJ26" i="8"/>
  <c r="AF26" i="8"/>
  <c r="AA26" i="8"/>
  <c r="AB26" i="8" s="1"/>
  <c r="Z26" i="8"/>
  <c r="X26" i="8"/>
  <c r="T26" i="8"/>
  <c r="P26" i="8"/>
  <c r="AK26" i="8" s="1"/>
  <c r="L26" i="8"/>
  <c r="I26" i="8"/>
  <c r="Y26" i="8" s="1"/>
  <c r="F26" i="8"/>
  <c r="AJ25" i="8"/>
  <c r="AF25" i="8"/>
  <c r="AA25" i="8"/>
  <c r="Z25" i="8"/>
  <c r="AB25" i="8" s="1"/>
  <c r="AC25" i="8" s="1"/>
  <c r="X25" i="8"/>
  <c r="T25" i="8"/>
  <c r="P25" i="8"/>
  <c r="L25" i="8"/>
  <c r="M25" i="8" s="1"/>
  <c r="I25" i="8"/>
  <c r="U25" i="8" s="1"/>
  <c r="F25" i="8"/>
  <c r="Q25" i="8" s="1"/>
  <c r="AJ24" i="8"/>
  <c r="AF24" i="8"/>
  <c r="AK24" i="8" s="1"/>
  <c r="AA24" i="8"/>
  <c r="Z24" i="8"/>
  <c r="AB24" i="8" s="1"/>
  <c r="X24" i="8"/>
  <c r="T24" i="8"/>
  <c r="U24" i="8" s="1"/>
  <c r="P24" i="8"/>
  <c r="L24" i="8"/>
  <c r="I24" i="8"/>
  <c r="Y24" i="8" s="1"/>
  <c r="F24" i="8"/>
  <c r="AC24" i="8" s="1"/>
  <c r="AJ23" i="8"/>
  <c r="AF23" i="8"/>
  <c r="AA23" i="8"/>
  <c r="Z23" i="8"/>
  <c r="X23" i="8"/>
  <c r="T23" i="8"/>
  <c r="P23" i="8"/>
  <c r="AK23" i="8" s="1"/>
  <c r="L23" i="8"/>
  <c r="I23" i="8"/>
  <c r="F23" i="8"/>
  <c r="M23" i="8" s="1"/>
  <c r="AJ22" i="8"/>
  <c r="AF22" i="8"/>
  <c r="AA22" i="8"/>
  <c r="AB22" i="8" s="1"/>
  <c r="Z22" i="8"/>
  <c r="X22" i="8"/>
  <c r="T22" i="8"/>
  <c r="P22" i="8"/>
  <c r="AK22" i="8" s="1"/>
  <c r="L22" i="8"/>
  <c r="I22" i="8"/>
  <c r="Y22" i="8" s="1"/>
  <c r="F22" i="8"/>
  <c r="AI21" i="8"/>
  <c r="AJ21" i="8" s="1"/>
  <c r="AH21" i="8"/>
  <c r="AG21" i="8"/>
  <c r="AE21" i="8"/>
  <c r="AD21" i="8"/>
  <c r="AF21" i="8" s="1"/>
  <c r="AK21" i="8" s="1"/>
  <c r="W21" i="8"/>
  <c r="V21" i="8"/>
  <c r="X21" i="8" s="1"/>
  <c r="S21" i="8"/>
  <c r="R21" i="8"/>
  <c r="T21" i="8" s="1"/>
  <c r="O21" i="8"/>
  <c r="N21" i="8"/>
  <c r="P21" i="8" s="1"/>
  <c r="K21" i="8"/>
  <c r="AA21" i="8" s="1"/>
  <c r="J21" i="8"/>
  <c r="L21" i="8" s="1"/>
  <c r="H21" i="8"/>
  <c r="G21" i="8"/>
  <c r="I21" i="8" s="1"/>
  <c r="E21" i="8"/>
  <c r="F21" i="8" s="1"/>
  <c r="D21" i="8"/>
  <c r="AJ20" i="8"/>
  <c r="AF20" i="8"/>
  <c r="AA20" i="8"/>
  <c r="AB20" i="8" s="1"/>
  <c r="Z20" i="8"/>
  <c r="X20" i="8"/>
  <c r="T20" i="8"/>
  <c r="P20" i="8"/>
  <c r="L20" i="8"/>
  <c r="I20" i="8"/>
  <c r="Y20" i="8" s="1"/>
  <c r="F20" i="8"/>
  <c r="M20" i="8" s="1"/>
  <c r="AJ19" i="8"/>
  <c r="AF19" i="8"/>
  <c r="AB19" i="8"/>
  <c r="AA19" i="8"/>
  <c r="Z19" i="8"/>
  <c r="X19" i="8"/>
  <c r="T19" i="8"/>
  <c r="P19" i="8"/>
  <c r="L19" i="8"/>
  <c r="I19" i="8"/>
  <c r="Y19" i="8" s="1"/>
  <c r="F19" i="8"/>
  <c r="AC19" i="8" s="1"/>
  <c r="AJ18" i="8"/>
  <c r="AF18" i="8"/>
  <c r="AA18" i="8"/>
  <c r="Z18" i="8"/>
  <c r="AB18" i="8" s="1"/>
  <c r="AC18" i="8" s="1"/>
  <c r="X18" i="8"/>
  <c r="T18" i="8"/>
  <c r="P18" i="8"/>
  <c r="L18" i="8"/>
  <c r="I18" i="8"/>
  <c r="U18" i="8" s="1"/>
  <c r="F18" i="8"/>
  <c r="AJ17" i="8"/>
  <c r="AF17" i="8"/>
  <c r="AA17" i="8"/>
  <c r="Z17" i="8"/>
  <c r="AB17" i="8" s="1"/>
  <c r="X17" i="8"/>
  <c r="T17" i="8"/>
  <c r="P17" i="8"/>
  <c r="L17" i="8"/>
  <c r="M17" i="8" s="1"/>
  <c r="I17" i="8"/>
  <c r="Y17" i="8" s="1"/>
  <c r="F17" i="8"/>
  <c r="AJ16" i="8"/>
  <c r="AF16" i="8"/>
  <c r="AA16" i="8"/>
  <c r="AB16" i="8" s="1"/>
  <c r="Z16" i="8"/>
  <c r="X16" i="8"/>
  <c r="T16" i="8"/>
  <c r="P16" i="8"/>
  <c r="L16" i="8"/>
  <c r="I16" i="8"/>
  <c r="Y16" i="8" s="1"/>
  <c r="F16" i="8"/>
  <c r="M16" i="8" s="1"/>
  <c r="AI15" i="8"/>
  <c r="AH15" i="8"/>
  <c r="AG15" i="8"/>
  <c r="AJ15" i="8" s="1"/>
  <c r="AE15" i="8"/>
  <c r="AD15" i="8"/>
  <c r="AF15" i="8" s="1"/>
  <c r="W15" i="8"/>
  <c r="V15" i="8"/>
  <c r="X15" i="8" s="1"/>
  <c r="S15" i="8"/>
  <c r="R15" i="8"/>
  <c r="T15" i="8" s="1"/>
  <c r="O15" i="8"/>
  <c r="N15" i="8"/>
  <c r="P15" i="8" s="1"/>
  <c r="K15" i="8"/>
  <c r="J15" i="8"/>
  <c r="H15" i="8"/>
  <c r="I15" i="8" s="1"/>
  <c r="Y15" i="8" s="1"/>
  <c r="G15" i="8"/>
  <c r="E15" i="8"/>
  <c r="D15" i="8"/>
  <c r="AJ14" i="8"/>
  <c r="AF14" i="8"/>
  <c r="AA14" i="8"/>
  <c r="Z14" i="8"/>
  <c r="AB14" i="8" s="1"/>
  <c r="X14" i="8"/>
  <c r="T14" i="8"/>
  <c r="P14" i="8"/>
  <c r="L14" i="8"/>
  <c r="M14" i="8" s="1"/>
  <c r="I14" i="8"/>
  <c r="Y14" i="8" s="1"/>
  <c r="F14" i="8"/>
  <c r="AJ13" i="8"/>
  <c r="AF13" i="8"/>
  <c r="AA13" i="8"/>
  <c r="AB13" i="8" s="1"/>
  <c r="Z13" i="8"/>
  <c r="X13" i="8"/>
  <c r="T13" i="8"/>
  <c r="P13" i="8"/>
  <c r="L13" i="8"/>
  <c r="I13" i="8"/>
  <c r="Y13" i="8" s="1"/>
  <c r="F13" i="8"/>
  <c r="AJ12" i="8"/>
  <c r="AF12" i="8"/>
  <c r="AB12" i="8"/>
  <c r="AA12" i="8"/>
  <c r="Z12" i="8"/>
  <c r="X12" i="8"/>
  <c r="T12" i="8"/>
  <c r="P12" i="8"/>
  <c r="L12" i="8"/>
  <c r="I12" i="8"/>
  <c r="Y12" i="8" s="1"/>
  <c r="F12" i="8"/>
  <c r="AC12" i="8" s="1"/>
  <c r="AJ11" i="8"/>
  <c r="AF11" i="8"/>
  <c r="AA11" i="8"/>
  <c r="Z11" i="8"/>
  <c r="X11" i="8"/>
  <c r="T11" i="8"/>
  <c r="P11" i="8"/>
  <c r="L11" i="8"/>
  <c r="I11" i="8"/>
  <c r="U11" i="8" s="1"/>
  <c r="F11" i="8"/>
  <c r="Q11" i="8" s="1"/>
  <c r="AJ10" i="8"/>
  <c r="AF10" i="8"/>
  <c r="AA10" i="8"/>
  <c r="Z10" i="8"/>
  <c r="AB10" i="8" s="1"/>
  <c r="X10" i="8"/>
  <c r="T10" i="8"/>
  <c r="P10" i="8"/>
  <c r="L10" i="8"/>
  <c r="M10" i="8" s="1"/>
  <c r="I10" i="8"/>
  <c r="F10" i="8"/>
  <c r="AJ9" i="8"/>
  <c r="AF9" i="8"/>
  <c r="AA9" i="8"/>
  <c r="AB9" i="8" s="1"/>
  <c r="Z9" i="8"/>
  <c r="X9" i="8"/>
  <c r="U9" i="8"/>
  <c r="T9" i="8"/>
  <c r="P9" i="8"/>
  <c r="L9" i="8"/>
  <c r="M9" i="8" s="1"/>
  <c r="I9" i="8"/>
  <c r="F9" i="8"/>
  <c r="AI74" i="7"/>
  <c r="AJ74" i="7" s="1"/>
  <c r="AH74" i="7"/>
  <c r="AG74" i="7"/>
  <c r="AE74" i="7"/>
  <c r="AF74" i="7" s="1"/>
  <c r="AK74" i="7" s="1"/>
  <c r="AD74" i="7"/>
  <c r="W74" i="7"/>
  <c r="V74" i="7"/>
  <c r="X74" i="7" s="1"/>
  <c r="S74" i="7"/>
  <c r="R74" i="7"/>
  <c r="T74" i="7" s="1"/>
  <c r="P74" i="7"/>
  <c r="O74" i="7"/>
  <c r="N74" i="7"/>
  <c r="K74" i="7"/>
  <c r="AA74" i="7" s="1"/>
  <c r="J74" i="7"/>
  <c r="Z74" i="7" s="1"/>
  <c r="H74" i="7"/>
  <c r="G74" i="7"/>
  <c r="I74" i="7" s="1"/>
  <c r="E74" i="7"/>
  <c r="D74" i="7"/>
  <c r="AI73" i="7"/>
  <c r="AH73" i="7"/>
  <c r="AG73" i="7"/>
  <c r="AE73" i="7"/>
  <c r="AD73" i="7"/>
  <c r="AF73" i="7" s="1"/>
  <c r="W73" i="7"/>
  <c r="V73" i="7"/>
  <c r="S73" i="7"/>
  <c r="R73" i="7"/>
  <c r="T73" i="7" s="1"/>
  <c r="O73" i="7"/>
  <c r="N73" i="7"/>
  <c r="K73" i="7"/>
  <c r="J73" i="7"/>
  <c r="L73" i="7" s="1"/>
  <c r="H73" i="7"/>
  <c r="I73" i="7" s="1"/>
  <c r="G73" i="7"/>
  <c r="E73" i="7"/>
  <c r="D73" i="7"/>
  <c r="F73" i="7" s="1"/>
  <c r="AJ72" i="7"/>
  <c r="AF72" i="7"/>
  <c r="AA72" i="7"/>
  <c r="Z72" i="7"/>
  <c r="AB72" i="7" s="1"/>
  <c r="AC72" i="7" s="1"/>
  <c r="X72" i="7"/>
  <c r="T72" i="7"/>
  <c r="Q72" i="7"/>
  <c r="P72" i="7"/>
  <c r="L72" i="7"/>
  <c r="I72" i="7"/>
  <c r="F72" i="7"/>
  <c r="M72" i="7" s="1"/>
  <c r="AJ71" i="7"/>
  <c r="AF71" i="7"/>
  <c r="AB71" i="7"/>
  <c r="AA71" i="7"/>
  <c r="Z71" i="7"/>
  <c r="X71" i="7"/>
  <c r="T71" i="7"/>
  <c r="U71" i="7" s="1"/>
  <c r="P71" i="7"/>
  <c r="L71" i="7"/>
  <c r="I71" i="7"/>
  <c r="Y71" i="7" s="1"/>
  <c r="F71" i="7"/>
  <c r="AJ70" i="7"/>
  <c r="AF70" i="7"/>
  <c r="AA70" i="7"/>
  <c r="Z70" i="7"/>
  <c r="X70" i="7"/>
  <c r="T70" i="7"/>
  <c r="Q70" i="7"/>
  <c r="P70" i="7"/>
  <c r="AK70" i="7" s="1"/>
  <c r="L70" i="7"/>
  <c r="I70" i="7"/>
  <c r="F70" i="7"/>
  <c r="AJ69" i="7"/>
  <c r="AF69" i="7"/>
  <c r="AA69" i="7"/>
  <c r="Z69" i="7"/>
  <c r="X69" i="7"/>
  <c r="T69" i="7"/>
  <c r="P69" i="7"/>
  <c r="AK69" i="7" s="1"/>
  <c r="L69" i="7"/>
  <c r="I69" i="7"/>
  <c r="Y69" i="7" s="1"/>
  <c r="F69" i="7"/>
  <c r="AJ68" i="7"/>
  <c r="AF68" i="7"/>
  <c r="AA68" i="7"/>
  <c r="Z68" i="7"/>
  <c r="AB68" i="7" s="1"/>
  <c r="AC68" i="7" s="1"/>
  <c r="X68" i="7"/>
  <c r="T68" i="7"/>
  <c r="P68" i="7"/>
  <c r="M68" i="7"/>
  <c r="L68" i="7"/>
  <c r="I68" i="7"/>
  <c r="F68" i="7"/>
  <c r="Q68" i="7" s="1"/>
  <c r="AI67" i="7"/>
  <c r="AH67" i="7"/>
  <c r="AG67" i="7"/>
  <c r="AE67" i="7"/>
  <c r="AD67" i="7"/>
  <c r="W67" i="7"/>
  <c r="X67" i="7" s="1"/>
  <c r="V67" i="7"/>
  <c r="S67" i="7"/>
  <c r="R67" i="7"/>
  <c r="O67" i="7"/>
  <c r="N67" i="7"/>
  <c r="K67" i="7"/>
  <c r="L67" i="7" s="1"/>
  <c r="J67" i="7"/>
  <c r="H67" i="7"/>
  <c r="G67" i="7"/>
  <c r="I67" i="7" s="1"/>
  <c r="E67" i="7"/>
  <c r="D67" i="7"/>
  <c r="AJ66" i="7"/>
  <c r="AF66" i="7"/>
  <c r="AA66" i="7"/>
  <c r="Z66" i="7"/>
  <c r="X66" i="7"/>
  <c r="T66" i="7"/>
  <c r="P66" i="7"/>
  <c r="AK66" i="7" s="1"/>
  <c r="L66" i="7"/>
  <c r="I66" i="7"/>
  <c r="Y66" i="7" s="1"/>
  <c r="F66" i="7"/>
  <c r="AJ65" i="7"/>
  <c r="AF65" i="7"/>
  <c r="AA65" i="7"/>
  <c r="Z65" i="7"/>
  <c r="AB65" i="7" s="1"/>
  <c r="X65" i="7"/>
  <c r="T65" i="7"/>
  <c r="P65" i="7"/>
  <c r="L65" i="7"/>
  <c r="I65" i="7"/>
  <c r="F65" i="7"/>
  <c r="AJ64" i="7"/>
  <c r="AF64" i="7"/>
  <c r="AK64" i="7" s="1"/>
  <c r="AA64" i="7"/>
  <c r="Z64" i="7"/>
  <c r="AB64" i="7" s="1"/>
  <c r="X64" i="7"/>
  <c r="T64" i="7"/>
  <c r="P64" i="7"/>
  <c r="L64" i="7"/>
  <c r="I64" i="7"/>
  <c r="Y64" i="7" s="1"/>
  <c r="F64" i="7"/>
  <c r="AJ63" i="7"/>
  <c r="AF63" i="7"/>
  <c r="AC63" i="7"/>
  <c r="AA63" i="7"/>
  <c r="AB63" i="7" s="1"/>
  <c r="Z63" i="7"/>
  <c r="X63" i="7"/>
  <c r="T63" i="7"/>
  <c r="Q63" i="7"/>
  <c r="P63" i="7"/>
  <c r="M63" i="7"/>
  <c r="L63" i="7"/>
  <c r="I63" i="7"/>
  <c r="F63" i="7"/>
  <c r="AJ62" i="7"/>
  <c r="AF62" i="7"/>
  <c r="AK62" i="7" s="1"/>
  <c r="AA62" i="7"/>
  <c r="Z62" i="7"/>
  <c r="AB62" i="7" s="1"/>
  <c r="X62" i="7"/>
  <c r="T62" i="7"/>
  <c r="P62" i="7"/>
  <c r="L62" i="7"/>
  <c r="I62" i="7"/>
  <c r="Y62" i="7" s="1"/>
  <c r="F62" i="7"/>
  <c r="AI61" i="7"/>
  <c r="AH61" i="7"/>
  <c r="AG61" i="7"/>
  <c r="AJ61" i="7" s="1"/>
  <c r="AE61" i="7"/>
  <c r="AD61" i="7"/>
  <c r="AF61" i="7" s="1"/>
  <c r="W61" i="7"/>
  <c r="V61" i="7"/>
  <c r="S61" i="7"/>
  <c r="R61" i="7"/>
  <c r="T61" i="7" s="1"/>
  <c r="P61" i="7"/>
  <c r="O61" i="7"/>
  <c r="N61" i="7"/>
  <c r="K61" i="7"/>
  <c r="AA61" i="7" s="1"/>
  <c r="J61" i="7"/>
  <c r="Z61" i="7" s="1"/>
  <c r="AB61" i="7" s="1"/>
  <c r="H61" i="7"/>
  <c r="G61" i="7"/>
  <c r="E61" i="7"/>
  <c r="F61" i="7" s="1"/>
  <c r="D61" i="7"/>
  <c r="AJ60" i="7"/>
  <c r="AF60" i="7"/>
  <c r="AA60" i="7"/>
  <c r="AB60" i="7" s="1"/>
  <c r="Z60" i="7"/>
  <c r="X60" i="7"/>
  <c r="T60" i="7"/>
  <c r="P60" i="7"/>
  <c r="L60" i="7"/>
  <c r="I60" i="7"/>
  <c r="Y60" i="7" s="1"/>
  <c r="F60" i="7"/>
  <c r="M60" i="7" s="1"/>
  <c r="AJ59" i="7"/>
  <c r="AF59" i="7"/>
  <c r="AK59" i="7" s="1"/>
  <c r="AA59" i="7"/>
  <c r="Z59" i="7"/>
  <c r="AB59" i="7" s="1"/>
  <c r="AC59" i="7" s="1"/>
  <c r="X59" i="7"/>
  <c r="T59" i="7"/>
  <c r="P59" i="7"/>
  <c r="L59" i="7"/>
  <c r="I59" i="7"/>
  <c r="U59" i="7" s="1"/>
  <c r="F59" i="7"/>
  <c r="AJ58" i="7"/>
  <c r="AF58" i="7"/>
  <c r="AK58" i="7" s="1"/>
  <c r="AA58" i="7"/>
  <c r="Z58" i="7"/>
  <c r="X58" i="7"/>
  <c r="T58" i="7"/>
  <c r="P58" i="7"/>
  <c r="L58" i="7"/>
  <c r="M58" i="7" s="1"/>
  <c r="I58" i="7"/>
  <c r="F58" i="7"/>
  <c r="Q58" i="7" s="1"/>
  <c r="AJ57" i="7"/>
  <c r="AF57" i="7"/>
  <c r="AA57" i="7"/>
  <c r="Z57" i="7"/>
  <c r="X57" i="7"/>
  <c r="T57" i="7"/>
  <c r="P57" i="7"/>
  <c r="L57" i="7"/>
  <c r="I57" i="7"/>
  <c r="F57" i="7"/>
  <c r="M57" i="7" s="1"/>
  <c r="AJ56" i="7"/>
  <c r="AF56" i="7"/>
  <c r="AB56" i="7"/>
  <c r="AA56" i="7"/>
  <c r="Z56" i="7"/>
  <c r="X56" i="7"/>
  <c r="T56" i="7"/>
  <c r="P56" i="7"/>
  <c r="AK56" i="7" s="1"/>
  <c r="L56" i="7"/>
  <c r="I56" i="7"/>
  <c r="F56" i="7"/>
  <c r="AJ55" i="7"/>
  <c r="AF55" i="7"/>
  <c r="AA55" i="7"/>
  <c r="Z55" i="7"/>
  <c r="AB55" i="7" s="1"/>
  <c r="Y55" i="7"/>
  <c r="X55" i="7"/>
  <c r="T55" i="7"/>
  <c r="P55" i="7"/>
  <c r="L55" i="7"/>
  <c r="I55" i="7"/>
  <c r="F55" i="7"/>
  <c r="AJ54" i="7"/>
  <c r="AI54" i="7"/>
  <c r="AH54" i="7"/>
  <c r="AG54" i="7"/>
  <c r="AF54" i="7"/>
  <c r="AE54" i="7"/>
  <c r="AD54" i="7"/>
  <c r="W54" i="7"/>
  <c r="V54" i="7"/>
  <c r="X54" i="7" s="1"/>
  <c r="S54" i="7"/>
  <c r="R54" i="7"/>
  <c r="O54" i="7"/>
  <c r="P54" i="7" s="1"/>
  <c r="N54" i="7"/>
  <c r="K54" i="7"/>
  <c r="J54" i="7"/>
  <c r="Z54" i="7" s="1"/>
  <c r="H54" i="7"/>
  <c r="G54" i="7"/>
  <c r="E54" i="7"/>
  <c r="D54" i="7"/>
  <c r="F54" i="7" s="1"/>
  <c r="AJ53" i="7"/>
  <c r="AF53" i="7"/>
  <c r="AA53" i="7"/>
  <c r="Z53" i="7"/>
  <c r="X53" i="7"/>
  <c r="T53" i="7"/>
  <c r="P53" i="7"/>
  <c r="AK53" i="7" s="1"/>
  <c r="L53" i="7"/>
  <c r="I53" i="7"/>
  <c r="F53" i="7"/>
  <c r="AJ52" i="7"/>
  <c r="AF52" i="7"/>
  <c r="AK52" i="7" s="1"/>
  <c r="AB52" i="7"/>
  <c r="AA52" i="7"/>
  <c r="Z52" i="7"/>
  <c r="X52" i="7"/>
  <c r="T52" i="7"/>
  <c r="P52" i="7"/>
  <c r="L52" i="7"/>
  <c r="I52" i="7"/>
  <c r="F52" i="7"/>
  <c r="AJ51" i="7"/>
  <c r="AF51" i="7"/>
  <c r="AA51" i="7"/>
  <c r="Z51" i="7"/>
  <c r="AB51" i="7" s="1"/>
  <c r="AC51" i="7" s="1"/>
  <c r="X51" i="7"/>
  <c r="T51" i="7"/>
  <c r="Q51" i="7"/>
  <c r="P51" i="7"/>
  <c r="L51" i="7"/>
  <c r="I51" i="7"/>
  <c r="F51" i="7"/>
  <c r="AJ50" i="7"/>
  <c r="AF50" i="7"/>
  <c r="AA50" i="7"/>
  <c r="Z50" i="7"/>
  <c r="AB50" i="7" s="1"/>
  <c r="X50" i="7"/>
  <c r="T50" i="7"/>
  <c r="P50" i="7"/>
  <c r="M50" i="7"/>
  <c r="L50" i="7"/>
  <c r="I50" i="7"/>
  <c r="F50" i="7"/>
  <c r="AJ49" i="7"/>
  <c r="AF49" i="7"/>
  <c r="AA49" i="7"/>
  <c r="Z49" i="7"/>
  <c r="AB49" i="7" s="1"/>
  <c r="X49" i="7"/>
  <c r="T49" i="7"/>
  <c r="P49" i="7"/>
  <c r="AK49" i="7" s="1"/>
  <c r="L49" i="7"/>
  <c r="I49" i="7"/>
  <c r="U49" i="7" s="1"/>
  <c r="F49" i="7"/>
  <c r="AI48" i="7"/>
  <c r="AH48" i="7"/>
  <c r="AG48" i="7"/>
  <c r="AE48" i="7"/>
  <c r="AD48" i="7"/>
  <c r="AF48" i="7" s="1"/>
  <c r="W48" i="7"/>
  <c r="V48" i="7"/>
  <c r="S48" i="7"/>
  <c r="R48" i="7"/>
  <c r="T48" i="7" s="1"/>
  <c r="O48" i="7"/>
  <c r="N48" i="7"/>
  <c r="K48" i="7"/>
  <c r="J48" i="7"/>
  <c r="H48" i="7"/>
  <c r="G48" i="7"/>
  <c r="E48" i="7"/>
  <c r="D48" i="7"/>
  <c r="AK47" i="7"/>
  <c r="AJ47" i="7"/>
  <c r="AF47" i="7"/>
  <c r="AA47" i="7"/>
  <c r="Z47" i="7"/>
  <c r="X47" i="7"/>
  <c r="T47" i="7"/>
  <c r="P47" i="7"/>
  <c r="L47" i="7"/>
  <c r="M47" i="7" s="1"/>
  <c r="I47" i="7"/>
  <c r="Y47" i="7" s="1"/>
  <c r="F47" i="7"/>
  <c r="AJ46" i="7"/>
  <c r="AF46" i="7"/>
  <c r="AA46" i="7"/>
  <c r="AB46" i="7" s="1"/>
  <c r="Z46" i="7"/>
  <c r="X46" i="7"/>
  <c r="U46" i="7"/>
  <c r="T46" i="7"/>
  <c r="P46" i="7"/>
  <c r="L46" i="7"/>
  <c r="M46" i="7" s="1"/>
  <c r="I46" i="7"/>
  <c r="F46" i="7"/>
  <c r="AJ45" i="7"/>
  <c r="AF45" i="7"/>
  <c r="AA45" i="7"/>
  <c r="Z45" i="7"/>
  <c r="X45" i="7"/>
  <c r="T45" i="7"/>
  <c r="P45" i="7"/>
  <c r="AK45" i="7" s="1"/>
  <c r="L45" i="7"/>
  <c r="I45" i="7"/>
  <c r="F45" i="7"/>
  <c r="AJ44" i="7"/>
  <c r="AF44" i="7"/>
  <c r="AA44" i="7"/>
  <c r="Z44" i="7"/>
  <c r="AB44" i="7" s="1"/>
  <c r="AC44" i="7" s="1"/>
  <c r="X44" i="7"/>
  <c r="T44" i="7"/>
  <c r="P44" i="7"/>
  <c r="L44" i="7"/>
  <c r="M44" i="7" s="1"/>
  <c r="I44" i="7"/>
  <c r="U44" i="7" s="1"/>
  <c r="F44" i="7"/>
  <c r="AJ43" i="7"/>
  <c r="AF43" i="7"/>
  <c r="AK43" i="7" s="1"/>
  <c r="AA43" i="7"/>
  <c r="Z43" i="7"/>
  <c r="AB43" i="7" s="1"/>
  <c r="X43" i="7"/>
  <c r="U43" i="7"/>
  <c r="T43" i="7"/>
  <c r="P43" i="7"/>
  <c r="M43" i="7"/>
  <c r="L43" i="7"/>
  <c r="I43" i="7"/>
  <c r="F43" i="7"/>
  <c r="AK42" i="7"/>
  <c r="AJ42" i="7"/>
  <c r="AF42" i="7"/>
  <c r="AA42" i="7"/>
  <c r="Z42" i="7"/>
  <c r="X42" i="7"/>
  <c r="T42" i="7"/>
  <c r="P42" i="7"/>
  <c r="L42" i="7"/>
  <c r="I42" i="7"/>
  <c r="F42" i="7"/>
  <c r="M42" i="7" s="1"/>
  <c r="AI41" i="7"/>
  <c r="AH41" i="7"/>
  <c r="AG41" i="7"/>
  <c r="AE41" i="7"/>
  <c r="AD41" i="7"/>
  <c r="W41" i="7"/>
  <c r="V41" i="7"/>
  <c r="X41" i="7" s="1"/>
  <c r="S41" i="7"/>
  <c r="R41" i="7"/>
  <c r="O41" i="7"/>
  <c r="AA41" i="7" s="1"/>
  <c r="N41" i="7"/>
  <c r="Z41" i="7" s="1"/>
  <c r="K41" i="7"/>
  <c r="J41" i="7"/>
  <c r="H41" i="7"/>
  <c r="G41" i="7"/>
  <c r="I41" i="7" s="1"/>
  <c r="Y41" i="7" s="1"/>
  <c r="E41" i="7"/>
  <c r="D41" i="7"/>
  <c r="F41" i="7" s="1"/>
  <c r="AJ40" i="7"/>
  <c r="AF40" i="7"/>
  <c r="AA40" i="7"/>
  <c r="Z40" i="7"/>
  <c r="X40" i="7"/>
  <c r="T40" i="7"/>
  <c r="P40" i="7"/>
  <c r="L40" i="7"/>
  <c r="I40" i="7"/>
  <c r="F40" i="7"/>
  <c r="AJ39" i="7"/>
  <c r="AF39" i="7"/>
  <c r="AK39" i="7" s="1"/>
  <c r="AA39" i="7"/>
  <c r="Z39" i="7"/>
  <c r="X39" i="7"/>
  <c r="T39" i="7"/>
  <c r="P39" i="7"/>
  <c r="L39" i="7"/>
  <c r="M39" i="7" s="1"/>
  <c r="I39" i="7"/>
  <c r="F39" i="7"/>
  <c r="Q39" i="7" s="1"/>
  <c r="AJ38" i="7"/>
  <c r="AF38" i="7"/>
  <c r="AK38" i="7" s="1"/>
  <c r="AA38" i="7"/>
  <c r="Z38" i="7"/>
  <c r="X38" i="7"/>
  <c r="T38" i="7"/>
  <c r="P38" i="7"/>
  <c r="L38" i="7"/>
  <c r="I38" i="7"/>
  <c r="Y38" i="7" s="1"/>
  <c r="F38" i="7"/>
  <c r="AJ37" i="7"/>
  <c r="AF37" i="7"/>
  <c r="AA37" i="7"/>
  <c r="Z37" i="7"/>
  <c r="AB37" i="7" s="1"/>
  <c r="X37" i="7"/>
  <c r="T37" i="7"/>
  <c r="P37" i="7"/>
  <c r="L37" i="7"/>
  <c r="I37" i="7"/>
  <c r="F37" i="7"/>
  <c r="AI36" i="7"/>
  <c r="AH36" i="7"/>
  <c r="AG36" i="7"/>
  <c r="AE36" i="7"/>
  <c r="AD36" i="7"/>
  <c r="AF36" i="7" s="1"/>
  <c r="W36" i="7"/>
  <c r="V36" i="7"/>
  <c r="S36" i="7"/>
  <c r="R36" i="7"/>
  <c r="T36" i="7" s="1"/>
  <c r="O36" i="7"/>
  <c r="N36" i="7"/>
  <c r="K36" i="7"/>
  <c r="J36" i="7"/>
  <c r="H36" i="7"/>
  <c r="G36" i="7"/>
  <c r="E36" i="7"/>
  <c r="D36" i="7"/>
  <c r="F36" i="7" s="1"/>
  <c r="AJ35" i="7"/>
  <c r="AF35" i="7"/>
  <c r="AK35" i="7" s="1"/>
  <c r="AB35" i="7"/>
  <c r="AA35" i="7"/>
  <c r="Z35" i="7"/>
  <c r="X35" i="7"/>
  <c r="T35" i="7"/>
  <c r="P35" i="7"/>
  <c r="L35" i="7"/>
  <c r="I35" i="7"/>
  <c r="Y35" i="7" s="1"/>
  <c r="F35" i="7"/>
  <c r="AJ34" i="7"/>
  <c r="AF34" i="7"/>
  <c r="AA34" i="7"/>
  <c r="AB34" i="7" s="1"/>
  <c r="Z34" i="7"/>
  <c r="X34" i="7"/>
  <c r="T34" i="7"/>
  <c r="P34" i="7"/>
  <c r="L34" i="7"/>
  <c r="I34" i="7"/>
  <c r="Y34" i="7" s="1"/>
  <c r="F34" i="7"/>
  <c r="M34" i="7" s="1"/>
  <c r="AJ33" i="7"/>
  <c r="AF33" i="7"/>
  <c r="AK33" i="7" s="1"/>
  <c r="AA33" i="7"/>
  <c r="Z33" i="7"/>
  <c r="AB33" i="7" s="1"/>
  <c r="X33" i="7"/>
  <c r="T33" i="7"/>
  <c r="P33" i="7"/>
  <c r="L33" i="7"/>
  <c r="I33" i="7"/>
  <c r="U33" i="7" s="1"/>
  <c r="F33" i="7"/>
  <c r="AJ32" i="7"/>
  <c r="AF32" i="7"/>
  <c r="AK32" i="7" s="1"/>
  <c r="AA32" i="7"/>
  <c r="Z32" i="7"/>
  <c r="X32" i="7"/>
  <c r="T32" i="7"/>
  <c r="P32" i="7"/>
  <c r="L32" i="7"/>
  <c r="M32" i="7" s="1"/>
  <c r="I32" i="7"/>
  <c r="Y32" i="7" s="1"/>
  <c r="F32" i="7"/>
  <c r="Q32" i="7" s="1"/>
  <c r="AJ31" i="7"/>
  <c r="AF31" i="7"/>
  <c r="AK31" i="7" s="1"/>
  <c r="AB31" i="7"/>
  <c r="AA31" i="7"/>
  <c r="Z31" i="7"/>
  <c r="X31" i="7"/>
  <c r="U31" i="7"/>
  <c r="T31" i="7"/>
  <c r="P31" i="7"/>
  <c r="L31" i="7"/>
  <c r="M31" i="7" s="1"/>
  <c r="I31" i="7"/>
  <c r="F31" i="7"/>
  <c r="AI30" i="7"/>
  <c r="AH30" i="7"/>
  <c r="AG30" i="7"/>
  <c r="AE30" i="7"/>
  <c r="AD30" i="7"/>
  <c r="AF30" i="7" s="1"/>
  <c r="W30" i="7"/>
  <c r="V30" i="7"/>
  <c r="X30" i="7" s="1"/>
  <c r="T30" i="7"/>
  <c r="S30" i="7"/>
  <c r="R30" i="7"/>
  <c r="P30" i="7"/>
  <c r="AK30" i="7" s="1"/>
  <c r="O30" i="7"/>
  <c r="N30" i="7"/>
  <c r="K30" i="7"/>
  <c r="AA30" i="7" s="1"/>
  <c r="J30" i="7"/>
  <c r="H30" i="7"/>
  <c r="I30" i="7" s="1"/>
  <c r="G30" i="7"/>
  <c r="E30" i="7"/>
  <c r="D30" i="7"/>
  <c r="F30" i="7" s="1"/>
  <c r="AJ29" i="7"/>
  <c r="AF29" i="7"/>
  <c r="AA29" i="7"/>
  <c r="Z29" i="7"/>
  <c r="X29" i="7"/>
  <c r="T29" i="7"/>
  <c r="Q29" i="7"/>
  <c r="P29" i="7"/>
  <c r="L29" i="7"/>
  <c r="I29" i="7"/>
  <c r="F29" i="7"/>
  <c r="M29" i="7" s="1"/>
  <c r="AJ28" i="7"/>
  <c r="AF28" i="7"/>
  <c r="AK28" i="7" s="1"/>
  <c r="AA28" i="7"/>
  <c r="Z28" i="7"/>
  <c r="X28" i="7"/>
  <c r="T28" i="7"/>
  <c r="P28" i="7"/>
  <c r="L28" i="7"/>
  <c r="I28" i="7"/>
  <c r="Y28" i="7" s="1"/>
  <c r="F28" i="7"/>
  <c r="M28" i="7" s="1"/>
  <c r="AJ27" i="7"/>
  <c r="AF27" i="7"/>
  <c r="AA27" i="7"/>
  <c r="AB27" i="7" s="1"/>
  <c r="AC27" i="7" s="1"/>
  <c r="Z27" i="7"/>
  <c r="X27" i="7"/>
  <c r="T27" i="7"/>
  <c r="Q27" i="7"/>
  <c r="P27" i="7"/>
  <c r="AK27" i="7" s="1"/>
  <c r="L27" i="7"/>
  <c r="I27" i="7"/>
  <c r="U27" i="7" s="1"/>
  <c r="F27" i="7"/>
  <c r="M27" i="7" s="1"/>
  <c r="AJ26" i="7"/>
  <c r="AF26" i="7"/>
  <c r="AK26" i="7" s="1"/>
  <c r="AA26" i="7"/>
  <c r="Z26" i="7"/>
  <c r="AB26" i="7" s="1"/>
  <c r="X26" i="7"/>
  <c r="T26" i="7"/>
  <c r="P26" i="7"/>
  <c r="L26" i="7"/>
  <c r="I26" i="7"/>
  <c r="U26" i="7" s="1"/>
  <c r="F26" i="7"/>
  <c r="AI25" i="7"/>
  <c r="AH25" i="7"/>
  <c r="AG25" i="7"/>
  <c r="AE25" i="7"/>
  <c r="AD25" i="7"/>
  <c r="X25" i="7"/>
  <c r="W25" i="7"/>
  <c r="V25" i="7"/>
  <c r="S25" i="7"/>
  <c r="R25" i="7"/>
  <c r="T25" i="7" s="1"/>
  <c r="O25" i="7"/>
  <c r="N25" i="7"/>
  <c r="K25" i="7"/>
  <c r="AA25" i="7" s="1"/>
  <c r="J25" i="7"/>
  <c r="H25" i="7"/>
  <c r="G25" i="7"/>
  <c r="E25" i="7"/>
  <c r="D25" i="7"/>
  <c r="F25" i="7" s="1"/>
  <c r="AJ24" i="7"/>
  <c r="AF24" i="7"/>
  <c r="AB24" i="7"/>
  <c r="AC24" i="7" s="1"/>
  <c r="AA24" i="7"/>
  <c r="Z24" i="7"/>
  <c r="X24" i="7"/>
  <c r="T24" i="7"/>
  <c r="P24" i="7"/>
  <c r="AK24" i="7" s="1"/>
  <c r="L24" i="7"/>
  <c r="I24" i="7"/>
  <c r="Y24" i="7" s="1"/>
  <c r="F24" i="7"/>
  <c r="AJ23" i="7"/>
  <c r="AF23" i="7"/>
  <c r="AA23" i="7"/>
  <c r="Z23" i="7"/>
  <c r="X23" i="7"/>
  <c r="T23" i="7"/>
  <c r="P23" i="7"/>
  <c r="L23" i="7"/>
  <c r="I23" i="7"/>
  <c r="F23" i="7"/>
  <c r="M23" i="7" s="1"/>
  <c r="AJ22" i="7"/>
  <c r="AF22" i="7"/>
  <c r="AA22" i="7"/>
  <c r="Z22" i="7"/>
  <c r="AB22" i="7" s="1"/>
  <c r="X22" i="7"/>
  <c r="U22" i="7"/>
  <c r="T22" i="7"/>
  <c r="P22" i="7"/>
  <c r="M22" i="7"/>
  <c r="L22" i="7"/>
  <c r="I22" i="7"/>
  <c r="F22" i="7"/>
  <c r="AC22" i="7" s="1"/>
  <c r="AJ21" i="7"/>
  <c r="AF21" i="7"/>
  <c r="AA21" i="7"/>
  <c r="Z21" i="7"/>
  <c r="AB21" i="7" s="1"/>
  <c r="X21" i="7"/>
  <c r="T21" i="7"/>
  <c r="P21" i="7"/>
  <c r="AK21" i="7" s="1"/>
  <c r="L21" i="7"/>
  <c r="I21" i="7"/>
  <c r="F21" i="7"/>
  <c r="AC21" i="7" s="1"/>
  <c r="AJ20" i="7"/>
  <c r="AF20" i="7"/>
  <c r="AA20" i="7"/>
  <c r="AB20" i="7" s="1"/>
  <c r="Z20" i="7"/>
  <c r="X20" i="7"/>
  <c r="T20" i="7"/>
  <c r="P20" i="7"/>
  <c r="AK20" i="7" s="1"/>
  <c r="L20" i="7"/>
  <c r="I20" i="7"/>
  <c r="Y20" i="7" s="1"/>
  <c r="F20" i="7"/>
  <c r="AJ19" i="7"/>
  <c r="AF19" i="7"/>
  <c r="AA19" i="7"/>
  <c r="Z19" i="7"/>
  <c r="AB19" i="7" s="1"/>
  <c r="X19" i="7"/>
  <c r="T19" i="7"/>
  <c r="P19" i="7"/>
  <c r="L19" i="7"/>
  <c r="I19" i="7"/>
  <c r="U19" i="7" s="1"/>
  <c r="F19" i="7"/>
  <c r="AJ18" i="7"/>
  <c r="AF18" i="7"/>
  <c r="AK18" i="7" s="1"/>
  <c r="AA18" i="7"/>
  <c r="Z18" i="7"/>
  <c r="X18" i="7"/>
  <c r="U18" i="7"/>
  <c r="T18" i="7"/>
  <c r="P18" i="7"/>
  <c r="M18" i="7"/>
  <c r="L18" i="7"/>
  <c r="I18" i="7"/>
  <c r="F18" i="7"/>
  <c r="Q18" i="7" s="1"/>
  <c r="AJ17" i="7"/>
  <c r="AF17" i="7"/>
  <c r="AA17" i="7"/>
  <c r="Z17" i="7"/>
  <c r="AB17" i="7" s="1"/>
  <c r="X17" i="7"/>
  <c r="T17" i="7"/>
  <c r="P17" i="7"/>
  <c r="AK17" i="7" s="1"/>
  <c r="L17" i="7"/>
  <c r="I17" i="7"/>
  <c r="Y17" i="7" s="1"/>
  <c r="F17" i="7"/>
  <c r="AI16" i="7"/>
  <c r="AH16" i="7"/>
  <c r="AG16" i="7"/>
  <c r="AE16" i="7"/>
  <c r="AD16" i="7"/>
  <c r="AF16" i="7" s="1"/>
  <c r="W16" i="7"/>
  <c r="V16" i="7"/>
  <c r="S16" i="7"/>
  <c r="R16" i="7"/>
  <c r="T16" i="7" s="1"/>
  <c r="O16" i="7"/>
  <c r="N16" i="7"/>
  <c r="K16" i="7"/>
  <c r="J16" i="7"/>
  <c r="Z16" i="7" s="1"/>
  <c r="H16" i="7"/>
  <c r="I16" i="7" s="1"/>
  <c r="G16" i="7"/>
  <c r="E16" i="7"/>
  <c r="D16" i="7"/>
  <c r="AJ15" i="7"/>
  <c r="AF15" i="7"/>
  <c r="AA15" i="7"/>
  <c r="Z15" i="7"/>
  <c r="X15" i="7"/>
  <c r="T15" i="7"/>
  <c r="Q15" i="7"/>
  <c r="P15" i="7"/>
  <c r="L15" i="7"/>
  <c r="I15" i="7"/>
  <c r="F15" i="7"/>
  <c r="M15" i="7" s="1"/>
  <c r="AJ14" i="7"/>
  <c r="AF14" i="7"/>
  <c r="AB14" i="7"/>
  <c r="AA14" i="7"/>
  <c r="Z14" i="7"/>
  <c r="X14" i="7"/>
  <c r="T14" i="7"/>
  <c r="U14" i="7" s="1"/>
  <c r="P14" i="7"/>
  <c r="L14" i="7"/>
  <c r="I14" i="7"/>
  <c r="Y14" i="7" s="1"/>
  <c r="F14" i="7"/>
  <c r="AC14" i="7" s="1"/>
  <c r="AJ13" i="7"/>
  <c r="AF13" i="7"/>
  <c r="AA13" i="7"/>
  <c r="Z13" i="7"/>
  <c r="X13" i="7"/>
  <c r="T13" i="7"/>
  <c r="P13" i="7"/>
  <c r="AK13" i="7" s="1"/>
  <c r="L13" i="7"/>
  <c r="I13" i="7"/>
  <c r="Y13" i="7" s="1"/>
  <c r="F13" i="7"/>
  <c r="M13" i="7" s="1"/>
  <c r="AJ12" i="7"/>
  <c r="AF12" i="7"/>
  <c r="AA12" i="7"/>
  <c r="Z12" i="7"/>
  <c r="AB12" i="7" s="1"/>
  <c r="X12" i="7"/>
  <c r="T12" i="7"/>
  <c r="P12" i="7"/>
  <c r="L12" i="7"/>
  <c r="I12" i="7"/>
  <c r="U12" i="7" s="1"/>
  <c r="F12" i="7"/>
  <c r="AJ11" i="7"/>
  <c r="AF11" i="7"/>
  <c r="AK11" i="7" s="1"/>
  <c r="AA11" i="7"/>
  <c r="Z11" i="7"/>
  <c r="X11" i="7"/>
  <c r="T11" i="7"/>
  <c r="U11" i="7" s="1"/>
  <c r="Q11" i="7"/>
  <c r="P11" i="7"/>
  <c r="L11" i="7"/>
  <c r="M11" i="7" s="1"/>
  <c r="I11" i="7"/>
  <c r="Y11" i="7" s="1"/>
  <c r="F11" i="7"/>
  <c r="AI10" i="7"/>
  <c r="AH10" i="7"/>
  <c r="AG10" i="7"/>
  <c r="AE10" i="7"/>
  <c r="AD10" i="7"/>
  <c r="W10" i="7"/>
  <c r="X10" i="7" s="1"/>
  <c r="V10" i="7"/>
  <c r="S10" i="7"/>
  <c r="R10" i="7"/>
  <c r="O10" i="7"/>
  <c r="P10" i="7" s="1"/>
  <c r="N10" i="7"/>
  <c r="K10" i="7"/>
  <c r="J10" i="7"/>
  <c r="Z10" i="7" s="1"/>
  <c r="I10" i="7"/>
  <c r="H10" i="7"/>
  <c r="G10" i="7"/>
  <c r="E10" i="7"/>
  <c r="D10" i="7"/>
  <c r="F10" i="7" s="1"/>
  <c r="AJ9" i="7"/>
  <c r="AF9" i="7"/>
  <c r="AA9" i="7"/>
  <c r="Z9" i="7"/>
  <c r="AB9" i="7" s="1"/>
  <c r="X9" i="7"/>
  <c r="T9" i="7"/>
  <c r="P9" i="7"/>
  <c r="L9" i="7"/>
  <c r="I9" i="7"/>
  <c r="U9" i="7" s="1"/>
  <c r="F9" i="7"/>
  <c r="AI23" i="6"/>
  <c r="AJ23" i="6" s="1"/>
  <c r="AH23" i="6"/>
  <c r="AG23" i="6"/>
  <c r="AE23" i="6"/>
  <c r="AF23" i="6" s="1"/>
  <c r="AK23" i="6" s="1"/>
  <c r="AD23" i="6"/>
  <c r="W23" i="6"/>
  <c r="V23" i="6"/>
  <c r="X23" i="6" s="1"/>
  <c r="S23" i="6"/>
  <c r="R23" i="6"/>
  <c r="T23" i="6" s="1"/>
  <c r="P23" i="6"/>
  <c r="O23" i="6"/>
  <c r="N23" i="6"/>
  <c r="L23" i="6"/>
  <c r="K23" i="6"/>
  <c r="AA23" i="6" s="1"/>
  <c r="J23" i="6"/>
  <c r="Z23" i="6" s="1"/>
  <c r="H23" i="6"/>
  <c r="G23" i="6"/>
  <c r="I23" i="6" s="1"/>
  <c r="E23" i="6"/>
  <c r="D23" i="6"/>
  <c r="AI22" i="6"/>
  <c r="AH22" i="6"/>
  <c r="AG22" i="6"/>
  <c r="AJ22" i="6" s="1"/>
  <c r="AE22" i="6"/>
  <c r="AD22" i="6"/>
  <c r="W22" i="6"/>
  <c r="V22" i="6"/>
  <c r="S22" i="6"/>
  <c r="R22" i="6"/>
  <c r="O22" i="6"/>
  <c r="N22" i="6"/>
  <c r="K22" i="6"/>
  <c r="J22" i="6"/>
  <c r="I22" i="6"/>
  <c r="H22" i="6"/>
  <c r="G22" i="6"/>
  <c r="E22" i="6"/>
  <c r="D22" i="6"/>
  <c r="F22" i="6" s="1"/>
  <c r="AJ21" i="6"/>
  <c r="AF21" i="6"/>
  <c r="AA21" i="6"/>
  <c r="Z21" i="6"/>
  <c r="AB21" i="6" s="1"/>
  <c r="X21" i="6"/>
  <c r="T21" i="6"/>
  <c r="P21" i="6"/>
  <c r="L21" i="6"/>
  <c r="I21" i="6"/>
  <c r="F21" i="6"/>
  <c r="AJ20" i="6"/>
  <c r="AF20" i="6"/>
  <c r="AA20" i="6"/>
  <c r="AB20" i="6" s="1"/>
  <c r="Z20" i="6"/>
  <c r="X20" i="6"/>
  <c r="T20" i="6"/>
  <c r="P20" i="6"/>
  <c r="AK20" i="6" s="1"/>
  <c r="L20" i="6"/>
  <c r="I20" i="6"/>
  <c r="Y20" i="6" s="1"/>
  <c r="F20" i="6"/>
  <c r="AJ19" i="6"/>
  <c r="AF19" i="6"/>
  <c r="AB19" i="6"/>
  <c r="AC19" i="6" s="1"/>
  <c r="AA19" i="6"/>
  <c r="Z19" i="6"/>
  <c r="X19" i="6"/>
  <c r="T19" i="6"/>
  <c r="P19" i="6"/>
  <c r="AK19" i="6" s="1"/>
  <c r="L19" i="6"/>
  <c r="I19" i="6"/>
  <c r="Y19" i="6" s="1"/>
  <c r="F19" i="6"/>
  <c r="AJ18" i="6"/>
  <c r="AF18" i="6"/>
  <c r="AK18" i="6" s="1"/>
  <c r="AA18" i="6"/>
  <c r="Z18" i="6"/>
  <c r="X18" i="6"/>
  <c r="T18" i="6"/>
  <c r="P18" i="6"/>
  <c r="L18" i="6"/>
  <c r="I18" i="6"/>
  <c r="F18" i="6"/>
  <c r="Q18" i="6" s="1"/>
  <c r="AI17" i="6"/>
  <c r="AH17" i="6"/>
  <c r="AG17" i="6"/>
  <c r="AJ17" i="6" s="1"/>
  <c r="AE17" i="6"/>
  <c r="AD17" i="6"/>
  <c r="AF17" i="6" s="1"/>
  <c r="X17" i="6"/>
  <c r="W17" i="6"/>
  <c r="V17" i="6"/>
  <c r="S17" i="6"/>
  <c r="T17" i="6" s="1"/>
  <c r="R17" i="6"/>
  <c r="O17" i="6"/>
  <c r="N17" i="6"/>
  <c r="P17" i="6" s="1"/>
  <c r="K17" i="6"/>
  <c r="J17" i="6"/>
  <c r="H17" i="6"/>
  <c r="G17" i="6"/>
  <c r="E17" i="6"/>
  <c r="D17" i="6"/>
  <c r="F17" i="6" s="1"/>
  <c r="AJ16" i="6"/>
  <c r="AF16" i="6"/>
  <c r="AA16" i="6"/>
  <c r="AB16" i="6" s="1"/>
  <c r="Z16" i="6"/>
  <c r="X16" i="6"/>
  <c r="T16" i="6"/>
  <c r="P16" i="6"/>
  <c r="AK16" i="6" s="1"/>
  <c r="L16" i="6"/>
  <c r="I16" i="6"/>
  <c r="Y16" i="6" s="1"/>
  <c r="F16" i="6"/>
  <c r="AJ15" i="6"/>
  <c r="AF15" i="6"/>
  <c r="AA15" i="6"/>
  <c r="Z15" i="6"/>
  <c r="AB15" i="6" s="1"/>
  <c r="AC15" i="6" s="1"/>
  <c r="X15" i="6"/>
  <c r="T15" i="6"/>
  <c r="P15" i="6"/>
  <c r="L15" i="6"/>
  <c r="I15" i="6"/>
  <c r="U15" i="6" s="1"/>
  <c r="F15" i="6"/>
  <c r="Q15" i="6" s="1"/>
  <c r="AJ14" i="6"/>
  <c r="AF14" i="6"/>
  <c r="AA14" i="6"/>
  <c r="Z14" i="6"/>
  <c r="AB14" i="6" s="1"/>
  <c r="X14" i="6"/>
  <c r="T14" i="6"/>
  <c r="P14" i="6"/>
  <c r="M14" i="6"/>
  <c r="L14" i="6"/>
  <c r="I14" i="6"/>
  <c r="F14" i="6"/>
  <c r="AJ13" i="6"/>
  <c r="AF13" i="6"/>
  <c r="AA13" i="6"/>
  <c r="Z13" i="6"/>
  <c r="AB13" i="6" s="1"/>
  <c r="X13" i="6"/>
  <c r="T13" i="6"/>
  <c r="P13" i="6"/>
  <c r="AK13" i="6" s="1"/>
  <c r="L13" i="6"/>
  <c r="I13" i="6"/>
  <c r="Y13" i="6" s="1"/>
  <c r="F13" i="6"/>
  <c r="AC13" i="6" s="1"/>
  <c r="AI12" i="6"/>
  <c r="AH12" i="6"/>
  <c r="AG12" i="6"/>
  <c r="AE12" i="6"/>
  <c r="AD12" i="6"/>
  <c r="W12" i="6"/>
  <c r="V12" i="6"/>
  <c r="X12" i="6" s="1"/>
  <c r="S12" i="6"/>
  <c r="R12" i="6"/>
  <c r="O12" i="6"/>
  <c r="N12" i="6"/>
  <c r="P12" i="6" s="1"/>
  <c r="K12" i="6"/>
  <c r="AA12" i="6" s="1"/>
  <c r="J12" i="6"/>
  <c r="Z12" i="6" s="1"/>
  <c r="H12" i="6"/>
  <c r="G12" i="6"/>
  <c r="I12" i="6" s="1"/>
  <c r="Y12" i="6" s="1"/>
  <c r="F12" i="6"/>
  <c r="E12" i="6"/>
  <c r="D12" i="6"/>
  <c r="AJ11" i="6"/>
  <c r="AF11" i="6"/>
  <c r="AK11" i="6" s="1"/>
  <c r="AA11" i="6"/>
  <c r="Z11" i="6"/>
  <c r="AB11" i="6" s="1"/>
  <c r="X11" i="6"/>
  <c r="U11" i="6"/>
  <c r="T11" i="6"/>
  <c r="P11" i="6"/>
  <c r="L11" i="6"/>
  <c r="M11" i="6" s="1"/>
  <c r="I11" i="6"/>
  <c r="F11" i="6"/>
  <c r="AC11" i="6" s="1"/>
  <c r="AJ10" i="6"/>
  <c r="AF10" i="6"/>
  <c r="AA10" i="6"/>
  <c r="Z10" i="6"/>
  <c r="AB10" i="6" s="1"/>
  <c r="X10" i="6"/>
  <c r="T10" i="6"/>
  <c r="P10" i="6"/>
  <c r="L10" i="6"/>
  <c r="I10" i="6"/>
  <c r="F10" i="6"/>
  <c r="AJ9" i="6"/>
  <c r="AF9" i="6"/>
  <c r="AA9" i="6"/>
  <c r="Z9" i="6"/>
  <c r="AB9" i="6" s="1"/>
  <c r="X9" i="6"/>
  <c r="T9" i="6"/>
  <c r="P9" i="6"/>
  <c r="AK9" i="6" s="1"/>
  <c r="L9" i="6"/>
  <c r="I9" i="6"/>
  <c r="Y9" i="6" s="1"/>
  <c r="F9" i="6"/>
  <c r="AI37" i="5"/>
  <c r="AH37" i="5"/>
  <c r="AG37" i="5"/>
  <c r="AE37" i="5"/>
  <c r="AD37" i="5"/>
  <c r="AF37" i="5" s="1"/>
  <c r="W37" i="5"/>
  <c r="V37" i="5"/>
  <c r="X37" i="5" s="1"/>
  <c r="S37" i="5"/>
  <c r="R37" i="5"/>
  <c r="T37" i="5" s="1"/>
  <c r="O37" i="5"/>
  <c r="N37" i="5"/>
  <c r="P37" i="5" s="1"/>
  <c r="K37" i="5"/>
  <c r="AA37" i="5" s="1"/>
  <c r="J37" i="5"/>
  <c r="L37" i="5" s="1"/>
  <c r="H37" i="5"/>
  <c r="G37" i="5"/>
  <c r="I37" i="5" s="1"/>
  <c r="E37" i="5"/>
  <c r="F37" i="5" s="1"/>
  <c r="D37" i="5"/>
  <c r="AI36" i="5"/>
  <c r="AH36" i="5"/>
  <c r="AG36" i="5"/>
  <c r="AE36" i="5"/>
  <c r="AD36" i="5"/>
  <c r="AF36" i="5" s="1"/>
  <c r="W36" i="5"/>
  <c r="V36" i="5"/>
  <c r="X36" i="5" s="1"/>
  <c r="T36" i="5"/>
  <c r="S36" i="5"/>
  <c r="R36" i="5"/>
  <c r="P36" i="5"/>
  <c r="O36" i="5"/>
  <c r="N36" i="5"/>
  <c r="K36" i="5"/>
  <c r="AA36" i="5" s="1"/>
  <c r="J36" i="5"/>
  <c r="H36" i="5"/>
  <c r="G36" i="5"/>
  <c r="I36" i="5" s="1"/>
  <c r="E36" i="5"/>
  <c r="D36" i="5"/>
  <c r="AJ35" i="5"/>
  <c r="AF35" i="5"/>
  <c r="AK35" i="5" s="1"/>
  <c r="AA35" i="5"/>
  <c r="Z35" i="5"/>
  <c r="X35" i="5"/>
  <c r="T35" i="5"/>
  <c r="P35" i="5"/>
  <c r="L35" i="5"/>
  <c r="I35" i="5"/>
  <c r="U35" i="5" s="1"/>
  <c r="F35" i="5"/>
  <c r="Q35" i="5" s="1"/>
  <c r="AJ34" i="5"/>
  <c r="AF34" i="5"/>
  <c r="AA34" i="5"/>
  <c r="Z34" i="5"/>
  <c r="AB34" i="5" s="1"/>
  <c r="X34" i="5"/>
  <c r="T34" i="5"/>
  <c r="P34" i="5"/>
  <c r="L34" i="5"/>
  <c r="I34" i="5"/>
  <c r="F34" i="5"/>
  <c r="AJ33" i="5"/>
  <c r="AF33" i="5"/>
  <c r="AB33" i="5"/>
  <c r="AA33" i="5"/>
  <c r="Z33" i="5"/>
  <c r="X33" i="5"/>
  <c r="T33" i="5"/>
  <c r="P33" i="5"/>
  <c r="AK33" i="5" s="1"/>
  <c r="L33" i="5"/>
  <c r="I33" i="5"/>
  <c r="Y33" i="5" s="1"/>
  <c r="F33" i="5"/>
  <c r="AJ32" i="5"/>
  <c r="AF32" i="5"/>
  <c r="AC32" i="5"/>
  <c r="AB32" i="5"/>
  <c r="AA32" i="5"/>
  <c r="Z32" i="5"/>
  <c r="X32" i="5"/>
  <c r="T32" i="5"/>
  <c r="P32" i="5"/>
  <c r="AK32" i="5" s="1"/>
  <c r="L32" i="5"/>
  <c r="I32" i="5"/>
  <c r="Y32" i="5" s="1"/>
  <c r="F32" i="5"/>
  <c r="AJ31" i="5"/>
  <c r="AF31" i="5"/>
  <c r="AK31" i="5" s="1"/>
  <c r="AA31" i="5"/>
  <c r="Z31" i="5"/>
  <c r="X31" i="5"/>
  <c r="T31" i="5"/>
  <c r="P31" i="5"/>
  <c r="L31" i="5"/>
  <c r="I31" i="5"/>
  <c r="U31" i="5" s="1"/>
  <c r="F31" i="5"/>
  <c r="Q31" i="5" s="1"/>
  <c r="AI30" i="5"/>
  <c r="AH30" i="5"/>
  <c r="AG30" i="5"/>
  <c r="AJ30" i="5" s="1"/>
  <c r="AE30" i="5"/>
  <c r="AD30" i="5"/>
  <c r="AF30" i="5" s="1"/>
  <c r="X30" i="5"/>
  <c r="W30" i="5"/>
  <c r="V30" i="5"/>
  <c r="S30" i="5"/>
  <c r="T30" i="5" s="1"/>
  <c r="R30" i="5"/>
  <c r="O30" i="5"/>
  <c r="N30" i="5"/>
  <c r="K30" i="5"/>
  <c r="J30" i="5"/>
  <c r="H30" i="5"/>
  <c r="G30" i="5"/>
  <c r="E30" i="5"/>
  <c r="D30" i="5"/>
  <c r="F30" i="5" s="1"/>
  <c r="AJ29" i="5"/>
  <c r="AF29" i="5"/>
  <c r="AA29" i="5"/>
  <c r="AB29" i="5" s="1"/>
  <c r="Z29" i="5"/>
  <c r="X29" i="5"/>
  <c r="T29" i="5"/>
  <c r="P29" i="5"/>
  <c r="AK29" i="5" s="1"/>
  <c r="L29" i="5"/>
  <c r="I29" i="5"/>
  <c r="Y29" i="5" s="1"/>
  <c r="F29" i="5"/>
  <c r="Q29" i="5" s="1"/>
  <c r="AJ28" i="5"/>
  <c r="AF28" i="5"/>
  <c r="AA28" i="5"/>
  <c r="Z28" i="5"/>
  <c r="AB28" i="5" s="1"/>
  <c r="AC28" i="5" s="1"/>
  <c r="X28" i="5"/>
  <c r="T28" i="5"/>
  <c r="P28" i="5"/>
  <c r="L28" i="5"/>
  <c r="I28" i="5"/>
  <c r="U28" i="5" s="1"/>
  <c r="F28" i="5"/>
  <c r="AJ27" i="5"/>
  <c r="AF27" i="5"/>
  <c r="AK27" i="5" s="1"/>
  <c r="AA27" i="5"/>
  <c r="Z27" i="5"/>
  <c r="AB27" i="5" s="1"/>
  <c r="X27" i="5"/>
  <c r="U27" i="5"/>
  <c r="T27" i="5"/>
  <c r="P27" i="5"/>
  <c r="L27" i="5"/>
  <c r="M27" i="5" s="1"/>
  <c r="I27" i="5"/>
  <c r="F27" i="5"/>
  <c r="AC27" i="5" s="1"/>
  <c r="AJ26" i="5"/>
  <c r="AF26" i="5"/>
  <c r="AA26" i="5"/>
  <c r="Z26" i="5"/>
  <c r="AB26" i="5" s="1"/>
  <c r="X26" i="5"/>
  <c r="T26" i="5"/>
  <c r="P26" i="5"/>
  <c r="AK26" i="5" s="1"/>
  <c r="L26" i="5"/>
  <c r="I26" i="5"/>
  <c r="F26" i="5"/>
  <c r="AJ25" i="5"/>
  <c r="AF25" i="5"/>
  <c r="AA25" i="5"/>
  <c r="Z25" i="5"/>
  <c r="AB25" i="5" s="1"/>
  <c r="X25" i="5"/>
  <c r="T25" i="5"/>
  <c r="P25" i="5"/>
  <c r="AK25" i="5" s="1"/>
  <c r="L25" i="5"/>
  <c r="I25" i="5"/>
  <c r="Y25" i="5" s="1"/>
  <c r="F25" i="5"/>
  <c r="AJ24" i="5"/>
  <c r="AF24" i="5"/>
  <c r="AA24" i="5"/>
  <c r="Z24" i="5"/>
  <c r="AB24" i="5" s="1"/>
  <c r="AC24" i="5" s="1"/>
  <c r="X24" i="5"/>
  <c r="T24" i="5"/>
  <c r="P24" i="5"/>
  <c r="L24" i="5"/>
  <c r="M24" i="5" s="1"/>
  <c r="I24" i="5"/>
  <c r="U24" i="5" s="1"/>
  <c r="F24" i="5"/>
  <c r="Q24" i="5" s="1"/>
  <c r="AJ23" i="5"/>
  <c r="AF23" i="5"/>
  <c r="AK23" i="5" s="1"/>
  <c r="AA23" i="5"/>
  <c r="Z23" i="5"/>
  <c r="AB23" i="5" s="1"/>
  <c r="X23" i="5"/>
  <c r="U23" i="5"/>
  <c r="T23" i="5"/>
  <c r="P23" i="5"/>
  <c r="L23" i="5"/>
  <c r="M23" i="5" s="1"/>
  <c r="I23" i="5"/>
  <c r="F23" i="5"/>
  <c r="AC23" i="5" s="1"/>
  <c r="AI22" i="5"/>
  <c r="AH22" i="5"/>
  <c r="AG22" i="5"/>
  <c r="AE22" i="5"/>
  <c r="AF22" i="5" s="1"/>
  <c r="AK22" i="5" s="1"/>
  <c r="AD22" i="5"/>
  <c r="W22" i="5"/>
  <c r="V22" i="5"/>
  <c r="S22" i="5"/>
  <c r="R22" i="5"/>
  <c r="T22" i="5" s="1"/>
  <c r="P22" i="5"/>
  <c r="O22" i="5"/>
  <c r="N22" i="5"/>
  <c r="K22" i="5"/>
  <c r="AA22" i="5" s="1"/>
  <c r="J22" i="5"/>
  <c r="H22" i="5"/>
  <c r="G22" i="5"/>
  <c r="I22" i="5" s="1"/>
  <c r="E22" i="5"/>
  <c r="D22" i="5"/>
  <c r="F22" i="5" s="1"/>
  <c r="AJ21" i="5"/>
  <c r="AF21" i="5"/>
  <c r="AK21" i="5" s="1"/>
  <c r="AA21" i="5"/>
  <c r="Z21" i="5"/>
  <c r="AB21" i="5" s="1"/>
  <c r="AC21" i="5" s="1"/>
  <c r="X21" i="5"/>
  <c r="T21" i="5"/>
  <c r="P21" i="5"/>
  <c r="L21" i="5"/>
  <c r="M21" i="5" s="1"/>
  <c r="I21" i="5"/>
  <c r="F21" i="5"/>
  <c r="Q21" i="5" s="1"/>
  <c r="AJ20" i="5"/>
  <c r="AF20" i="5"/>
  <c r="AK20" i="5" s="1"/>
  <c r="AA20" i="5"/>
  <c r="Z20" i="5"/>
  <c r="X20" i="5"/>
  <c r="T20" i="5"/>
  <c r="P20" i="5"/>
  <c r="L20" i="5"/>
  <c r="M20" i="5" s="1"/>
  <c r="I20" i="5"/>
  <c r="Y20" i="5" s="1"/>
  <c r="F20" i="5"/>
  <c r="AJ19" i="5"/>
  <c r="AF19" i="5"/>
  <c r="AB19" i="5"/>
  <c r="AA19" i="5"/>
  <c r="Z19" i="5"/>
  <c r="X19" i="5"/>
  <c r="T19" i="5"/>
  <c r="P19" i="5"/>
  <c r="L19" i="5"/>
  <c r="I19" i="5"/>
  <c r="F19" i="5"/>
  <c r="AJ18" i="5"/>
  <c r="AF18" i="5"/>
  <c r="AA18" i="5"/>
  <c r="Z18" i="5"/>
  <c r="AB18" i="5" s="1"/>
  <c r="AC18" i="5" s="1"/>
  <c r="X18" i="5"/>
  <c r="T18" i="5"/>
  <c r="P18" i="5"/>
  <c r="L18" i="5"/>
  <c r="I18" i="5"/>
  <c r="F18" i="5"/>
  <c r="AJ17" i="5"/>
  <c r="AF17" i="5"/>
  <c r="AK17" i="5" s="1"/>
  <c r="AA17" i="5"/>
  <c r="Z17" i="5"/>
  <c r="AB17" i="5" s="1"/>
  <c r="AC17" i="5" s="1"/>
  <c r="X17" i="5"/>
  <c r="T17" i="5"/>
  <c r="P17" i="5"/>
  <c r="L17" i="5"/>
  <c r="M17" i="5" s="1"/>
  <c r="I17" i="5"/>
  <c r="F17" i="5"/>
  <c r="Q17" i="5" s="1"/>
  <c r="AJ16" i="5"/>
  <c r="AF16" i="5"/>
  <c r="AK16" i="5" s="1"/>
  <c r="AA16" i="5"/>
  <c r="Z16" i="5"/>
  <c r="X16" i="5"/>
  <c r="T16" i="5"/>
  <c r="P16" i="5"/>
  <c r="L16" i="5"/>
  <c r="M16" i="5" s="1"/>
  <c r="I16" i="5"/>
  <c r="Y16" i="5" s="1"/>
  <c r="F16" i="5"/>
  <c r="AI15" i="5"/>
  <c r="AH15" i="5"/>
  <c r="AG15" i="5"/>
  <c r="AE15" i="5"/>
  <c r="AD15" i="5"/>
  <c r="AF15" i="5" s="1"/>
  <c r="W15" i="5"/>
  <c r="V15" i="5"/>
  <c r="X15" i="5" s="1"/>
  <c r="T15" i="5"/>
  <c r="S15" i="5"/>
  <c r="R15" i="5"/>
  <c r="O15" i="5"/>
  <c r="P15" i="5" s="1"/>
  <c r="N15" i="5"/>
  <c r="K15" i="5"/>
  <c r="AA15" i="5" s="1"/>
  <c r="J15" i="5"/>
  <c r="H15" i="5"/>
  <c r="G15" i="5"/>
  <c r="I15" i="5" s="1"/>
  <c r="Y15" i="5" s="1"/>
  <c r="E15" i="5"/>
  <c r="D15" i="5"/>
  <c r="AJ14" i="5"/>
  <c r="AF14" i="5"/>
  <c r="AK14" i="5" s="1"/>
  <c r="AA14" i="5"/>
  <c r="Z14" i="5"/>
  <c r="X14" i="5"/>
  <c r="T14" i="5"/>
  <c r="P14" i="5"/>
  <c r="L14" i="5"/>
  <c r="I14" i="5"/>
  <c r="U14" i="5" s="1"/>
  <c r="F14" i="5"/>
  <c r="Q14" i="5" s="1"/>
  <c r="AJ13" i="5"/>
  <c r="AF13" i="5"/>
  <c r="AA13" i="5"/>
  <c r="Z13" i="5"/>
  <c r="AB13" i="5" s="1"/>
  <c r="X13" i="5"/>
  <c r="T13" i="5"/>
  <c r="P13" i="5"/>
  <c r="L13" i="5"/>
  <c r="I13" i="5"/>
  <c r="F13" i="5"/>
  <c r="AJ12" i="5"/>
  <c r="AF12" i="5"/>
  <c r="AA12" i="5"/>
  <c r="AB12" i="5" s="1"/>
  <c r="Z12" i="5"/>
  <c r="X12" i="5"/>
  <c r="T12" i="5"/>
  <c r="P12" i="5"/>
  <c r="L12" i="5"/>
  <c r="I12" i="5"/>
  <c r="Y12" i="5" s="1"/>
  <c r="F12" i="5"/>
  <c r="AJ11" i="5"/>
  <c r="AF11" i="5"/>
  <c r="AB11" i="5"/>
  <c r="AC11" i="5" s="1"/>
  <c r="AA11" i="5"/>
  <c r="Z11" i="5"/>
  <c r="X11" i="5"/>
  <c r="T11" i="5"/>
  <c r="P11" i="5"/>
  <c r="AK11" i="5" s="1"/>
  <c r="L11" i="5"/>
  <c r="I11" i="5"/>
  <c r="Y11" i="5" s="1"/>
  <c r="F11" i="5"/>
  <c r="AI10" i="5"/>
  <c r="AH10" i="5"/>
  <c r="AG10" i="5"/>
  <c r="AE10" i="5"/>
  <c r="AD10" i="5"/>
  <c r="AF10" i="5" s="1"/>
  <c r="W10" i="5"/>
  <c r="V10" i="5"/>
  <c r="S10" i="5"/>
  <c r="R10" i="5"/>
  <c r="T10" i="5" s="1"/>
  <c r="O10" i="5"/>
  <c r="N10" i="5"/>
  <c r="K10" i="5"/>
  <c r="J10" i="5"/>
  <c r="L10" i="5" s="1"/>
  <c r="H10" i="5"/>
  <c r="G10" i="5"/>
  <c r="E10" i="5"/>
  <c r="D10" i="5"/>
  <c r="F10" i="5" s="1"/>
  <c r="AJ9" i="5"/>
  <c r="AF9" i="5"/>
  <c r="AA9" i="5"/>
  <c r="Z9" i="5"/>
  <c r="AB9" i="5" s="1"/>
  <c r="X9" i="5"/>
  <c r="T9" i="5"/>
  <c r="P9" i="5"/>
  <c r="AK9" i="5" s="1"/>
  <c r="L9" i="5"/>
  <c r="I9" i="5"/>
  <c r="Y9" i="5" s="1"/>
  <c r="F9" i="5"/>
  <c r="AJ55" i="4"/>
  <c r="AI55" i="4"/>
  <c r="AH55" i="4"/>
  <c r="AG55" i="4"/>
  <c r="AF55" i="4"/>
  <c r="AE55" i="4"/>
  <c r="AD55" i="4"/>
  <c r="W55" i="4"/>
  <c r="X55" i="4" s="1"/>
  <c r="V55" i="4"/>
  <c r="S55" i="4"/>
  <c r="R55" i="4"/>
  <c r="O55" i="4"/>
  <c r="N55" i="4"/>
  <c r="P55" i="4" s="1"/>
  <c r="L55" i="4"/>
  <c r="K55" i="4"/>
  <c r="J55" i="4"/>
  <c r="H55" i="4"/>
  <c r="G55" i="4"/>
  <c r="E55" i="4"/>
  <c r="D55" i="4"/>
  <c r="F55" i="4" s="1"/>
  <c r="AI54" i="4"/>
  <c r="AH54" i="4"/>
  <c r="AG54" i="4"/>
  <c r="AE54" i="4"/>
  <c r="AD54" i="4"/>
  <c r="AF54" i="4" s="1"/>
  <c r="W54" i="4"/>
  <c r="V54" i="4"/>
  <c r="S54" i="4"/>
  <c r="R54" i="4"/>
  <c r="T54" i="4" s="1"/>
  <c r="O54" i="4"/>
  <c r="N54" i="4"/>
  <c r="K54" i="4"/>
  <c r="J54" i="4"/>
  <c r="L54" i="4" s="1"/>
  <c r="I54" i="4"/>
  <c r="H54" i="4"/>
  <c r="G54" i="4"/>
  <c r="E54" i="4"/>
  <c r="F54" i="4" s="1"/>
  <c r="D54" i="4"/>
  <c r="AJ53" i="4"/>
  <c r="AF53" i="4"/>
  <c r="AK53" i="4" s="1"/>
  <c r="AA53" i="4"/>
  <c r="Z53" i="4"/>
  <c r="X53" i="4"/>
  <c r="T53" i="4"/>
  <c r="U53" i="4" s="1"/>
  <c r="P53" i="4"/>
  <c r="L53" i="4"/>
  <c r="M53" i="4" s="1"/>
  <c r="I53" i="4"/>
  <c r="F53" i="4"/>
  <c r="Q53" i="4" s="1"/>
  <c r="AJ52" i="4"/>
  <c r="AF52" i="4"/>
  <c r="AA52" i="4"/>
  <c r="Z52" i="4"/>
  <c r="AB52" i="4" s="1"/>
  <c r="X52" i="4"/>
  <c r="T52" i="4"/>
  <c r="P52" i="4"/>
  <c r="AK52" i="4" s="1"/>
  <c r="L52" i="4"/>
  <c r="I52" i="4"/>
  <c r="F52" i="4"/>
  <c r="AJ51" i="4"/>
  <c r="AF51" i="4"/>
  <c r="AA51" i="4"/>
  <c r="Z51" i="4"/>
  <c r="AB51" i="4" s="1"/>
  <c r="X51" i="4"/>
  <c r="T51" i="4"/>
  <c r="P51" i="4"/>
  <c r="AK51" i="4" s="1"/>
  <c r="L51" i="4"/>
  <c r="I51" i="4"/>
  <c r="U51" i="4" s="1"/>
  <c r="F51" i="4"/>
  <c r="AJ50" i="4"/>
  <c r="AF50" i="4"/>
  <c r="AA50" i="4"/>
  <c r="Z50" i="4"/>
  <c r="AB50" i="4" s="1"/>
  <c r="AC50" i="4" s="1"/>
  <c r="X50" i="4"/>
  <c r="T50" i="4"/>
  <c r="P50" i="4"/>
  <c r="L50" i="4"/>
  <c r="I50" i="4"/>
  <c r="F50" i="4"/>
  <c r="AJ49" i="4"/>
  <c r="AF49" i="4"/>
  <c r="AA49" i="4"/>
  <c r="Z49" i="4"/>
  <c r="AB49" i="4" s="1"/>
  <c r="X49" i="4"/>
  <c r="U49" i="4"/>
  <c r="T49" i="4"/>
  <c r="P49" i="4"/>
  <c r="L49" i="4"/>
  <c r="I49" i="4"/>
  <c r="F49" i="4"/>
  <c r="Q49" i="4" s="1"/>
  <c r="AI48" i="4"/>
  <c r="AH48" i="4"/>
  <c r="AG48" i="4"/>
  <c r="AJ48" i="4" s="1"/>
  <c r="AF48" i="4"/>
  <c r="AK48" i="4" s="1"/>
  <c r="AE48" i="4"/>
  <c r="AD48" i="4"/>
  <c r="X48" i="4"/>
  <c r="W48" i="4"/>
  <c r="V48" i="4"/>
  <c r="S48" i="4"/>
  <c r="R48" i="4"/>
  <c r="T48" i="4" s="1"/>
  <c r="O48" i="4"/>
  <c r="N48" i="4"/>
  <c r="P48" i="4" s="1"/>
  <c r="L48" i="4"/>
  <c r="K48" i="4"/>
  <c r="J48" i="4"/>
  <c r="H48" i="4"/>
  <c r="I48" i="4" s="1"/>
  <c r="Y48" i="4" s="1"/>
  <c r="G48" i="4"/>
  <c r="E48" i="4"/>
  <c r="D48" i="4"/>
  <c r="F48" i="4" s="1"/>
  <c r="AJ47" i="4"/>
  <c r="AF47" i="4"/>
  <c r="AA47" i="4"/>
  <c r="Z47" i="4"/>
  <c r="AB47" i="4" s="1"/>
  <c r="AC47" i="4" s="1"/>
  <c r="X47" i="4"/>
  <c r="T47" i="4"/>
  <c r="P47" i="4"/>
  <c r="L47" i="4"/>
  <c r="I47" i="4"/>
  <c r="F47" i="4"/>
  <c r="AJ46" i="4"/>
  <c r="AF46" i="4"/>
  <c r="AA46" i="4"/>
  <c r="Z46" i="4"/>
  <c r="X46" i="4"/>
  <c r="U46" i="4"/>
  <c r="T46" i="4"/>
  <c r="P46" i="4"/>
  <c r="L46" i="4"/>
  <c r="I46" i="4"/>
  <c r="F46" i="4"/>
  <c r="AJ45" i="4"/>
  <c r="AF45" i="4"/>
  <c r="AA45" i="4"/>
  <c r="Z45" i="4"/>
  <c r="AB45" i="4" s="1"/>
  <c r="X45" i="4"/>
  <c r="T45" i="4"/>
  <c r="P45" i="4"/>
  <c r="AK45" i="4" s="1"/>
  <c r="L45" i="4"/>
  <c r="I45" i="4"/>
  <c r="Y45" i="4" s="1"/>
  <c r="F45" i="4"/>
  <c r="AJ44" i="4"/>
  <c r="AF44" i="4"/>
  <c r="AA44" i="4"/>
  <c r="AB44" i="4" s="1"/>
  <c r="Z44" i="4"/>
  <c r="X44" i="4"/>
  <c r="T44" i="4"/>
  <c r="P44" i="4"/>
  <c r="AK44" i="4" s="1"/>
  <c r="L44" i="4"/>
  <c r="I44" i="4"/>
  <c r="F44" i="4"/>
  <c r="AJ43" i="4"/>
  <c r="AF43" i="4"/>
  <c r="AA43" i="4"/>
  <c r="Z43" i="4"/>
  <c r="X43" i="4"/>
  <c r="T43" i="4"/>
  <c r="P43" i="4"/>
  <c r="L43" i="4"/>
  <c r="I43" i="4"/>
  <c r="U43" i="4" s="1"/>
  <c r="F43" i="4"/>
  <c r="Q43" i="4" s="1"/>
  <c r="AJ42" i="4"/>
  <c r="AF42" i="4"/>
  <c r="AA42" i="4"/>
  <c r="Z42" i="4"/>
  <c r="AB42" i="4" s="1"/>
  <c r="AC42" i="4" s="1"/>
  <c r="X42" i="4"/>
  <c r="T42" i="4"/>
  <c r="P42" i="4"/>
  <c r="L42" i="4"/>
  <c r="I42" i="4"/>
  <c r="F42" i="4"/>
  <c r="M42" i="4" s="1"/>
  <c r="AI41" i="4"/>
  <c r="AH41" i="4"/>
  <c r="AG41" i="4"/>
  <c r="AJ41" i="4" s="1"/>
  <c r="AE41" i="4"/>
  <c r="AD41" i="4"/>
  <c r="AF41" i="4" s="1"/>
  <c r="AK41" i="4" s="1"/>
  <c r="X41" i="4"/>
  <c r="W41" i="4"/>
  <c r="V41" i="4"/>
  <c r="T41" i="4"/>
  <c r="S41" i="4"/>
  <c r="R41" i="4"/>
  <c r="O41" i="4"/>
  <c r="N41" i="4"/>
  <c r="P41" i="4" s="1"/>
  <c r="K41" i="4"/>
  <c r="J41" i="4"/>
  <c r="I41" i="4"/>
  <c r="Y41" i="4" s="1"/>
  <c r="H41" i="4"/>
  <c r="G41" i="4"/>
  <c r="E41" i="4"/>
  <c r="D41" i="4"/>
  <c r="F41" i="4" s="1"/>
  <c r="AJ40" i="4"/>
  <c r="AF40" i="4"/>
  <c r="AA40" i="4"/>
  <c r="Z40" i="4"/>
  <c r="X40" i="4"/>
  <c r="T40" i="4"/>
  <c r="P40" i="4"/>
  <c r="L40" i="4"/>
  <c r="I40" i="4"/>
  <c r="F40" i="4"/>
  <c r="Q40" i="4" s="1"/>
  <c r="AJ39" i="4"/>
  <c r="AF39" i="4"/>
  <c r="AK39" i="4" s="1"/>
  <c r="AA39" i="4"/>
  <c r="Z39" i="4"/>
  <c r="X39" i="4"/>
  <c r="T39" i="4"/>
  <c r="P39" i="4"/>
  <c r="L39" i="4"/>
  <c r="I39" i="4"/>
  <c r="Y39" i="4" s="1"/>
  <c r="F39" i="4"/>
  <c r="Q39" i="4" s="1"/>
  <c r="AJ38" i="4"/>
  <c r="AF38" i="4"/>
  <c r="AB38" i="4"/>
  <c r="AA38" i="4"/>
  <c r="Z38" i="4"/>
  <c r="X38" i="4"/>
  <c r="T38" i="4"/>
  <c r="P38" i="4"/>
  <c r="L38" i="4"/>
  <c r="I38" i="4"/>
  <c r="Y38" i="4" s="1"/>
  <c r="F38" i="4"/>
  <c r="M38" i="4" s="1"/>
  <c r="AJ37" i="4"/>
  <c r="AF37" i="4"/>
  <c r="AC37" i="4"/>
  <c r="AB37" i="4"/>
  <c r="AA37" i="4"/>
  <c r="Z37" i="4"/>
  <c r="X37" i="4"/>
  <c r="T37" i="4"/>
  <c r="P37" i="4"/>
  <c r="L37" i="4"/>
  <c r="I37" i="4"/>
  <c r="U37" i="4" s="1"/>
  <c r="F37" i="4"/>
  <c r="M37" i="4" s="1"/>
  <c r="AI36" i="4"/>
  <c r="AH36" i="4"/>
  <c r="AG36" i="4"/>
  <c r="AJ36" i="4" s="1"/>
  <c r="AE36" i="4"/>
  <c r="AD36" i="4"/>
  <c r="W36" i="4"/>
  <c r="V36" i="4"/>
  <c r="X36" i="4" s="1"/>
  <c r="S36" i="4"/>
  <c r="R36" i="4"/>
  <c r="O36" i="4"/>
  <c r="N36" i="4"/>
  <c r="P36" i="4" s="1"/>
  <c r="K36" i="4"/>
  <c r="AA36" i="4" s="1"/>
  <c r="J36" i="4"/>
  <c r="H36" i="4"/>
  <c r="G36" i="4"/>
  <c r="I36" i="4" s="1"/>
  <c r="F36" i="4"/>
  <c r="E36" i="4"/>
  <c r="D36" i="4"/>
  <c r="AK35" i="4"/>
  <c r="AJ35" i="4"/>
  <c r="AF35" i="4"/>
  <c r="AA35" i="4"/>
  <c r="Z35" i="4"/>
  <c r="X35" i="4"/>
  <c r="T35" i="4"/>
  <c r="P35" i="4"/>
  <c r="M35" i="4"/>
  <c r="L35" i="4"/>
  <c r="I35" i="4"/>
  <c r="U35" i="4" s="1"/>
  <c r="F35" i="4"/>
  <c r="AJ34" i="4"/>
  <c r="AF34" i="4"/>
  <c r="AA34" i="4"/>
  <c r="AB34" i="4" s="1"/>
  <c r="Z34" i="4"/>
  <c r="X34" i="4"/>
  <c r="T34" i="4"/>
  <c r="P34" i="4"/>
  <c r="AK34" i="4" s="1"/>
  <c r="L34" i="4"/>
  <c r="I34" i="4"/>
  <c r="F34" i="4"/>
  <c r="M34" i="4" s="1"/>
  <c r="AJ33" i="4"/>
  <c r="AF33" i="4"/>
  <c r="AA33" i="4"/>
  <c r="Z33" i="4"/>
  <c r="AB33" i="4" s="1"/>
  <c r="X33" i="4"/>
  <c r="T33" i="4"/>
  <c r="P33" i="4"/>
  <c r="L33" i="4"/>
  <c r="I33" i="4"/>
  <c r="U33" i="4" s="1"/>
  <c r="F33" i="4"/>
  <c r="AJ32" i="4"/>
  <c r="AF32" i="4"/>
  <c r="AK32" i="4" s="1"/>
  <c r="AA32" i="4"/>
  <c r="Z32" i="4"/>
  <c r="X32" i="4"/>
  <c r="T32" i="4"/>
  <c r="U32" i="4" s="1"/>
  <c r="P32" i="4"/>
  <c r="L32" i="4"/>
  <c r="M32" i="4" s="1"/>
  <c r="I32" i="4"/>
  <c r="F32" i="4"/>
  <c r="Q32" i="4" s="1"/>
  <c r="AK31" i="4"/>
  <c r="AJ31" i="4"/>
  <c r="AF31" i="4"/>
  <c r="AA31" i="4"/>
  <c r="Z31" i="4"/>
  <c r="AB31" i="4" s="1"/>
  <c r="X31" i="4"/>
  <c r="T31" i="4"/>
  <c r="P31" i="4"/>
  <c r="L31" i="4"/>
  <c r="M31" i="4" s="1"/>
  <c r="I31" i="4"/>
  <c r="F31" i="4"/>
  <c r="AJ30" i="4"/>
  <c r="AF30" i="4"/>
  <c r="AA30" i="4"/>
  <c r="Z30" i="4"/>
  <c r="AB30" i="4" s="1"/>
  <c r="X30" i="4"/>
  <c r="T30" i="4"/>
  <c r="P30" i="4"/>
  <c r="L30" i="4"/>
  <c r="I30" i="4"/>
  <c r="Y30" i="4" s="1"/>
  <c r="F30" i="4"/>
  <c r="AJ29" i="4"/>
  <c r="AF29" i="4"/>
  <c r="AA29" i="4"/>
  <c r="Z29" i="4"/>
  <c r="X29" i="4"/>
  <c r="T29" i="4"/>
  <c r="P29" i="4"/>
  <c r="L29" i="4"/>
  <c r="I29" i="4"/>
  <c r="F29" i="4"/>
  <c r="M29" i="4" s="1"/>
  <c r="AJ28" i="4"/>
  <c r="AI28" i="4"/>
  <c r="AH28" i="4"/>
  <c r="AG28" i="4"/>
  <c r="AE28" i="4"/>
  <c r="AD28" i="4"/>
  <c r="W28" i="4"/>
  <c r="V28" i="4"/>
  <c r="S28" i="4"/>
  <c r="R28" i="4"/>
  <c r="T28" i="4" s="1"/>
  <c r="O28" i="4"/>
  <c r="N28" i="4"/>
  <c r="K28" i="4"/>
  <c r="J28" i="4"/>
  <c r="H28" i="4"/>
  <c r="G28" i="4"/>
  <c r="E28" i="4"/>
  <c r="D28" i="4"/>
  <c r="F28" i="4" s="1"/>
  <c r="AJ27" i="4"/>
  <c r="AF27" i="4"/>
  <c r="AA27" i="4"/>
  <c r="Z27" i="4"/>
  <c r="X27" i="4"/>
  <c r="T27" i="4"/>
  <c r="P27" i="4"/>
  <c r="L27" i="4"/>
  <c r="M27" i="4" s="1"/>
  <c r="I27" i="4"/>
  <c r="F27" i="4"/>
  <c r="Q27" i="4" s="1"/>
  <c r="AJ26" i="4"/>
  <c r="AF26" i="4"/>
  <c r="AK26" i="4" s="1"/>
  <c r="AA26" i="4"/>
  <c r="Z26" i="4"/>
  <c r="AB26" i="4" s="1"/>
  <c r="X26" i="4"/>
  <c r="Y26" i="4" s="1"/>
  <c r="T26" i="4"/>
  <c r="P26" i="4"/>
  <c r="L26" i="4"/>
  <c r="I26" i="4"/>
  <c r="F26" i="4"/>
  <c r="M26" i="4" s="1"/>
  <c r="AJ25" i="4"/>
  <c r="AF25" i="4"/>
  <c r="AK25" i="4" s="1"/>
  <c r="AA25" i="4"/>
  <c r="Z25" i="4"/>
  <c r="X25" i="4"/>
  <c r="T25" i="4"/>
  <c r="Q25" i="4"/>
  <c r="P25" i="4"/>
  <c r="L25" i="4"/>
  <c r="M25" i="4" s="1"/>
  <c r="I25" i="4"/>
  <c r="F25" i="4"/>
  <c r="AJ24" i="4"/>
  <c r="AF24" i="4"/>
  <c r="AK24" i="4" s="1"/>
  <c r="AA24" i="4"/>
  <c r="Z24" i="4"/>
  <c r="AB24" i="4" s="1"/>
  <c r="X24" i="4"/>
  <c r="T24" i="4"/>
  <c r="P24" i="4"/>
  <c r="L24" i="4"/>
  <c r="M24" i="4" s="1"/>
  <c r="I24" i="4"/>
  <c r="Y24" i="4" s="1"/>
  <c r="F24" i="4"/>
  <c r="AJ23" i="4"/>
  <c r="AF23" i="4"/>
  <c r="AB23" i="4"/>
  <c r="AA23" i="4"/>
  <c r="Z23" i="4"/>
  <c r="X23" i="4"/>
  <c r="T23" i="4"/>
  <c r="P23" i="4"/>
  <c r="L23" i="4"/>
  <c r="I23" i="4"/>
  <c r="Y23" i="4" s="1"/>
  <c r="F23" i="4"/>
  <c r="AC23" i="4" s="1"/>
  <c r="AJ22" i="4"/>
  <c r="AF22" i="4"/>
  <c r="AA22" i="4"/>
  <c r="Z22" i="4"/>
  <c r="AB22" i="4" s="1"/>
  <c r="AC22" i="4" s="1"/>
  <c r="X22" i="4"/>
  <c r="T22" i="4"/>
  <c r="P22" i="4"/>
  <c r="L22" i="4"/>
  <c r="I22" i="4"/>
  <c r="F22" i="4"/>
  <c r="AJ21" i="4"/>
  <c r="AF21" i="4"/>
  <c r="AK21" i="4" s="1"/>
  <c r="AA21" i="4"/>
  <c r="Z21" i="4"/>
  <c r="AB21" i="4" s="1"/>
  <c r="X21" i="4"/>
  <c r="T21" i="4"/>
  <c r="P21" i="4"/>
  <c r="L21" i="4"/>
  <c r="M21" i="4" s="1"/>
  <c r="I21" i="4"/>
  <c r="F21" i="4"/>
  <c r="AC21" i="4" s="1"/>
  <c r="AI20" i="4"/>
  <c r="AJ20" i="4" s="1"/>
  <c r="AH20" i="4"/>
  <c r="AG20" i="4"/>
  <c r="AE20" i="4"/>
  <c r="AF20" i="4" s="1"/>
  <c r="AD20" i="4"/>
  <c r="W20" i="4"/>
  <c r="V20" i="4"/>
  <c r="S20" i="4"/>
  <c r="T20" i="4" s="1"/>
  <c r="R20" i="4"/>
  <c r="O20" i="4"/>
  <c r="N20" i="4"/>
  <c r="K20" i="4"/>
  <c r="L20" i="4" s="1"/>
  <c r="J20" i="4"/>
  <c r="H20" i="4"/>
  <c r="G20" i="4"/>
  <c r="E20" i="4"/>
  <c r="D20" i="4"/>
  <c r="F20" i="4" s="1"/>
  <c r="AJ19" i="4"/>
  <c r="AF19" i="4"/>
  <c r="AA19" i="4"/>
  <c r="Z19" i="4"/>
  <c r="AB19" i="4" s="1"/>
  <c r="X19" i="4"/>
  <c r="T19" i="4"/>
  <c r="P19" i="4"/>
  <c r="AK19" i="4" s="1"/>
  <c r="L19" i="4"/>
  <c r="I19" i="4"/>
  <c r="F19" i="4"/>
  <c r="AJ18" i="4"/>
  <c r="AF18" i="4"/>
  <c r="AA18" i="4"/>
  <c r="Z18" i="4"/>
  <c r="AB18" i="4" s="1"/>
  <c r="AC18" i="4" s="1"/>
  <c r="X18" i="4"/>
  <c r="T18" i="4"/>
  <c r="P18" i="4"/>
  <c r="L18" i="4"/>
  <c r="M18" i="4" s="1"/>
  <c r="I18" i="4"/>
  <c r="F18" i="4"/>
  <c r="AJ17" i="4"/>
  <c r="AF17" i="4"/>
  <c r="AK17" i="4" s="1"/>
  <c r="AA17" i="4"/>
  <c r="Z17" i="4"/>
  <c r="AB17" i="4" s="1"/>
  <c r="X17" i="4"/>
  <c r="T17" i="4"/>
  <c r="P17" i="4"/>
  <c r="L17" i="4"/>
  <c r="I17" i="4"/>
  <c r="U17" i="4" s="1"/>
  <c r="F17" i="4"/>
  <c r="AJ16" i="4"/>
  <c r="AF16" i="4"/>
  <c r="AA16" i="4"/>
  <c r="AB16" i="4" s="1"/>
  <c r="AC16" i="4" s="1"/>
  <c r="Z16" i="4"/>
  <c r="X16" i="4"/>
  <c r="T16" i="4"/>
  <c r="Q16" i="4"/>
  <c r="P16" i="4"/>
  <c r="L16" i="4"/>
  <c r="M16" i="4" s="1"/>
  <c r="I16" i="4"/>
  <c r="Y16" i="4" s="1"/>
  <c r="F16" i="4"/>
  <c r="AJ15" i="4"/>
  <c r="AF15" i="4"/>
  <c r="AA15" i="4"/>
  <c r="Z15" i="4"/>
  <c r="X15" i="4"/>
  <c r="T15" i="4"/>
  <c r="P15" i="4"/>
  <c r="L15" i="4"/>
  <c r="I15" i="4"/>
  <c r="Y15" i="4" s="1"/>
  <c r="F15" i="4"/>
  <c r="AJ14" i="4"/>
  <c r="AF14" i="4"/>
  <c r="AA14" i="4"/>
  <c r="Z14" i="4"/>
  <c r="AB14" i="4" s="1"/>
  <c r="AC14" i="4" s="1"/>
  <c r="X14" i="4"/>
  <c r="T14" i="4"/>
  <c r="P14" i="4"/>
  <c r="L14" i="4"/>
  <c r="I14" i="4"/>
  <c r="F14" i="4"/>
  <c r="M14" i="4" s="1"/>
  <c r="AJ13" i="4"/>
  <c r="AF13" i="4"/>
  <c r="AA13" i="4"/>
  <c r="AB13" i="4" s="1"/>
  <c r="Z13" i="4"/>
  <c r="X13" i="4"/>
  <c r="T13" i="4"/>
  <c r="U13" i="4" s="1"/>
  <c r="P13" i="4"/>
  <c r="AK13" i="4" s="1"/>
  <c r="L13" i="4"/>
  <c r="I13" i="4"/>
  <c r="Y13" i="4" s="1"/>
  <c r="F13" i="4"/>
  <c r="M13" i="4" s="1"/>
  <c r="AJ12" i="4"/>
  <c r="AF12" i="4"/>
  <c r="AA12" i="4"/>
  <c r="Z12" i="4"/>
  <c r="X12" i="4"/>
  <c r="T12" i="4"/>
  <c r="P12" i="4"/>
  <c r="AK12" i="4" s="1"/>
  <c r="L12" i="4"/>
  <c r="I12" i="4"/>
  <c r="U12" i="4" s="1"/>
  <c r="F12" i="4"/>
  <c r="Q12" i="4" s="1"/>
  <c r="AI11" i="4"/>
  <c r="AH11" i="4"/>
  <c r="AG11" i="4"/>
  <c r="AE11" i="4"/>
  <c r="AD11" i="4"/>
  <c r="W11" i="4"/>
  <c r="V11" i="4"/>
  <c r="X11" i="4" s="1"/>
  <c r="S11" i="4"/>
  <c r="R11" i="4"/>
  <c r="O11" i="4"/>
  <c r="N11" i="4"/>
  <c r="P11" i="4" s="1"/>
  <c r="K11" i="4"/>
  <c r="AA11" i="4" s="1"/>
  <c r="J11" i="4"/>
  <c r="Z11" i="4" s="1"/>
  <c r="H11" i="4"/>
  <c r="G11" i="4"/>
  <c r="I11" i="4" s="1"/>
  <c r="E11" i="4"/>
  <c r="F11" i="4" s="1"/>
  <c r="D11" i="4"/>
  <c r="AJ10" i="4"/>
  <c r="AF10" i="4"/>
  <c r="AK10" i="4" s="1"/>
  <c r="AB10" i="4"/>
  <c r="AA10" i="4"/>
  <c r="Z10" i="4"/>
  <c r="X10" i="4"/>
  <c r="T10" i="4"/>
  <c r="U10" i="4" s="1"/>
  <c r="P10" i="4"/>
  <c r="L10" i="4"/>
  <c r="I10" i="4"/>
  <c r="Y10" i="4" s="1"/>
  <c r="F10" i="4"/>
  <c r="M10" i="4" s="1"/>
  <c r="AJ9" i="4"/>
  <c r="AF9" i="4"/>
  <c r="AA9" i="4"/>
  <c r="Z9" i="4"/>
  <c r="X9" i="4"/>
  <c r="T9" i="4"/>
  <c r="P9" i="4"/>
  <c r="AK9" i="4" s="1"/>
  <c r="L9" i="4"/>
  <c r="I9" i="4"/>
  <c r="U9" i="4" s="1"/>
  <c r="F9" i="4"/>
  <c r="M9" i="4" s="1"/>
  <c r="AI28" i="3"/>
  <c r="AH28" i="3"/>
  <c r="AG28" i="3"/>
  <c r="AJ28" i="3" s="1"/>
  <c r="AE28" i="3"/>
  <c r="AD28" i="3"/>
  <c r="W28" i="3"/>
  <c r="V28" i="3"/>
  <c r="X28" i="3" s="1"/>
  <c r="S28" i="3"/>
  <c r="R28" i="3"/>
  <c r="O28" i="3"/>
  <c r="N28" i="3"/>
  <c r="P28" i="3" s="1"/>
  <c r="K28" i="3"/>
  <c r="AA28" i="3" s="1"/>
  <c r="J28" i="3"/>
  <c r="H28" i="3"/>
  <c r="G28" i="3"/>
  <c r="I28" i="3" s="1"/>
  <c r="E28" i="3"/>
  <c r="F28" i="3" s="1"/>
  <c r="D28" i="3"/>
  <c r="AJ27" i="3"/>
  <c r="AF27" i="3"/>
  <c r="AK27" i="3" s="1"/>
  <c r="AA27" i="3"/>
  <c r="Z27" i="3"/>
  <c r="X27" i="3"/>
  <c r="T27" i="3"/>
  <c r="P27" i="3"/>
  <c r="L27" i="3"/>
  <c r="M27" i="3" s="1"/>
  <c r="I27" i="3"/>
  <c r="Y27" i="3" s="1"/>
  <c r="F27" i="3"/>
  <c r="AJ26" i="3"/>
  <c r="AF26" i="3"/>
  <c r="AB26" i="3"/>
  <c r="AA26" i="3"/>
  <c r="Z26" i="3"/>
  <c r="X26" i="3"/>
  <c r="T26" i="3"/>
  <c r="P26" i="3"/>
  <c r="L26" i="3"/>
  <c r="I26" i="3"/>
  <c r="F26" i="3"/>
  <c r="M26" i="3" s="1"/>
  <c r="AJ25" i="3"/>
  <c r="AF25" i="3"/>
  <c r="AA25" i="3"/>
  <c r="Z25" i="3"/>
  <c r="AB25" i="3" s="1"/>
  <c r="AC25" i="3" s="1"/>
  <c r="X25" i="3"/>
  <c r="T25" i="3"/>
  <c r="P25" i="3"/>
  <c r="L25" i="3"/>
  <c r="I25" i="3"/>
  <c r="Y25" i="3" s="1"/>
  <c r="F25" i="3"/>
  <c r="M25" i="3" s="1"/>
  <c r="AJ24" i="3"/>
  <c r="AF24" i="3"/>
  <c r="AA24" i="3"/>
  <c r="Z24" i="3"/>
  <c r="AB24" i="3" s="1"/>
  <c r="AC24" i="3" s="1"/>
  <c r="X24" i="3"/>
  <c r="T24" i="3"/>
  <c r="P24" i="3"/>
  <c r="L24" i="3"/>
  <c r="M24" i="3" s="1"/>
  <c r="I24" i="3"/>
  <c r="F24" i="3"/>
  <c r="AJ23" i="3"/>
  <c r="AF23" i="3"/>
  <c r="AA23" i="3"/>
  <c r="Z23" i="3"/>
  <c r="AB23" i="3" s="1"/>
  <c r="X23" i="3"/>
  <c r="T23" i="3"/>
  <c r="P23" i="3"/>
  <c r="L23" i="3"/>
  <c r="I23" i="3"/>
  <c r="F23" i="3"/>
  <c r="AJ22" i="3"/>
  <c r="AF22" i="3"/>
  <c r="AA22" i="3"/>
  <c r="Z22" i="3"/>
  <c r="AB22" i="3" s="1"/>
  <c r="X22" i="3"/>
  <c r="T22" i="3"/>
  <c r="P22" i="3"/>
  <c r="L22" i="3"/>
  <c r="I22" i="3"/>
  <c r="U22" i="3" s="1"/>
  <c r="F22" i="3"/>
  <c r="AJ21" i="3"/>
  <c r="AF21" i="3"/>
  <c r="AA21" i="3"/>
  <c r="Z21" i="3"/>
  <c r="X21" i="3"/>
  <c r="T21" i="3"/>
  <c r="P21" i="3"/>
  <c r="L21" i="3"/>
  <c r="I21" i="3"/>
  <c r="Y21" i="3" s="1"/>
  <c r="F21" i="3"/>
  <c r="AJ20" i="3"/>
  <c r="AF20" i="3"/>
  <c r="AA20" i="3"/>
  <c r="Z20" i="3"/>
  <c r="AB20" i="3" s="1"/>
  <c r="X20" i="3"/>
  <c r="T20" i="3"/>
  <c r="P20" i="3"/>
  <c r="L20" i="3"/>
  <c r="I20" i="3"/>
  <c r="F20" i="3"/>
  <c r="Q20" i="3" s="1"/>
  <c r="AJ19" i="3"/>
  <c r="AF19" i="3"/>
  <c r="AA19" i="3"/>
  <c r="Z19" i="3"/>
  <c r="AB19" i="3" s="1"/>
  <c r="X19" i="3"/>
  <c r="T19" i="3"/>
  <c r="P19" i="3"/>
  <c r="AK19" i="3" s="1"/>
  <c r="L19" i="3"/>
  <c r="I19" i="3"/>
  <c r="Y19" i="3" s="1"/>
  <c r="F19" i="3"/>
  <c r="M19" i="3" s="1"/>
  <c r="AJ18" i="3"/>
  <c r="AF18" i="3"/>
  <c r="AA18" i="3"/>
  <c r="Z18" i="3"/>
  <c r="AB18" i="3" s="1"/>
  <c r="X18" i="3"/>
  <c r="T18" i="3"/>
  <c r="P18" i="3"/>
  <c r="AK18" i="3" s="1"/>
  <c r="L18" i="3"/>
  <c r="I18" i="3"/>
  <c r="U18" i="3" s="1"/>
  <c r="F18" i="3"/>
  <c r="M18" i="3" s="1"/>
  <c r="AJ17" i="3"/>
  <c r="AF17" i="3"/>
  <c r="AA17" i="3"/>
  <c r="Z17" i="3"/>
  <c r="AB17" i="3" s="1"/>
  <c r="X17" i="3"/>
  <c r="T17" i="3"/>
  <c r="P17" i="3"/>
  <c r="L17" i="3"/>
  <c r="I17" i="3"/>
  <c r="F17" i="3"/>
  <c r="AJ16" i="3"/>
  <c r="AF16" i="3"/>
  <c r="AK16" i="3" s="1"/>
  <c r="AA16" i="3"/>
  <c r="Z16" i="3"/>
  <c r="AB16" i="3" s="1"/>
  <c r="X16" i="3"/>
  <c r="T16" i="3"/>
  <c r="P16" i="3"/>
  <c r="L16" i="3"/>
  <c r="M16" i="3" s="1"/>
  <c r="I16" i="3"/>
  <c r="F16" i="3"/>
  <c r="Q16" i="3" s="1"/>
  <c r="AJ15" i="3"/>
  <c r="AF15" i="3"/>
  <c r="AA15" i="3"/>
  <c r="Z15" i="3"/>
  <c r="AB15" i="3" s="1"/>
  <c r="X15" i="3"/>
  <c r="T15" i="3"/>
  <c r="P15" i="3"/>
  <c r="L15" i="3"/>
  <c r="I15" i="3"/>
  <c r="F15" i="3"/>
  <c r="AJ14" i="3"/>
  <c r="AF14" i="3"/>
  <c r="AA14" i="3"/>
  <c r="Z14" i="3"/>
  <c r="AB14" i="3" s="1"/>
  <c r="X14" i="3"/>
  <c r="T14" i="3"/>
  <c r="P14" i="3"/>
  <c r="AK14" i="3" s="1"/>
  <c r="L14" i="3"/>
  <c r="I14" i="3"/>
  <c r="U14" i="3" s="1"/>
  <c r="F14" i="3"/>
  <c r="AJ13" i="3"/>
  <c r="AF13" i="3"/>
  <c r="AK13" i="3" s="1"/>
  <c r="AA13" i="3"/>
  <c r="Z13" i="3"/>
  <c r="AB13" i="3" s="1"/>
  <c r="X13" i="3"/>
  <c r="T13" i="3"/>
  <c r="P13" i="3"/>
  <c r="L13" i="3"/>
  <c r="I13" i="3"/>
  <c r="Y13" i="3" s="1"/>
  <c r="F13" i="3"/>
  <c r="AC13" i="3" s="1"/>
  <c r="AJ12" i="3"/>
  <c r="AF12" i="3"/>
  <c r="AA12" i="3"/>
  <c r="Z12" i="3"/>
  <c r="AB12" i="3" s="1"/>
  <c r="AC12" i="3" s="1"/>
  <c r="X12" i="3"/>
  <c r="T12" i="3"/>
  <c r="P12" i="3"/>
  <c r="L12" i="3"/>
  <c r="I12" i="3"/>
  <c r="Y12" i="3" s="1"/>
  <c r="F12" i="3"/>
  <c r="M12" i="3" s="1"/>
  <c r="AJ11" i="3"/>
  <c r="AF11" i="3"/>
  <c r="AA11" i="3"/>
  <c r="Z11" i="3"/>
  <c r="AB11" i="3" s="1"/>
  <c r="X11" i="3"/>
  <c r="T11" i="3"/>
  <c r="U11" i="3" s="1"/>
  <c r="P11" i="3"/>
  <c r="L11" i="3"/>
  <c r="I11" i="3"/>
  <c r="Y11" i="3" s="1"/>
  <c r="F11" i="3"/>
  <c r="AJ10" i="3"/>
  <c r="AF10" i="3"/>
  <c r="AA10" i="3"/>
  <c r="Z10" i="3"/>
  <c r="X10" i="3"/>
  <c r="T10" i="3"/>
  <c r="P10" i="3"/>
  <c r="L10" i="3"/>
  <c r="I10" i="3"/>
  <c r="F10" i="3"/>
  <c r="M10" i="3" s="1"/>
  <c r="AJ9" i="3"/>
  <c r="AF9" i="3"/>
  <c r="AA9" i="3"/>
  <c r="Z9" i="3"/>
  <c r="AB9" i="3" s="1"/>
  <c r="X9" i="3"/>
  <c r="T9" i="3"/>
  <c r="P9" i="3"/>
  <c r="L9" i="3"/>
  <c r="I9" i="3"/>
  <c r="Y9" i="3" s="1"/>
  <c r="F9" i="3"/>
  <c r="AI17" i="2"/>
  <c r="AH17" i="2"/>
  <c r="AG17" i="2"/>
  <c r="AE17" i="2"/>
  <c r="AD17" i="2"/>
  <c r="AF17" i="2" s="1"/>
  <c r="W17" i="2"/>
  <c r="V17" i="2"/>
  <c r="S17" i="2"/>
  <c r="R17" i="2"/>
  <c r="T17" i="2" s="1"/>
  <c r="O17" i="2"/>
  <c r="N17" i="2"/>
  <c r="K17" i="2"/>
  <c r="J17" i="2"/>
  <c r="Z17" i="2" s="1"/>
  <c r="H17" i="2"/>
  <c r="G17" i="2"/>
  <c r="E17" i="2"/>
  <c r="D17" i="2"/>
  <c r="F17" i="2" s="1"/>
  <c r="AJ16" i="2"/>
  <c r="AF16" i="2"/>
  <c r="AK16" i="2" s="1"/>
  <c r="AA16" i="2"/>
  <c r="Z16" i="2"/>
  <c r="AB16" i="2" s="1"/>
  <c r="X16" i="2"/>
  <c r="T16" i="2"/>
  <c r="P16" i="2"/>
  <c r="L16" i="2"/>
  <c r="M16" i="2" s="1"/>
  <c r="I16" i="2"/>
  <c r="U16" i="2" s="1"/>
  <c r="F16" i="2"/>
  <c r="AK15" i="2"/>
  <c r="AJ15" i="2"/>
  <c r="AF15" i="2"/>
  <c r="AA15" i="2"/>
  <c r="Z15" i="2"/>
  <c r="AB15" i="2" s="1"/>
  <c r="X15" i="2"/>
  <c r="T15" i="2"/>
  <c r="P15" i="2"/>
  <c r="L15" i="2"/>
  <c r="I15" i="2"/>
  <c r="Y15" i="2" s="1"/>
  <c r="F15" i="2"/>
  <c r="AJ14" i="2"/>
  <c r="AF14" i="2"/>
  <c r="AK14" i="2" s="1"/>
  <c r="AA14" i="2"/>
  <c r="Z14" i="2"/>
  <c r="AB14" i="2" s="1"/>
  <c r="X14" i="2"/>
  <c r="T14" i="2"/>
  <c r="P14" i="2"/>
  <c r="L14" i="2"/>
  <c r="M14" i="2" s="1"/>
  <c r="I14" i="2"/>
  <c r="F14" i="2"/>
  <c r="Q14" i="2" s="1"/>
  <c r="AJ13" i="2"/>
  <c r="AF13" i="2"/>
  <c r="AK13" i="2" s="1"/>
  <c r="AA13" i="2"/>
  <c r="Z13" i="2"/>
  <c r="X13" i="2"/>
  <c r="T13" i="2"/>
  <c r="U13" i="2" s="1"/>
  <c r="P13" i="2"/>
  <c r="L13" i="2"/>
  <c r="I13" i="2"/>
  <c r="Y13" i="2" s="1"/>
  <c r="F13" i="2"/>
  <c r="M13" i="2" s="1"/>
  <c r="AJ12" i="2"/>
  <c r="AF12" i="2"/>
  <c r="AA12" i="2"/>
  <c r="Z12" i="2"/>
  <c r="X12" i="2"/>
  <c r="T12" i="2"/>
  <c r="P12" i="2"/>
  <c r="AK12" i="2" s="1"/>
  <c r="L12" i="2"/>
  <c r="I12" i="2"/>
  <c r="U12" i="2" s="1"/>
  <c r="F12" i="2"/>
  <c r="AJ11" i="2"/>
  <c r="AF11" i="2"/>
  <c r="AA11" i="2"/>
  <c r="Z11" i="2"/>
  <c r="AB11" i="2" s="1"/>
  <c r="X11" i="2"/>
  <c r="T11" i="2"/>
  <c r="P11" i="2"/>
  <c r="L11" i="2"/>
  <c r="I11" i="2"/>
  <c r="Y11" i="2" s="1"/>
  <c r="F11" i="2"/>
  <c r="AJ10" i="2"/>
  <c r="AF10" i="2"/>
  <c r="AK10" i="2" s="1"/>
  <c r="AA10" i="2"/>
  <c r="Z10" i="2"/>
  <c r="X10" i="2"/>
  <c r="T10" i="2"/>
  <c r="Q10" i="2"/>
  <c r="P10" i="2"/>
  <c r="L10" i="2"/>
  <c r="I10" i="2"/>
  <c r="Y10" i="2" s="1"/>
  <c r="F10" i="2"/>
  <c r="M10" i="2" s="1"/>
  <c r="AJ9" i="2"/>
  <c r="AF9" i="2"/>
  <c r="AA9" i="2"/>
  <c r="Z9" i="2"/>
  <c r="X9" i="2"/>
  <c r="T9" i="2"/>
  <c r="U9" i="2" s="1"/>
  <c r="P9" i="2"/>
  <c r="L9" i="2"/>
  <c r="I9" i="2"/>
  <c r="Y9" i="2" s="1"/>
  <c r="F9" i="2"/>
  <c r="M9" i="2" s="1"/>
  <c r="AI18" i="1"/>
  <c r="AH18" i="1"/>
  <c r="AG18" i="1"/>
  <c r="AE18" i="1"/>
  <c r="AD18" i="1"/>
  <c r="AF18" i="1" s="1"/>
  <c r="W18" i="1"/>
  <c r="V18" i="1"/>
  <c r="X18" i="1" s="1"/>
  <c r="S18" i="1"/>
  <c r="R18" i="1"/>
  <c r="T18" i="1" s="1"/>
  <c r="O18" i="1"/>
  <c r="N18" i="1"/>
  <c r="P18" i="1" s="1"/>
  <c r="K18" i="1"/>
  <c r="AA18" i="1" s="1"/>
  <c r="J18" i="1"/>
  <c r="L18" i="1" s="1"/>
  <c r="H18" i="1"/>
  <c r="G18" i="1"/>
  <c r="I18" i="1" s="1"/>
  <c r="E18" i="1"/>
  <c r="F18" i="1" s="1"/>
  <c r="D18" i="1"/>
  <c r="AJ17" i="1"/>
  <c r="AF17" i="1"/>
  <c r="AK17" i="1" s="1"/>
  <c r="AA17" i="1"/>
  <c r="Z17" i="1"/>
  <c r="X17" i="1"/>
  <c r="T17" i="1"/>
  <c r="P17" i="1"/>
  <c r="L17" i="1"/>
  <c r="I17" i="1"/>
  <c r="Y17" i="1" s="1"/>
  <c r="F17" i="1"/>
  <c r="Q17" i="1" s="1"/>
  <c r="AJ16" i="1"/>
  <c r="AF16" i="1"/>
  <c r="AA16" i="1"/>
  <c r="Z16" i="1"/>
  <c r="AB16" i="1" s="1"/>
  <c r="X16" i="1"/>
  <c r="T16" i="1"/>
  <c r="P16" i="1"/>
  <c r="L16" i="1"/>
  <c r="I16" i="1"/>
  <c r="Y16" i="1" s="1"/>
  <c r="F16" i="1"/>
  <c r="AJ15" i="1"/>
  <c r="AF15" i="1"/>
  <c r="AA15" i="1"/>
  <c r="AB15" i="1" s="1"/>
  <c r="Z15" i="1"/>
  <c r="X15" i="1"/>
  <c r="T15" i="1"/>
  <c r="P15" i="1"/>
  <c r="AK15" i="1" s="1"/>
  <c r="L15" i="1"/>
  <c r="I15" i="1"/>
  <c r="F15" i="1"/>
  <c r="M15" i="1" s="1"/>
  <c r="AJ14" i="1"/>
  <c r="AF14" i="1"/>
  <c r="AA14" i="1"/>
  <c r="Z14" i="1"/>
  <c r="AB14" i="1" s="1"/>
  <c r="AC14" i="1" s="1"/>
  <c r="X14" i="1"/>
  <c r="T14" i="1"/>
  <c r="P14" i="1"/>
  <c r="L14" i="1"/>
  <c r="I14" i="1"/>
  <c r="F14" i="1"/>
  <c r="AJ13" i="1"/>
  <c r="AF13" i="1"/>
  <c r="AK13" i="1" s="1"/>
  <c r="AA13" i="1"/>
  <c r="Z13" i="1"/>
  <c r="AB13" i="1" s="1"/>
  <c r="AC13" i="1" s="1"/>
  <c r="X13" i="1"/>
  <c r="T13" i="1"/>
  <c r="P13" i="1"/>
  <c r="L13" i="1"/>
  <c r="M13" i="1" s="1"/>
  <c r="I13" i="1"/>
  <c r="Y13" i="1" s="1"/>
  <c r="F13" i="1"/>
  <c r="Q13" i="1" s="1"/>
  <c r="AJ12" i="1"/>
  <c r="AF12" i="1"/>
  <c r="AK12" i="1" s="1"/>
  <c r="AA12" i="1"/>
  <c r="Z12" i="1"/>
  <c r="X12" i="1"/>
  <c r="T12" i="1"/>
  <c r="P12" i="1"/>
  <c r="L12" i="1"/>
  <c r="M12" i="1" s="1"/>
  <c r="I12" i="1"/>
  <c r="Y12" i="1" s="1"/>
  <c r="F12" i="1"/>
  <c r="AJ11" i="1"/>
  <c r="AF11" i="1"/>
  <c r="AB11" i="1"/>
  <c r="AA11" i="1"/>
  <c r="Z11" i="1"/>
  <c r="X11" i="1"/>
  <c r="T11" i="1"/>
  <c r="P11" i="1"/>
  <c r="L11" i="1"/>
  <c r="I11" i="1"/>
  <c r="F11" i="1"/>
  <c r="M11" i="1" s="1"/>
  <c r="AJ10" i="1"/>
  <c r="AF10" i="1"/>
  <c r="AA10" i="1"/>
  <c r="AB10" i="1" s="1"/>
  <c r="Z10" i="1"/>
  <c r="X10" i="1"/>
  <c r="T10" i="1"/>
  <c r="P10" i="1"/>
  <c r="AK10" i="1" s="1"/>
  <c r="L10" i="1"/>
  <c r="I10" i="1"/>
  <c r="Y10" i="1" s="1"/>
  <c r="F10" i="1"/>
  <c r="AJ9" i="1"/>
  <c r="AF9" i="1"/>
  <c r="AA9" i="1"/>
  <c r="Z9" i="1"/>
  <c r="AB9" i="1" s="1"/>
  <c r="AC9" i="1" s="1"/>
  <c r="X9" i="1"/>
  <c r="T9" i="1"/>
  <c r="P9" i="1"/>
  <c r="L9" i="1"/>
  <c r="M9" i="1" s="1"/>
  <c r="I9" i="1"/>
  <c r="F9" i="1"/>
  <c r="Q9" i="1" s="1"/>
  <c r="AC16" i="1" l="1"/>
  <c r="U38" i="4"/>
  <c r="Z30" i="5"/>
  <c r="AB30" i="5" s="1"/>
  <c r="L30" i="5"/>
  <c r="Y33" i="4"/>
  <c r="U39" i="4"/>
  <c r="Z25" i="7"/>
  <c r="AB25" i="7" s="1"/>
  <c r="AC25" i="7" s="1"/>
  <c r="L25" i="7"/>
  <c r="Y53" i="7"/>
  <c r="U53" i="7"/>
  <c r="Y59" i="7"/>
  <c r="Y34" i="10"/>
  <c r="U34" i="10"/>
  <c r="AC10" i="1"/>
  <c r="U11" i="1"/>
  <c r="AB12" i="2"/>
  <c r="U10" i="3"/>
  <c r="Q12" i="3"/>
  <c r="Q9" i="4"/>
  <c r="Q18" i="4"/>
  <c r="U26" i="4"/>
  <c r="Q42" i="4"/>
  <c r="U18" i="6"/>
  <c r="U52" i="7"/>
  <c r="Y52" i="7"/>
  <c r="Y70" i="7"/>
  <c r="U70" i="7"/>
  <c r="AC22" i="8"/>
  <c r="Y23" i="8"/>
  <c r="U23" i="8"/>
  <c r="Q20" i="10"/>
  <c r="M20" i="10"/>
  <c r="U29" i="10"/>
  <c r="M14" i="1"/>
  <c r="Q14" i="1"/>
  <c r="U15" i="1"/>
  <c r="U16" i="1"/>
  <c r="AK16" i="1"/>
  <c r="M17" i="1"/>
  <c r="AJ18" i="1"/>
  <c r="AK11" i="2"/>
  <c r="M12" i="2"/>
  <c r="AB13" i="2"/>
  <c r="AC14" i="2"/>
  <c r="AC15" i="2"/>
  <c r="AA17" i="2"/>
  <c r="AB17" i="2" s="1"/>
  <c r="AC17" i="2" s="1"/>
  <c r="AC9" i="3"/>
  <c r="AK9" i="3"/>
  <c r="U27" i="3"/>
  <c r="Q14" i="4"/>
  <c r="Y25" i="4"/>
  <c r="U25" i="4"/>
  <c r="Z41" i="4"/>
  <c r="L41" i="4"/>
  <c r="Y42" i="4"/>
  <c r="U42" i="4"/>
  <c r="AK46" i="4"/>
  <c r="AK49" i="4"/>
  <c r="M51" i="4"/>
  <c r="AC51" i="4"/>
  <c r="Q51" i="4"/>
  <c r="AC12" i="5"/>
  <c r="AC13" i="5"/>
  <c r="M13" i="5"/>
  <c r="U17" i="5"/>
  <c r="AK18" i="5"/>
  <c r="U21" i="5"/>
  <c r="M25" i="5"/>
  <c r="AC25" i="5"/>
  <c r="Q25" i="5"/>
  <c r="U33" i="5"/>
  <c r="Y34" i="5"/>
  <c r="U34" i="5"/>
  <c r="Z36" i="5"/>
  <c r="L36" i="5"/>
  <c r="AC12" i="6"/>
  <c r="M16" i="6"/>
  <c r="AC16" i="6"/>
  <c r="Q16" i="6"/>
  <c r="Z17" i="6"/>
  <c r="AB17" i="6" s="1"/>
  <c r="AC17" i="6" s="1"/>
  <c r="L17" i="6"/>
  <c r="U38" i="7"/>
  <c r="Q65" i="7"/>
  <c r="M65" i="7"/>
  <c r="U39" i="8"/>
  <c r="Q32" i="11"/>
  <c r="M32" i="11"/>
  <c r="Q10" i="3"/>
  <c r="Q46" i="4"/>
  <c r="Y10" i="7"/>
  <c r="M20" i="7"/>
  <c r="AC20" i="7"/>
  <c r="Q20" i="7"/>
  <c r="Z30" i="7"/>
  <c r="AB30" i="7" s="1"/>
  <c r="L30" i="7"/>
  <c r="AC52" i="7"/>
  <c r="U12" i="1"/>
  <c r="AK9" i="2"/>
  <c r="Q24" i="3"/>
  <c r="AB9" i="4"/>
  <c r="AC9" i="4" s="1"/>
  <c r="AK15" i="4"/>
  <c r="Q41" i="4"/>
  <c r="AK15" i="5"/>
  <c r="L22" i="5"/>
  <c r="M29" i="5"/>
  <c r="AC29" i="5"/>
  <c r="Y15" i="7"/>
  <c r="U15" i="7"/>
  <c r="M55" i="7"/>
  <c r="AC55" i="7"/>
  <c r="U20" i="8"/>
  <c r="Q28" i="8"/>
  <c r="Q34" i="12"/>
  <c r="M34" i="12"/>
  <c r="Y9" i="1"/>
  <c r="AK9" i="1"/>
  <c r="AK11" i="1"/>
  <c r="AC12" i="1"/>
  <c r="AB12" i="1"/>
  <c r="Y14" i="1"/>
  <c r="AK14" i="1"/>
  <c r="M16" i="1"/>
  <c r="AB17" i="1"/>
  <c r="AC17" i="1" s="1"/>
  <c r="AB9" i="2"/>
  <c r="AB10" i="2"/>
  <c r="AC10" i="2" s="1"/>
  <c r="AC11" i="2"/>
  <c r="Y14" i="2"/>
  <c r="I17" i="2"/>
  <c r="P17" i="2"/>
  <c r="AK17" i="2" s="1"/>
  <c r="X17" i="2"/>
  <c r="Y17" i="2" s="1"/>
  <c r="AJ17" i="2"/>
  <c r="AK10" i="3"/>
  <c r="AB10" i="3"/>
  <c r="M11" i="3"/>
  <c r="AK15" i="3"/>
  <c r="Q18" i="3"/>
  <c r="M20" i="3"/>
  <c r="AC20" i="3"/>
  <c r="AK21" i="3"/>
  <c r="AK23" i="3"/>
  <c r="Q25" i="3"/>
  <c r="U26" i="3"/>
  <c r="T11" i="4"/>
  <c r="AF11" i="4"/>
  <c r="M12" i="4"/>
  <c r="Y14" i="4"/>
  <c r="U14" i="4"/>
  <c r="AC19" i="4"/>
  <c r="I20" i="4"/>
  <c r="Y20" i="4" s="1"/>
  <c r="U24" i="4"/>
  <c r="P28" i="4"/>
  <c r="X28" i="4"/>
  <c r="AK29" i="4"/>
  <c r="U40" i="4"/>
  <c r="Y40" i="4"/>
  <c r="AB43" i="4"/>
  <c r="AC43" i="4" s="1"/>
  <c r="M44" i="4"/>
  <c r="AC44" i="4"/>
  <c r="M46" i="4"/>
  <c r="M49" i="4"/>
  <c r="T55" i="4"/>
  <c r="AC9" i="5"/>
  <c r="I10" i="5"/>
  <c r="P10" i="5"/>
  <c r="X10" i="5"/>
  <c r="U12" i="5"/>
  <c r="Y13" i="5"/>
  <c r="U13" i="5"/>
  <c r="Z15" i="5"/>
  <c r="L15" i="5"/>
  <c r="U16" i="5"/>
  <c r="Y19" i="5"/>
  <c r="U19" i="5"/>
  <c r="U20" i="5"/>
  <c r="X22" i="5"/>
  <c r="Y22" i="5" s="1"/>
  <c r="Q28" i="5"/>
  <c r="M9" i="6"/>
  <c r="AC9" i="6"/>
  <c r="Q9" i="6"/>
  <c r="U35" i="7"/>
  <c r="AK37" i="7"/>
  <c r="Q18" i="8"/>
  <c r="U30" i="8"/>
  <c r="AB23" i="9"/>
  <c r="Q24" i="9"/>
  <c r="M24" i="9"/>
  <c r="AA44" i="10"/>
  <c r="L44" i="10"/>
  <c r="AK11" i="3"/>
  <c r="AK12" i="3"/>
  <c r="M14" i="3"/>
  <c r="Q14" i="3"/>
  <c r="M15" i="3"/>
  <c r="AC16" i="3"/>
  <c r="AC17" i="3"/>
  <c r="Q17" i="3"/>
  <c r="U19" i="3"/>
  <c r="Y20" i="3"/>
  <c r="AK22" i="3"/>
  <c r="M23" i="3"/>
  <c r="AK25" i="3"/>
  <c r="AJ11" i="4"/>
  <c r="AB12" i="4"/>
  <c r="AC12" i="4" s="1"/>
  <c r="U19" i="4"/>
  <c r="P20" i="4"/>
  <c r="Q20" i="4" s="1"/>
  <c r="X20" i="4"/>
  <c r="Q21" i="4"/>
  <c r="M22" i="4"/>
  <c r="AK22" i="4"/>
  <c r="AK27" i="4"/>
  <c r="Z28" i="4"/>
  <c r="U29" i="4"/>
  <c r="AK30" i="4"/>
  <c r="U34" i="4"/>
  <c r="AB35" i="4"/>
  <c r="M39" i="4"/>
  <c r="AK40" i="4"/>
  <c r="AA41" i="4"/>
  <c r="U44" i="4"/>
  <c r="U45" i="4"/>
  <c r="Y46" i="4"/>
  <c r="M47" i="4"/>
  <c r="Q47" i="4"/>
  <c r="Z48" i="4"/>
  <c r="Y49" i="4"/>
  <c r="AC49" i="4"/>
  <c r="M50" i="4"/>
  <c r="Q50" i="4"/>
  <c r="AA54" i="4"/>
  <c r="Z55" i="4"/>
  <c r="U9" i="5"/>
  <c r="AK10" i="5"/>
  <c r="AJ10" i="5"/>
  <c r="AK13" i="5"/>
  <c r="M14" i="5"/>
  <c r="M18" i="5"/>
  <c r="Q18" i="5"/>
  <c r="AK19" i="5"/>
  <c r="AJ22" i="5"/>
  <c r="AC26" i="5"/>
  <c r="Y36" i="5"/>
  <c r="AK36" i="5"/>
  <c r="AC14" i="6"/>
  <c r="AK17" i="6"/>
  <c r="AC20" i="6"/>
  <c r="AC21" i="6"/>
  <c r="M21" i="6"/>
  <c r="Q13" i="7"/>
  <c r="AB13" i="7"/>
  <c r="AC13" i="7" s="1"/>
  <c r="AK23" i="7"/>
  <c r="Y29" i="7"/>
  <c r="U29" i="7"/>
  <c r="U34" i="7"/>
  <c r="U51" i="7"/>
  <c r="Y51" i="7"/>
  <c r="AB53" i="7"/>
  <c r="U58" i="7"/>
  <c r="Y58" i="7"/>
  <c r="U60" i="7"/>
  <c r="AK61" i="7"/>
  <c r="T67" i="7"/>
  <c r="AF67" i="7"/>
  <c r="Y72" i="7"/>
  <c r="U72" i="7"/>
  <c r="AJ73" i="7"/>
  <c r="M13" i="8"/>
  <c r="U16" i="8"/>
  <c r="AC26" i="8"/>
  <c r="L27" i="8"/>
  <c r="T27" i="8"/>
  <c r="AF27" i="8"/>
  <c r="AK27" i="8" s="1"/>
  <c r="AC13" i="9"/>
  <c r="M13" i="9"/>
  <c r="Q13" i="9"/>
  <c r="U18" i="9"/>
  <c r="Y18" i="9"/>
  <c r="Y9" i="10"/>
  <c r="U9" i="10"/>
  <c r="Y41" i="10"/>
  <c r="U41" i="10"/>
  <c r="Q13" i="11"/>
  <c r="M13" i="11"/>
  <c r="U19" i="11"/>
  <c r="M13" i="12"/>
  <c r="Q13" i="12"/>
  <c r="AB13" i="12"/>
  <c r="AC13" i="12" s="1"/>
  <c r="L17" i="12"/>
  <c r="AK30" i="12"/>
  <c r="Y15" i="3"/>
  <c r="U15" i="3"/>
  <c r="Y16" i="3"/>
  <c r="Y17" i="3"/>
  <c r="AK17" i="3"/>
  <c r="AK20" i="3"/>
  <c r="AB21" i="3"/>
  <c r="AC21" i="3" s="1"/>
  <c r="M22" i="3"/>
  <c r="Y23" i="3"/>
  <c r="U23" i="3"/>
  <c r="Y24" i="3"/>
  <c r="AK24" i="3"/>
  <c r="AK26" i="3"/>
  <c r="AB27" i="3"/>
  <c r="AC27" i="3" s="1"/>
  <c r="Z28" i="3"/>
  <c r="AB28" i="3" s="1"/>
  <c r="T28" i="3"/>
  <c r="AF28" i="3"/>
  <c r="AK28" i="3" s="1"/>
  <c r="AK14" i="4"/>
  <c r="AB15" i="4"/>
  <c r="AC15" i="4" s="1"/>
  <c r="AK16" i="4"/>
  <c r="M17" i="4"/>
  <c r="Y18" i="4"/>
  <c r="AK18" i="4"/>
  <c r="Y19" i="4"/>
  <c r="Z20" i="4"/>
  <c r="Y21" i="4"/>
  <c r="U21" i="4"/>
  <c r="U22" i="4"/>
  <c r="AK23" i="4"/>
  <c r="Y27" i="4"/>
  <c r="AB27" i="4"/>
  <c r="AC27" i="4" s="1"/>
  <c r="L28" i="4"/>
  <c r="AF28" i="4"/>
  <c r="AB29" i="4"/>
  <c r="AC29" i="4" s="1"/>
  <c r="AC30" i="4"/>
  <c r="Y31" i="4"/>
  <c r="U31" i="4"/>
  <c r="Y32" i="4"/>
  <c r="M33" i="4"/>
  <c r="AK33" i="4"/>
  <c r="L36" i="4"/>
  <c r="T36" i="4"/>
  <c r="AF36" i="4"/>
  <c r="AK37" i="4"/>
  <c r="AK38" i="4"/>
  <c r="AB40" i="4"/>
  <c r="AC40" i="4" s="1"/>
  <c r="AK42" i="4"/>
  <c r="AK43" i="4"/>
  <c r="Y47" i="4"/>
  <c r="AK47" i="4"/>
  <c r="AA48" i="4"/>
  <c r="Y50" i="4"/>
  <c r="AK50" i="4"/>
  <c r="Y52" i="4"/>
  <c r="U52" i="4"/>
  <c r="Y53" i="4"/>
  <c r="P54" i="4"/>
  <c r="AK54" i="4" s="1"/>
  <c r="X54" i="4"/>
  <c r="Y54" i="4" s="1"/>
  <c r="AJ54" i="4"/>
  <c r="AA55" i="4"/>
  <c r="AA10" i="5"/>
  <c r="M11" i="5"/>
  <c r="Q11" i="5"/>
  <c r="AK12" i="5"/>
  <c r="AB14" i="5"/>
  <c r="AC14" i="5" s="1"/>
  <c r="F15" i="5"/>
  <c r="M15" i="5" s="1"/>
  <c r="AJ15" i="5"/>
  <c r="AB16" i="5"/>
  <c r="AC16" i="5" s="1"/>
  <c r="Y18" i="5"/>
  <c r="AC19" i="5"/>
  <c r="AB20" i="5"/>
  <c r="AC20" i="5" s="1"/>
  <c r="Z22" i="5"/>
  <c r="AB22" i="5" s="1"/>
  <c r="AC22" i="5" s="1"/>
  <c r="Y23" i="5"/>
  <c r="AK24" i="5"/>
  <c r="Y26" i="5"/>
  <c r="U26" i="5"/>
  <c r="P30" i="5"/>
  <c r="AK30" i="5"/>
  <c r="AC33" i="5"/>
  <c r="AC34" i="5"/>
  <c r="M34" i="5"/>
  <c r="AK10" i="6"/>
  <c r="AB12" i="6"/>
  <c r="T12" i="6"/>
  <c r="U12" i="6" s="1"/>
  <c r="AF12" i="6"/>
  <c r="AK12" i="6" s="1"/>
  <c r="U20" i="6"/>
  <c r="Y21" i="6"/>
  <c r="U21" i="6"/>
  <c r="P22" i="6"/>
  <c r="X22" i="6"/>
  <c r="AB15" i="7"/>
  <c r="AC15" i="7" s="1"/>
  <c r="F16" i="7"/>
  <c r="M16" i="7" s="1"/>
  <c r="U28" i="7"/>
  <c r="M38" i="7"/>
  <c r="U39" i="7"/>
  <c r="Y39" i="7"/>
  <c r="AB42" i="7"/>
  <c r="Q44" i="7"/>
  <c r="AK44" i="7"/>
  <c r="AB45" i="7"/>
  <c r="AC45" i="7" s="1"/>
  <c r="AB47" i="7"/>
  <c r="AC53" i="7"/>
  <c r="M53" i="7"/>
  <c r="U57" i="7"/>
  <c r="AK57" i="7"/>
  <c r="AC65" i="7"/>
  <c r="M70" i="7"/>
  <c r="AB70" i="7"/>
  <c r="AC70" i="7" s="1"/>
  <c r="L74" i="7"/>
  <c r="AB11" i="8"/>
  <c r="AC11" i="8" s="1"/>
  <c r="U13" i="8"/>
  <c r="AB23" i="8"/>
  <c r="AB38" i="8"/>
  <c r="T40" i="8"/>
  <c r="U40" i="8" s="1"/>
  <c r="L31" i="9"/>
  <c r="T31" i="9"/>
  <c r="AB22" i="10"/>
  <c r="Q34" i="10"/>
  <c r="AC39" i="10"/>
  <c r="Q39" i="10"/>
  <c r="AK44" i="10"/>
  <c r="Y27" i="5"/>
  <c r="AK28" i="5"/>
  <c r="AA30" i="5"/>
  <c r="M31" i="5"/>
  <c r="AK34" i="5"/>
  <c r="M35" i="5"/>
  <c r="AJ37" i="5"/>
  <c r="AC10" i="6"/>
  <c r="AJ12" i="6"/>
  <c r="U13" i="6"/>
  <c r="Y14" i="6"/>
  <c r="AK15" i="6"/>
  <c r="AA17" i="6"/>
  <c r="M18" i="6"/>
  <c r="AK21" i="6"/>
  <c r="Z22" i="6"/>
  <c r="T22" i="6"/>
  <c r="U22" i="6" s="1"/>
  <c r="AF22" i="6"/>
  <c r="M9" i="7"/>
  <c r="AK9" i="7"/>
  <c r="L10" i="7"/>
  <c r="M10" i="7" s="1"/>
  <c r="T10" i="7"/>
  <c r="AF10" i="7"/>
  <c r="AK10" i="7" s="1"/>
  <c r="AK15" i="7"/>
  <c r="AA16" i="7"/>
  <c r="AB16" i="7" s="1"/>
  <c r="AC16" i="7" s="1"/>
  <c r="AC17" i="7"/>
  <c r="U17" i="7"/>
  <c r="Y18" i="7"/>
  <c r="AB18" i="7"/>
  <c r="AC18" i="7" s="1"/>
  <c r="M19" i="7"/>
  <c r="AK19" i="7"/>
  <c r="Y21" i="7"/>
  <c r="U21" i="7"/>
  <c r="Y22" i="7"/>
  <c r="U23" i="7"/>
  <c r="AF25" i="7"/>
  <c r="AJ25" i="7"/>
  <c r="AB28" i="7"/>
  <c r="AK29" i="7"/>
  <c r="AB32" i="7"/>
  <c r="AC32" i="7" s="1"/>
  <c r="AA36" i="7"/>
  <c r="AK40" i="7"/>
  <c r="L41" i="7"/>
  <c r="T41" i="7"/>
  <c r="U41" i="7" s="1"/>
  <c r="AJ41" i="7"/>
  <c r="Y42" i="7"/>
  <c r="U42" i="7"/>
  <c r="AK46" i="7"/>
  <c r="U47" i="7"/>
  <c r="F48" i="7"/>
  <c r="AA48" i="7"/>
  <c r="U50" i="7"/>
  <c r="AK50" i="7"/>
  <c r="M51" i="7"/>
  <c r="AK51" i="7"/>
  <c r="L54" i="7"/>
  <c r="T54" i="7"/>
  <c r="U54" i="7" s="1"/>
  <c r="U55" i="7"/>
  <c r="U56" i="7"/>
  <c r="I61" i="7"/>
  <c r="AK63" i="7"/>
  <c r="U65" i="7"/>
  <c r="P67" i="7"/>
  <c r="U68" i="7"/>
  <c r="AK72" i="7"/>
  <c r="AA73" i="7"/>
  <c r="AK9" i="8"/>
  <c r="AK11" i="8"/>
  <c r="F15" i="8"/>
  <c r="Q15" i="8" s="1"/>
  <c r="Z15" i="8"/>
  <c r="AK18" i="8"/>
  <c r="M24" i="8"/>
  <c r="I27" i="8"/>
  <c r="Y27" i="8" s="1"/>
  <c r="AK28" i="8"/>
  <c r="AK32" i="8"/>
  <c r="P34" i="8"/>
  <c r="AK34" i="8" s="1"/>
  <c r="X34" i="8"/>
  <c r="Y34" i="8" s="1"/>
  <c r="M35" i="8"/>
  <c r="AK36" i="8"/>
  <c r="AK37" i="8"/>
  <c r="AK38" i="8"/>
  <c r="M39" i="8"/>
  <c r="I40" i="8"/>
  <c r="Y13" i="9"/>
  <c r="U13" i="9"/>
  <c r="M15" i="9"/>
  <c r="P17" i="9"/>
  <c r="X17" i="9"/>
  <c r="Y17" i="9" s="1"/>
  <c r="AB20" i="9"/>
  <c r="U27" i="9"/>
  <c r="U12" i="10"/>
  <c r="U15" i="10"/>
  <c r="Y16" i="10"/>
  <c r="U16" i="10"/>
  <c r="AK20" i="10"/>
  <c r="AK25" i="10"/>
  <c r="AC32" i="10"/>
  <c r="U37" i="10"/>
  <c r="U39" i="10"/>
  <c r="Y39" i="10"/>
  <c r="AB41" i="10"/>
  <c r="Q9" i="11"/>
  <c r="AB9" i="11"/>
  <c r="AC9" i="11" s="1"/>
  <c r="L24" i="12"/>
  <c r="T24" i="12"/>
  <c r="AF24" i="12"/>
  <c r="Q38" i="12"/>
  <c r="Y41" i="12"/>
  <c r="U41" i="12"/>
  <c r="M28" i="5"/>
  <c r="I30" i="5"/>
  <c r="AB31" i="5"/>
  <c r="AC31" i="5" s="1"/>
  <c r="M32" i="5"/>
  <c r="Q32" i="5"/>
  <c r="AB35" i="5"/>
  <c r="AC35" i="5" s="1"/>
  <c r="F36" i="5"/>
  <c r="AC36" i="5" s="1"/>
  <c r="AJ36" i="5"/>
  <c r="Y10" i="6"/>
  <c r="U10" i="6"/>
  <c r="Y11" i="6"/>
  <c r="U14" i="6"/>
  <c r="AK14" i="6"/>
  <c r="M15" i="6"/>
  <c r="I17" i="6"/>
  <c r="Y17" i="6" s="1"/>
  <c r="AB18" i="6"/>
  <c r="AC18" i="6" s="1"/>
  <c r="M19" i="6"/>
  <c r="Q19" i="6"/>
  <c r="AA22" i="6"/>
  <c r="F23" i="6"/>
  <c r="AJ10" i="7"/>
  <c r="AB11" i="7"/>
  <c r="AC11" i="7" s="1"/>
  <c r="M12" i="7"/>
  <c r="AK12" i="7"/>
  <c r="AK14" i="7"/>
  <c r="P16" i="7"/>
  <c r="AK16" i="7" s="1"/>
  <c r="X16" i="7"/>
  <c r="AJ16" i="7"/>
  <c r="AK22" i="7"/>
  <c r="AB23" i="7"/>
  <c r="M24" i="7"/>
  <c r="Q24" i="7"/>
  <c r="P25" i="7"/>
  <c r="M26" i="7"/>
  <c r="AJ30" i="7"/>
  <c r="AK34" i="7"/>
  <c r="I36" i="7"/>
  <c r="AJ36" i="7"/>
  <c r="Y37" i="7"/>
  <c r="U37" i="7"/>
  <c r="AB38" i="7"/>
  <c r="AC38" i="7" s="1"/>
  <c r="AB39" i="7"/>
  <c r="AC39" i="7" s="1"/>
  <c r="Y46" i="7"/>
  <c r="I48" i="7"/>
  <c r="P48" i="7"/>
  <c r="AK48" i="7" s="1"/>
  <c r="X48" i="7"/>
  <c r="Y48" i="7" s="1"/>
  <c r="AJ48" i="7"/>
  <c r="I54" i="7"/>
  <c r="AK55" i="7"/>
  <c r="AB57" i="7"/>
  <c r="AC57" i="7" s="1"/>
  <c r="AB58" i="7"/>
  <c r="AC58" i="7" s="1"/>
  <c r="AK60" i="7"/>
  <c r="X61" i="7"/>
  <c r="U63" i="7"/>
  <c r="U64" i="7"/>
  <c r="AK65" i="7"/>
  <c r="AB66" i="7"/>
  <c r="F67" i="7"/>
  <c r="Q67" i="7" s="1"/>
  <c r="Z67" i="7"/>
  <c r="AK68" i="7"/>
  <c r="AB69" i="7"/>
  <c r="AK71" i="7"/>
  <c r="P73" i="7"/>
  <c r="AK73" i="7" s="1"/>
  <c r="X73" i="7"/>
  <c r="F74" i="7"/>
  <c r="AB74" i="7"/>
  <c r="Y9" i="8"/>
  <c r="Y10" i="8"/>
  <c r="U10" i="8"/>
  <c r="AK10" i="8"/>
  <c r="M11" i="8"/>
  <c r="AK12" i="8"/>
  <c r="AK13" i="8"/>
  <c r="U14" i="8"/>
  <c r="AK14" i="8"/>
  <c r="AA15" i="8"/>
  <c r="AK16" i="8"/>
  <c r="U17" i="8"/>
  <c r="AK17" i="8"/>
  <c r="M18" i="8"/>
  <c r="AK19" i="8"/>
  <c r="AK20" i="8"/>
  <c r="AK25" i="8"/>
  <c r="M28" i="8"/>
  <c r="AK29" i="8"/>
  <c r="AK30" i="8"/>
  <c r="U31" i="8"/>
  <c r="M32" i="8"/>
  <c r="AK33" i="8"/>
  <c r="F34" i="8"/>
  <c r="Q34" i="8" s="1"/>
  <c r="Z34" i="8"/>
  <c r="AJ34" i="8"/>
  <c r="AB35" i="8"/>
  <c r="AC35" i="8" s="1"/>
  <c r="AC36" i="8"/>
  <c r="Y37" i="8"/>
  <c r="AB37" i="8"/>
  <c r="AC37" i="8" s="1"/>
  <c r="AB39" i="8"/>
  <c r="AC39" i="8" s="1"/>
  <c r="F40" i="8"/>
  <c r="Q40" i="8" s="1"/>
  <c r="Z40" i="8"/>
  <c r="AB10" i="9"/>
  <c r="Q11" i="9"/>
  <c r="U12" i="9"/>
  <c r="AB18" i="9"/>
  <c r="AC18" i="9" s="1"/>
  <c r="Y20" i="9"/>
  <c r="U20" i="9"/>
  <c r="U26" i="9"/>
  <c r="U22" i="10"/>
  <c r="Y26" i="10"/>
  <c r="U26" i="10"/>
  <c r="Y27" i="10"/>
  <c r="U27" i="10"/>
  <c r="I31" i="10"/>
  <c r="P31" i="10"/>
  <c r="X31" i="10"/>
  <c r="Y31" i="10" s="1"/>
  <c r="U32" i="10"/>
  <c r="Y32" i="10"/>
  <c r="AC35" i="10"/>
  <c r="AK35" i="10"/>
  <c r="AC41" i="10"/>
  <c r="M41" i="10"/>
  <c r="X44" i="10"/>
  <c r="AA40" i="8"/>
  <c r="AB40" i="8" s="1"/>
  <c r="AC40" i="8" s="1"/>
  <c r="AA41" i="8"/>
  <c r="AK9" i="9"/>
  <c r="AK10" i="9"/>
  <c r="AK11" i="9"/>
  <c r="AB13" i="9"/>
  <c r="AK16" i="9"/>
  <c r="Z17" i="9"/>
  <c r="AK18" i="9"/>
  <c r="AC22" i="9"/>
  <c r="M23" i="9"/>
  <c r="Y24" i="9"/>
  <c r="U30" i="9"/>
  <c r="AJ31" i="9"/>
  <c r="F32" i="9"/>
  <c r="M11" i="10"/>
  <c r="Q11" i="10"/>
  <c r="AA13" i="10"/>
  <c r="M14" i="10"/>
  <c r="Q14" i="10"/>
  <c r="AK15" i="10"/>
  <c r="Y20" i="10"/>
  <c r="AC20" i="10"/>
  <c r="AJ21" i="10"/>
  <c r="M25" i="10"/>
  <c r="Q25" i="10"/>
  <c r="AK26" i="10"/>
  <c r="AK27" i="10"/>
  <c r="Z31" i="10"/>
  <c r="AB31" i="10" s="1"/>
  <c r="AC31" i="10" s="1"/>
  <c r="U33" i="10"/>
  <c r="AK36" i="10"/>
  <c r="P38" i="10"/>
  <c r="X38" i="10"/>
  <c r="Y38" i="10" s="1"/>
  <c r="M39" i="10"/>
  <c r="U40" i="10"/>
  <c r="M42" i="10"/>
  <c r="AB42" i="10"/>
  <c r="I44" i="10"/>
  <c r="AK16" i="11"/>
  <c r="U21" i="11"/>
  <c r="M23" i="11"/>
  <c r="AC23" i="11"/>
  <c r="Q23" i="11"/>
  <c r="AC24" i="11"/>
  <c r="AK27" i="11"/>
  <c r="M30" i="11"/>
  <c r="AC30" i="11"/>
  <c r="Q30" i="11"/>
  <c r="AC31" i="11"/>
  <c r="AK32" i="11"/>
  <c r="M27" i="12"/>
  <c r="Z30" i="12"/>
  <c r="AB30" i="12" s="1"/>
  <c r="AC30" i="12" s="1"/>
  <c r="L30" i="12"/>
  <c r="Q36" i="12"/>
  <c r="AC36" i="12"/>
  <c r="Y38" i="12"/>
  <c r="U38" i="12"/>
  <c r="U40" i="12"/>
  <c r="I41" i="8"/>
  <c r="P41" i="8"/>
  <c r="Q41" i="8" s="1"/>
  <c r="X41" i="8"/>
  <c r="AJ41" i="8"/>
  <c r="Y9" i="9"/>
  <c r="AB9" i="9"/>
  <c r="AB14" i="9"/>
  <c r="AB15" i="9"/>
  <c r="AC15" i="9" s="1"/>
  <c r="M16" i="9"/>
  <c r="L17" i="9"/>
  <c r="M17" i="9" s="1"/>
  <c r="T17" i="9"/>
  <c r="AF17" i="9"/>
  <c r="AK17" i="9" s="1"/>
  <c r="AK19" i="9"/>
  <c r="AC20" i="9"/>
  <c r="AK20" i="9"/>
  <c r="U22" i="9"/>
  <c r="L25" i="9"/>
  <c r="T25" i="9"/>
  <c r="U25" i="9" s="1"/>
  <c r="AF25" i="9"/>
  <c r="AK25" i="9" s="1"/>
  <c r="AJ25" i="9"/>
  <c r="AK26" i="9"/>
  <c r="AC27" i="9"/>
  <c r="AK27" i="9"/>
  <c r="AC28" i="9"/>
  <c r="U28" i="9"/>
  <c r="AK28" i="9"/>
  <c r="AK29" i="9"/>
  <c r="P31" i="9"/>
  <c r="AA32" i="9"/>
  <c r="AK12" i="10"/>
  <c r="I13" i="10"/>
  <c r="AJ13" i="10"/>
  <c r="AB17" i="10"/>
  <c r="M18" i="10"/>
  <c r="Q18" i="10"/>
  <c r="Y23" i="10"/>
  <c r="AB23" i="10"/>
  <c r="AC23" i="10" s="1"/>
  <c r="M24" i="10"/>
  <c r="Q24" i="10"/>
  <c r="AB28" i="10"/>
  <c r="M29" i="10"/>
  <c r="Q29" i="10"/>
  <c r="AA31" i="10"/>
  <c r="M32" i="10"/>
  <c r="Q32" i="10"/>
  <c r="AK34" i="10"/>
  <c r="AB35" i="10"/>
  <c r="AB36" i="10"/>
  <c r="AC36" i="10" s="1"/>
  <c r="AK37" i="10"/>
  <c r="F38" i="10"/>
  <c r="Q38" i="10" s="1"/>
  <c r="Z38" i="10"/>
  <c r="AK39" i="10"/>
  <c r="U43" i="10"/>
  <c r="AB43" i="10"/>
  <c r="AC43" i="10" s="1"/>
  <c r="F44" i="10"/>
  <c r="AB44" i="10"/>
  <c r="L45" i="10"/>
  <c r="T45" i="10"/>
  <c r="U45" i="10" s="1"/>
  <c r="AF45" i="10"/>
  <c r="AK10" i="11"/>
  <c r="AC14" i="11"/>
  <c r="F15" i="11"/>
  <c r="Q15" i="11" s="1"/>
  <c r="M16" i="11"/>
  <c r="AC16" i="11"/>
  <c r="Q16" i="11"/>
  <c r="M27" i="11"/>
  <c r="AC27" i="11"/>
  <c r="Q27" i="11"/>
  <c r="AK14" i="12"/>
  <c r="Y15" i="12"/>
  <c r="U15" i="12"/>
  <c r="U42" i="12"/>
  <c r="L44" i="12"/>
  <c r="AB13" i="11"/>
  <c r="AC13" i="11" s="1"/>
  <c r="AJ15" i="11"/>
  <c r="AC17" i="11"/>
  <c r="AC19" i="11"/>
  <c r="M20" i="11"/>
  <c r="Q20" i="11"/>
  <c r="AK21" i="11"/>
  <c r="Y24" i="11"/>
  <c r="U24" i="11"/>
  <c r="AC28" i="11"/>
  <c r="U31" i="11"/>
  <c r="Y32" i="11"/>
  <c r="AC32" i="11"/>
  <c r="M33" i="11"/>
  <c r="Q33" i="11"/>
  <c r="Z34" i="11"/>
  <c r="AB34" i="11" s="1"/>
  <c r="AC34" i="11" s="1"/>
  <c r="L10" i="12"/>
  <c r="T10" i="12"/>
  <c r="AF10" i="12"/>
  <c r="AK10" i="12" s="1"/>
  <c r="AK12" i="12"/>
  <c r="AK15" i="12"/>
  <c r="T17" i="12"/>
  <c r="U17" i="12" s="1"/>
  <c r="AF17" i="12"/>
  <c r="AK17" i="12" s="1"/>
  <c r="AK19" i="12"/>
  <c r="AK20" i="12"/>
  <c r="AK23" i="12"/>
  <c r="AJ24" i="12"/>
  <c r="Y25" i="12"/>
  <c r="U26" i="12"/>
  <c r="AA30" i="12"/>
  <c r="AC32" i="12"/>
  <c r="Y34" i="12"/>
  <c r="AK35" i="12"/>
  <c r="U37" i="12"/>
  <c r="AB38" i="12"/>
  <c r="AC38" i="12" s="1"/>
  <c r="T39" i="12"/>
  <c r="AF39" i="12"/>
  <c r="AK39" i="12" s="1"/>
  <c r="AB42" i="12"/>
  <c r="AC42" i="12" s="1"/>
  <c r="I44" i="12"/>
  <c r="U10" i="11"/>
  <c r="Y11" i="11"/>
  <c r="AB11" i="11"/>
  <c r="AC11" i="11" s="1"/>
  <c r="M12" i="11"/>
  <c r="AK12" i="11"/>
  <c r="Y17" i="11"/>
  <c r="U17" i="11"/>
  <c r="AB18" i="11"/>
  <c r="AC18" i="11" s="1"/>
  <c r="M19" i="11"/>
  <c r="Q19" i="11"/>
  <c r="AC21" i="11"/>
  <c r="L22" i="11"/>
  <c r="T22" i="11"/>
  <c r="U22" i="11" s="1"/>
  <c r="AF22" i="11"/>
  <c r="AK22" i="11" s="1"/>
  <c r="AB25" i="11"/>
  <c r="AC25" i="11" s="1"/>
  <c r="M26" i="11"/>
  <c r="AK26" i="11"/>
  <c r="Y28" i="11"/>
  <c r="U28" i="11"/>
  <c r="L29" i="11"/>
  <c r="T29" i="11"/>
  <c r="U29" i="11" s="1"/>
  <c r="AF29" i="11"/>
  <c r="AK29" i="11" s="1"/>
  <c r="AK33" i="11"/>
  <c r="AA34" i="11"/>
  <c r="AA35" i="11"/>
  <c r="M9" i="12"/>
  <c r="I10" i="12"/>
  <c r="AJ10" i="12"/>
  <c r="Y11" i="12"/>
  <c r="U12" i="12"/>
  <c r="AB14" i="12"/>
  <c r="AC14" i="12" s="1"/>
  <c r="AK16" i="12"/>
  <c r="F17" i="12"/>
  <c r="M17" i="12" s="1"/>
  <c r="AB18" i="12"/>
  <c r="AC18" i="12" s="1"/>
  <c r="U21" i="12"/>
  <c r="Y22" i="12"/>
  <c r="P24" i="12"/>
  <c r="X24" i="12"/>
  <c r="AK25" i="12"/>
  <c r="AB26" i="12"/>
  <c r="AK27" i="12"/>
  <c r="AC28" i="12"/>
  <c r="U28" i="12"/>
  <c r="AK28" i="12"/>
  <c r="AK29" i="12"/>
  <c r="U32" i="12"/>
  <c r="U33" i="12"/>
  <c r="AB34" i="12"/>
  <c r="AC34" i="12" s="1"/>
  <c r="AK36" i="12"/>
  <c r="AA39" i="12"/>
  <c r="AK40" i="12"/>
  <c r="U43" i="12"/>
  <c r="F44" i="12"/>
  <c r="Q44" i="12" s="1"/>
  <c r="AB44" i="12"/>
  <c r="L45" i="12"/>
  <c r="T45" i="12"/>
  <c r="AF45" i="12"/>
  <c r="AK45" i="12" s="1"/>
  <c r="U24" i="12"/>
  <c r="Y24" i="12"/>
  <c r="U10" i="12"/>
  <c r="Y10" i="12"/>
  <c r="Y9" i="12"/>
  <c r="AC9" i="12"/>
  <c r="F10" i="12"/>
  <c r="U11" i="12"/>
  <c r="M12" i="12"/>
  <c r="AC12" i="12"/>
  <c r="Q12" i="12"/>
  <c r="Q17" i="12"/>
  <c r="U22" i="12"/>
  <c r="M23" i="12"/>
  <c r="AC23" i="12"/>
  <c r="Q23" i="12"/>
  <c r="F24" i="12"/>
  <c r="U25" i="12"/>
  <c r="M26" i="12"/>
  <c r="AC26" i="12"/>
  <c r="Q26" i="12"/>
  <c r="Y29" i="12"/>
  <c r="Y32" i="12"/>
  <c r="M40" i="12"/>
  <c r="AC40" i="12"/>
  <c r="Q40" i="12"/>
  <c r="Y44" i="12"/>
  <c r="U44" i="12"/>
  <c r="AK44" i="12"/>
  <c r="Y45" i="12"/>
  <c r="U45" i="12"/>
  <c r="Q9" i="12"/>
  <c r="AA10" i="12"/>
  <c r="AB10" i="12" s="1"/>
  <c r="Y13" i="12"/>
  <c r="AC21" i="12"/>
  <c r="Q21" i="12"/>
  <c r="M21" i="12"/>
  <c r="AA24" i="12"/>
  <c r="AB24" i="12" s="1"/>
  <c r="Y27" i="12"/>
  <c r="Y30" i="12"/>
  <c r="U30" i="12"/>
  <c r="Z39" i="12"/>
  <c r="AB39" i="12" s="1"/>
  <c r="AC44" i="12"/>
  <c r="M16" i="12"/>
  <c r="AC16" i="12"/>
  <c r="Q16" i="12"/>
  <c r="Y17" i="12"/>
  <c r="M19" i="12"/>
  <c r="AC19" i="12"/>
  <c r="Q19" i="12"/>
  <c r="Q30" i="12"/>
  <c r="M30" i="12"/>
  <c r="M33" i="12"/>
  <c r="AC33" i="12"/>
  <c r="Q33" i="12"/>
  <c r="AC39" i="12"/>
  <c r="Q39" i="12"/>
  <c r="M39" i="12"/>
  <c r="Z45" i="12"/>
  <c r="AB45" i="12" s="1"/>
  <c r="AC45" i="12" s="1"/>
  <c r="AB11" i="12"/>
  <c r="AC11" i="12" s="1"/>
  <c r="Q14" i="12"/>
  <c r="M14" i="12"/>
  <c r="U16" i="12"/>
  <c r="AA17" i="12"/>
  <c r="AB17" i="12" s="1"/>
  <c r="AC17" i="12" s="1"/>
  <c r="AJ17" i="12"/>
  <c r="U19" i="12"/>
  <c r="AB22" i="12"/>
  <c r="AC22" i="12" s="1"/>
  <c r="AB25" i="12"/>
  <c r="AC25" i="12" s="1"/>
  <c r="AC35" i="12"/>
  <c r="M37" i="12"/>
  <c r="AC37" i="12"/>
  <c r="Q37" i="12"/>
  <c r="Y39" i="12"/>
  <c r="U39" i="12"/>
  <c r="Y43" i="12"/>
  <c r="Q45" i="12"/>
  <c r="M45" i="12"/>
  <c r="Y12" i="12"/>
  <c r="Y16" i="12"/>
  <c r="Y19" i="12"/>
  <c r="Y23" i="12"/>
  <c r="Y26" i="12"/>
  <c r="M28" i="12"/>
  <c r="M31" i="12"/>
  <c r="Y33" i="12"/>
  <c r="M35" i="12"/>
  <c r="Y37" i="12"/>
  <c r="Y40" i="12"/>
  <c r="M42" i="12"/>
  <c r="Q28" i="12"/>
  <c r="Q31" i="12"/>
  <c r="Q35" i="12"/>
  <c r="Q42" i="12"/>
  <c r="Q22" i="11"/>
  <c r="M22" i="11"/>
  <c r="Y35" i="11"/>
  <c r="U35" i="11"/>
  <c r="Y22" i="11"/>
  <c r="Y29" i="11"/>
  <c r="Q34" i="11"/>
  <c r="M34" i="11"/>
  <c r="Y15" i="11"/>
  <c r="U15" i="11"/>
  <c r="AK35" i="11"/>
  <c r="M10" i="11"/>
  <c r="Q12" i="11"/>
  <c r="Y12" i="11"/>
  <c r="AC12" i="11"/>
  <c r="M14" i="11"/>
  <c r="Z15" i="11"/>
  <c r="AB15" i="11" s="1"/>
  <c r="AC15" i="11" s="1"/>
  <c r="M17" i="11"/>
  <c r="Y19" i="11"/>
  <c r="M21" i="11"/>
  <c r="Z22" i="11"/>
  <c r="AB22" i="11" s="1"/>
  <c r="AC22" i="11" s="1"/>
  <c r="M24" i="11"/>
  <c r="Q26" i="11"/>
  <c r="Y26" i="11"/>
  <c r="AC26" i="11"/>
  <c r="M28" i="11"/>
  <c r="Z29" i="11"/>
  <c r="AB29" i="11" s="1"/>
  <c r="AC29" i="11" s="1"/>
  <c r="M31" i="11"/>
  <c r="Y33" i="11"/>
  <c r="Z35" i="11"/>
  <c r="Y9" i="11"/>
  <c r="Y13" i="11"/>
  <c r="Y16" i="11"/>
  <c r="Y20" i="11"/>
  <c r="Y23" i="11"/>
  <c r="Y27" i="11"/>
  <c r="Y30" i="11"/>
  <c r="U34" i="11"/>
  <c r="Q10" i="11"/>
  <c r="Q14" i="11"/>
  <c r="Q17" i="11"/>
  <c r="Q21" i="11"/>
  <c r="Q24" i="11"/>
  <c r="Q28" i="11"/>
  <c r="Q31" i="11"/>
  <c r="M29" i="11"/>
  <c r="Q29" i="11"/>
  <c r="M35" i="11"/>
  <c r="Q35" i="11"/>
  <c r="AB9" i="10"/>
  <c r="AC9" i="10" s="1"/>
  <c r="M12" i="10"/>
  <c r="AC12" i="10"/>
  <c r="Q12" i="10"/>
  <c r="P13" i="10"/>
  <c r="X13" i="10"/>
  <c r="Y13" i="10" s="1"/>
  <c r="AB16" i="10"/>
  <c r="AC16" i="10" s="1"/>
  <c r="AC17" i="10"/>
  <c r="Y22" i="10"/>
  <c r="AB27" i="10"/>
  <c r="AC27" i="10" s="1"/>
  <c r="AC28" i="10"/>
  <c r="AF31" i="10"/>
  <c r="AK31" i="10" s="1"/>
  <c r="AB34" i="10"/>
  <c r="M37" i="10"/>
  <c r="AC37" i="10"/>
  <c r="Q37" i="10"/>
  <c r="AA38" i="10"/>
  <c r="AB38" i="10" s="1"/>
  <c r="AC38" i="10" s="1"/>
  <c r="M19" i="10"/>
  <c r="AC19" i="10"/>
  <c r="Q19" i="10"/>
  <c r="Q21" i="10"/>
  <c r="M21" i="10"/>
  <c r="Z21" i="10"/>
  <c r="AB21" i="10" s="1"/>
  <c r="AC21" i="10" s="1"/>
  <c r="M30" i="10"/>
  <c r="AC30" i="10"/>
  <c r="Q30" i="10"/>
  <c r="U31" i="10"/>
  <c r="Y44" i="10"/>
  <c r="U44" i="10"/>
  <c r="Y45" i="10"/>
  <c r="AB13" i="10"/>
  <c r="AC13" i="10" s="1"/>
  <c r="T13" i="10"/>
  <c r="U13" i="10" s="1"/>
  <c r="M15" i="10"/>
  <c r="AC15" i="10"/>
  <c r="Q15" i="10"/>
  <c r="Y18" i="10"/>
  <c r="Y19" i="10"/>
  <c r="AK21" i="10"/>
  <c r="M26" i="10"/>
  <c r="AC26" i="10"/>
  <c r="Q26" i="10"/>
  <c r="Y29" i="10"/>
  <c r="Y30" i="10"/>
  <c r="AJ31" i="10"/>
  <c r="Y36" i="10"/>
  <c r="U38" i="10"/>
  <c r="AK38" i="10"/>
  <c r="AC44" i="10"/>
  <c r="Q44" i="10"/>
  <c r="M44" i="10"/>
  <c r="AK13" i="10"/>
  <c r="Y14" i="10"/>
  <c r="M22" i="10"/>
  <c r="AC22" i="10"/>
  <c r="Q22" i="10"/>
  <c r="Y25" i="10"/>
  <c r="M33" i="10"/>
  <c r="AC33" i="10"/>
  <c r="Q33" i="10"/>
  <c r="AC34" i="10"/>
  <c r="AJ38" i="10"/>
  <c r="M40" i="10"/>
  <c r="AC40" i="10"/>
  <c r="Q40" i="10"/>
  <c r="AC42" i="10"/>
  <c r="AK45" i="10"/>
  <c r="Z45" i="10"/>
  <c r="AB45" i="10" s="1"/>
  <c r="AC45" i="10" s="1"/>
  <c r="M10" i="10"/>
  <c r="U10" i="10"/>
  <c r="L13" i="10"/>
  <c r="M17" i="10"/>
  <c r="U17" i="10"/>
  <c r="U24" i="10"/>
  <c r="M28" i="10"/>
  <c r="U28" i="10"/>
  <c r="L31" i="10"/>
  <c r="Y33" i="10"/>
  <c r="M35" i="10"/>
  <c r="U35" i="10"/>
  <c r="Y37" i="10"/>
  <c r="Y40" i="10"/>
  <c r="M13" i="10"/>
  <c r="Q13" i="10"/>
  <c r="M31" i="10"/>
  <c r="Q31" i="10"/>
  <c r="Q41" i="10"/>
  <c r="Q10" i="10"/>
  <c r="U21" i="10"/>
  <c r="Q35" i="10"/>
  <c r="Q42" i="10"/>
  <c r="M45" i="10"/>
  <c r="Q45" i="10"/>
  <c r="AC9" i="9"/>
  <c r="AC10" i="9"/>
  <c r="Q17" i="9"/>
  <c r="Y31" i="9"/>
  <c r="U31" i="9"/>
  <c r="Q32" i="9"/>
  <c r="M32" i="9"/>
  <c r="AK32" i="9"/>
  <c r="U17" i="9"/>
  <c r="Q31" i="9"/>
  <c r="M31" i="9"/>
  <c r="AB31" i="9"/>
  <c r="AC31" i="9" s="1"/>
  <c r="AK31" i="9"/>
  <c r="AC14" i="9"/>
  <c r="AC24" i="9"/>
  <c r="Y25" i="9"/>
  <c r="Y32" i="9"/>
  <c r="Y11" i="9"/>
  <c r="AA17" i="9"/>
  <c r="AB17" i="9" s="1"/>
  <c r="AC17" i="9" s="1"/>
  <c r="Z25" i="9"/>
  <c r="AB25" i="9" s="1"/>
  <c r="AC25" i="9" s="1"/>
  <c r="Y29" i="9"/>
  <c r="AA31" i="9"/>
  <c r="U32" i="9"/>
  <c r="M10" i="9"/>
  <c r="Q12" i="9"/>
  <c r="Y12" i="9"/>
  <c r="AC12" i="9"/>
  <c r="M14" i="9"/>
  <c r="Q16" i="9"/>
  <c r="Y16" i="9"/>
  <c r="AC16" i="9"/>
  <c r="Q19" i="9"/>
  <c r="Y19" i="9"/>
  <c r="AC19" i="9"/>
  <c r="M21" i="9"/>
  <c r="Q23" i="9"/>
  <c r="Y23" i="9"/>
  <c r="AC23" i="9"/>
  <c r="Q26" i="9"/>
  <c r="Y26" i="9"/>
  <c r="AC26" i="9"/>
  <c r="M28" i="9"/>
  <c r="Q30" i="9"/>
  <c r="Y30" i="9"/>
  <c r="AC30" i="9"/>
  <c r="Z32" i="9"/>
  <c r="AB32" i="9" s="1"/>
  <c r="AC32" i="9" s="1"/>
  <c r="Y22" i="9"/>
  <c r="Q9" i="9"/>
  <c r="U15" i="9"/>
  <c r="Q27" i="9"/>
  <c r="Q10" i="9"/>
  <c r="Q14" i="9"/>
  <c r="Q21" i="9"/>
  <c r="M25" i="9"/>
  <c r="Q25" i="9"/>
  <c r="Q28" i="9"/>
  <c r="AC13" i="8"/>
  <c r="AC14" i="8"/>
  <c r="AC16" i="8"/>
  <c r="AC17" i="8"/>
  <c r="AC20" i="8"/>
  <c r="AC30" i="8"/>
  <c r="AC31" i="8"/>
  <c r="M34" i="8"/>
  <c r="AK41" i="8"/>
  <c r="AC23" i="8"/>
  <c r="Q27" i="8"/>
  <c r="M27" i="8"/>
  <c r="AC41" i="8"/>
  <c r="U34" i="8"/>
  <c r="Y41" i="8"/>
  <c r="U41" i="8"/>
  <c r="AC9" i="8"/>
  <c r="AC10" i="8"/>
  <c r="AK15" i="8"/>
  <c r="Y21" i="8"/>
  <c r="U21" i="8"/>
  <c r="AC38" i="8"/>
  <c r="Y40" i="8"/>
  <c r="Q10" i="8"/>
  <c r="M12" i="8"/>
  <c r="U12" i="8"/>
  <c r="Q14" i="8"/>
  <c r="L15" i="8"/>
  <c r="Q17" i="8"/>
  <c r="M19" i="8"/>
  <c r="U19" i="8"/>
  <c r="M21" i="8"/>
  <c r="Q21" i="8"/>
  <c r="M22" i="8"/>
  <c r="U22" i="8"/>
  <c r="Q24" i="8"/>
  <c r="M26" i="8"/>
  <c r="U26" i="8"/>
  <c r="M29" i="8"/>
  <c r="U29" i="8"/>
  <c r="Q31" i="8"/>
  <c r="M33" i="8"/>
  <c r="U33" i="8"/>
  <c r="M36" i="8"/>
  <c r="U36" i="8"/>
  <c r="Q38" i="8"/>
  <c r="M41" i="8"/>
  <c r="Y11" i="8"/>
  <c r="U15" i="8"/>
  <c r="Y18" i="8"/>
  <c r="Z21" i="8"/>
  <c r="AB21" i="8" s="1"/>
  <c r="AC21" i="8" s="1"/>
  <c r="Y25" i="8"/>
  <c r="AA27" i="8"/>
  <c r="AB27" i="8" s="1"/>
  <c r="AC27" i="8" s="1"/>
  <c r="Y28" i="8"/>
  <c r="Y32" i="8"/>
  <c r="AA34" i="8"/>
  <c r="AB34" i="8" s="1"/>
  <c r="AC34" i="8" s="1"/>
  <c r="Y35" i="8"/>
  <c r="Y39" i="8"/>
  <c r="Z41" i="8"/>
  <c r="AB41" i="8" s="1"/>
  <c r="Q12" i="8"/>
  <c r="Q19" i="8"/>
  <c r="Q22" i="8"/>
  <c r="Q26" i="8"/>
  <c r="Q29" i="8"/>
  <c r="Q33" i="8"/>
  <c r="Q36" i="8"/>
  <c r="Q9" i="8"/>
  <c r="Q13" i="8"/>
  <c r="Q16" i="8"/>
  <c r="Q20" i="8"/>
  <c r="Q23" i="8"/>
  <c r="Q30" i="8"/>
  <c r="Q37" i="8"/>
  <c r="Q10" i="7"/>
  <c r="Y16" i="7"/>
  <c r="U16" i="7"/>
  <c r="Q25" i="7"/>
  <c r="M25" i="7"/>
  <c r="Q30" i="7"/>
  <c r="M30" i="7"/>
  <c r="AC30" i="7"/>
  <c r="Y30" i="7"/>
  <c r="U30" i="7"/>
  <c r="AC34" i="7"/>
  <c r="U36" i="7"/>
  <c r="AA10" i="7"/>
  <c r="AB10" i="7" s="1"/>
  <c r="AC10" i="7" s="1"/>
  <c r="U13" i="7"/>
  <c r="L16" i="7"/>
  <c r="U20" i="7"/>
  <c r="Q22" i="7"/>
  <c r="U24" i="7"/>
  <c r="Y26" i="7"/>
  <c r="AC26" i="7"/>
  <c r="Y31" i="7"/>
  <c r="U32" i="7"/>
  <c r="M33" i="7"/>
  <c r="Q33" i="7"/>
  <c r="Q34" i="7"/>
  <c r="AC35" i="7"/>
  <c r="Q35" i="7"/>
  <c r="L36" i="7"/>
  <c r="M36" i="7" s="1"/>
  <c r="Z36" i="7"/>
  <c r="AC37" i="7"/>
  <c r="Q37" i="7"/>
  <c r="Y40" i="7"/>
  <c r="U40" i="7"/>
  <c r="M41" i="7"/>
  <c r="Q54" i="7"/>
  <c r="M54" i="7"/>
  <c r="AA54" i="7"/>
  <c r="M56" i="7"/>
  <c r="AC56" i="7"/>
  <c r="Q56" i="7"/>
  <c r="Q9" i="7"/>
  <c r="Y9" i="7"/>
  <c r="AC9" i="7"/>
  <c r="Q12" i="7"/>
  <c r="Y12" i="7"/>
  <c r="AC12" i="7"/>
  <c r="M14" i="7"/>
  <c r="M17" i="7"/>
  <c r="Q19" i="7"/>
  <c r="Y19" i="7"/>
  <c r="AC19" i="7"/>
  <c r="M21" i="7"/>
  <c r="Q23" i="7"/>
  <c r="Y23" i="7"/>
  <c r="AC23" i="7"/>
  <c r="I25" i="7"/>
  <c r="Q26" i="7"/>
  <c r="Y27" i="7"/>
  <c r="AC28" i="7"/>
  <c r="Q28" i="7"/>
  <c r="AB29" i="7"/>
  <c r="AC29" i="7" s="1"/>
  <c r="X36" i="7"/>
  <c r="Y36" i="7" s="1"/>
  <c r="AB40" i="7"/>
  <c r="AC40" i="7" s="1"/>
  <c r="AB41" i="7"/>
  <c r="AC41" i="7" s="1"/>
  <c r="AC42" i="7"/>
  <c r="Q42" i="7"/>
  <c r="AC46" i="7"/>
  <c r="U67" i="7"/>
  <c r="Y67" i="7"/>
  <c r="U10" i="7"/>
  <c r="U45" i="7"/>
  <c r="Y45" i="7"/>
  <c r="U48" i="7"/>
  <c r="Q14" i="7"/>
  <c r="Q17" i="7"/>
  <c r="Q21" i="7"/>
  <c r="AC31" i="7"/>
  <c r="Q31" i="7"/>
  <c r="Y33" i="7"/>
  <c r="AC33" i="7"/>
  <c r="M35" i="7"/>
  <c r="P36" i="7"/>
  <c r="Q36" i="7" s="1"/>
  <c r="M37" i="7"/>
  <c r="Q40" i="7"/>
  <c r="M40" i="7"/>
  <c r="Y44" i="7"/>
  <c r="M49" i="7"/>
  <c r="AC49" i="7"/>
  <c r="Q49" i="7"/>
  <c r="AB54" i="7"/>
  <c r="AC54" i="7" s="1"/>
  <c r="AK54" i="7"/>
  <c r="AC60" i="7"/>
  <c r="AC61" i="7"/>
  <c r="Q61" i="7"/>
  <c r="AC62" i="7"/>
  <c r="Q62" i="7"/>
  <c r="M62" i="7"/>
  <c r="Y65" i="7"/>
  <c r="Y68" i="7"/>
  <c r="Q73" i="7"/>
  <c r="M73" i="7"/>
  <c r="Y74" i="7"/>
  <c r="U74" i="7"/>
  <c r="Y49" i="7"/>
  <c r="AC50" i="7"/>
  <c r="Q50" i="7"/>
  <c r="Y54" i="7"/>
  <c r="Q55" i="7"/>
  <c r="Y56" i="7"/>
  <c r="Q57" i="7"/>
  <c r="Y61" i="7"/>
  <c r="U61" i="7"/>
  <c r="L61" i="7"/>
  <c r="M61" i="7" s="1"/>
  <c r="Y63" i="7"/>
  <c r="M71" i="7"/>
  <c r="AC71" i="7"/>
  <c r="Q71" i="7"/>
  <c r="AC43" i="7"/>
  <c r="Q43" i="7"/>
  <c r="Y50" i="7"/>
  <c r="M52" i="7"/>
  <c r="Q52" i="7"/>
  <c r="Q53" i="7"/>
  <c r="Y57" i="7"/>
  <c r="M59" i="7"/>
  <c r="Q59" i="7"/>
  <c r="Q60" i="7"/>
  <c r="AC66" i="7"/>
  <c r="Q66" i="7"/>
  <c r="M66" i="7"/>
  <c r="AC69" i="7"/>
  <c r="Q69" i="7"/>
  <c r="M69" i="7"/>
  <c r="Y73" i="7"/>
  <c r="U73" i="7"/>
  <c r="AC74" i="7"/>
  <c r="Q74" i="7"/>
  <c r="M74" i="7"/>
  <c r="Q38" i="7"/>
  <c r="P41" i="7"/>
  <c r="Q41" i="7" s="1"/>
  <c r="AF41" i="7"/>
  <c r="Y43" i="7"/>
  <c r="M45" i="7"/>
  <c r="Q45" i="7"/>
  <c r="Q46" i="7"/>
  <c r="AC47" i="7"/>
  <c r="Q47" i="7"/>
  <c r="L48" i="7"/>
  <c r="M48" i="7" s="1"/>
  <c r="Z48" i="7"/>
  <c r="AB48" i="7" s="1"/>
  <c r="AC48" i="7" s="1"/>
  <c r="M64" i="7"/>
  <c r="AC64" i="7"/>
  <c r="Q64" i="7"/>
  <c r="AA67" i="7"/>
  <c r="AB67" i="7" s="1"/>
  <c r="AC67" i="7" s="1"/>
  <c r="AJ67" i="7"/>
  <c r="Z73" i="7"/>
  <c r="AB73" i="7" s="1"/>
  <c r="AC73" i="7" s="1"/>
  <c r="U62" i="7"/>
  <c r="U66" i="7"/>
  <c r="U69" i="7"/>
  <c r="AB22" i="6"/>
  <c r="AC22" i="6" s="1"/>
  <c r="AK22" i="6"/>
  <c r="AC23" i="6"/>
  <c r="Q23" i="6"/>
  <c r="M23" i="6"/>
  <c r="AB23" i="6"/>
  <c r="Q17" i="6"/>
  <c r="M17" i="6"/>
  <c r="Y22" i="6"/>
  <c r="Y23" i="6"/>
  <c r="U23" i="6"/>
  <c r="U9" i="6"/>
  <c r="Q11" i="6"/>
  <c r="L12" i="6"/>
  <c r="M12" i="6" s="1"/>
  <c r="Q14" i="6"/>
  <c r="U16" i="6"/>
  <c r="U19" i="6"/>
  <c r="Q21" i="6"/>
  <c r="L22" i="6"/>
  <c r="M22" i="6" s="1"/>
  <c r="M10" i="6"/>
  <c r="Q12" i="6"/>
  <c r="M13" i="6"/>
  <c r="Y15" i="6"/>
  <c r="Y18" i="6"/>
  <c r="M20" i="6"/>
  <c r="Q22" i="6"/>
  <c r="Q10" i="6"/>
  <c r="Q13" i="6"/>
  <c r="Q20" i="6"/>
  <c r="AB36" i="5"/>
  <c r="AK37" i="5"/>
  <c r="Q22" i="5"/>
  <c r="M22" i="5"/>
  <c r="AC30" i="5"/>
  <c r="Q30" i="5"/>
  <c r="M30" i="5"/>
  <c r="Q15" i="5"/>
  <c r="Y37" i="5"/>
  <c r="U37" i="5"/>
  <c r="Y10" i="5"/>
  <c r="U10" i="5"/>
  <c r="AB15" i="5"/>
  <c r="Y30" i="5"/>
  <c r="U30" i="5"/>
  <c r="M10" i="5"/>
  <c r="Q10" i="5"/>
  <c r="U11" i="5"/>
  <c r="Q13" i="5"/>
  <c r="Q16" i="5"/>
  <c r="U18" i="5"/>
  <c r="Q20" i="5"/>
  <c r="Q23" i="5"/>
  <c r="U25" i="5"/>
  <c r="Q27" i="5"/>
  <c r="U29" i="5"/>
  <c r="U32" i="5"/>
  <c r="Q34" i="5"/>
  <c r="M37" i="5"/>
  <c r="Q37" i="5"/>
  <c r="M9" i="5"/>
  <c r="Z10" i="5"/>
  <c r="AB10" i="5" s="1"/>
  <c r="AC10" i="5" s="1"/>
  <c r="M12" i="5"/>
  <c r="Y14" i="5"/>
  <c r="Y17" i="5"/>
  <c r="M19" i="5"/>
  <c r="Y21" i="5"/>
  <c r="Y24" i="5"/>
  <c r="M26" i="5"/>
  <c r="Y28" i="5"/>
  <c r="Y31" i="5"/>
  <c r="M33" i="5"/>
  <c r="Y35" i="5"/>
  <c r="Z37" i="5"/>
  <c r="AB37" i="5" s="1"/>
  <c r="AC37" i="5" s="1"/>
  <c r="U15" i="5"/>
  <c r="U22" i="5"/>
  <c r="U36" i="5"/>
  <c r="Q9" i="5"/>
  <c r="Q12" i="5"/>
  <c r="Q19" i="5"/>
  <c r="Q26" i="5"/>
  <c r="Q33" i="5"/>
  <c r="AK28" i="4"/>
  <c r="Y11" i="4"/>
  <c r="U11" i="4"/>
  <c r="AB11" i="4"/>
  <c r="AC11" i="4" s="1"/>
  <c r="AK11" i="4"/>
  <c r="Q11" i="4"/>
  <c r="AK20" i="4"/>
  <c r="Q28" i="4"/>
  <c r="M28" i="4"/>
  <c r="Y9" i="4"/>
  <c r="Y12" i="4"/>
  <c r="Q10" i="4"/>
  <c r="AC10" i="4"/>
  <c r="L11" i="4"/>
  <c r="M11" i="4" s="1"/>
  <c r="Q13" i="4"/>
  <c r="AC13" i="4"/>
  <c r="M15" i="4"/>
  <c r="U15" i="4"/>
  <c r="Y17" i="4"/>
  <c r="U18" i="4"/>
  <c r="M19" i="4"/>
  <c r="Q19" i="4"/>
  <c r="AA20" i="4"/>
  <c r="AB20" i="4" s="1"/>
  <c r="AC20" i="4" s="1"/>
  <c r="M23" i="4"/>
  <c r="U23" i="4"/>
  <c r="M30" i="4"/>
  <c r="U30" i="4"/>
  <c r="Y34" i="4"/>
  <c r="AC34" i="4"/>
  <c r="AC35" i="4"/>
  <c r="Q35" i="4"/>
  <c r="Q36" i="4"/>
  <c r="M36" i="4"/>
  <c r="AB39" i="4"/>
  <c r="AC39" i="4" s="1"/>
  <c r="M40" i="4"/>
  <c r="Y43" i="4"/>
  <c r="M45" i="4"/>
  <c r="AC45" i="4"/>
  <c r="Q45" i="4"/>
  <c r="M52" i="4"/>
  <c r="AC52" i="4"/>
  <c r="Q52" i="4"/>
  <c r="Q54" i="4"/>
  <c r="M54" i="4"/>
  <c r="Z54" i="4"/>
  <c r="I55" i="4"/>
  <c r="U16" i="4"/>
  <c r="Y22" i="4"/>
  <c r="U27" i="4"/>
  <c r="AA28" i="4"/>
  <c r="AB28" i="4" s="1"/>
  <c r="AC28" i="4" s="1"/>
  <c r="Y29" i="4"/>
  <c r="Q34" i="4"/>
  <c r="Y35" i="4"/>
  <c r="Y36" i="4"/>
  <c r="U36" i="4"/>
  <c r="AK36" i="4"/>
  <c r="Y37" i="4"/>
  <c r="AC38" i="4"/>
  <c r="Q38" i="4"/>
  <c r="M41" i="4"/>
  <c r="U41" i="4"/>
  <c r="M43" i="4"/>
  <c r="Y44" i="4"/>
  <c r="M48" i="4"/>
  <c r="Q48" i="4"/>
  <c r="U48" i="4"/>
  <c r="Y51" i="4"/>
  <c r="AK55" i="4"/>
  <c r="Q15" i="4"/>
  <c r="Q22" i="4"/>
  <c r="Q23" i="4"/>
  <c r="AC24" i="4"/>
  <c r="Q24" i="4"/>
  <c r="AB25" i="4"/>
  <c r="AC25" i="4" s="1"/>
  <c r="AC26" i="4"/>
  <c r="I28" i="4"/>
  <c r="Q29" i="4"/>
  <c r="Q30" i="4"/>
  <c r="AC31" i="4"/>
  <c r="Q31" i="4"/>
  <c r="AB32" i="4"/>
  <c r="AC32" i="4" s="1"/>
  <c r="AC33" i="4"/>
  <c r="Q37" i="4"/>
  <c r="Q44" i="4"/>
  <c r="AB46" i="4"/>
  <c r="AC46" i="4" s="1"/>
  <c r="AB48" i="4"/>
  <c r="AC48" i="4" s="1"/>
  <c r="AB53" i="4"/>
  <c r="AC53" i="4" s="1"/>
  <c r="Q55" i="4"/>
  <c r="M55" i="4"/>
  <c r="AC17" i="4"/>
  <c r="Q17" i="4"/>
  <c r="M20" i="4"/>
  <c r="U20" i="4"/>
  <c r="Q26" i="4"/>
  <c r="Q33" i="4"/>
  <c r="Z36" i="4"/>
  <c r="AB36" i="4" s="1"/>
  <c r="AC36" i="4" s="1"/>
  <c r="U47" i="4"/>
  <c r="U50" i="4"/>
  <c r="U54" i="4"/>
  <c r="Y28" i="3"/>
  <c r="U28" i="3"/>
  <c r="AC28" i="3"/>
  <c r="Q28" i="3"/>
  <c r="Y10" i="3"/>
  <c r="AC10" i="3"/>
  <c r="U12" i="3"/>
  <c r="Y14" i="3"/>
  <c r="AC14" i="3"/>
  <c r="U16" i="3"/>
  <c r="Y18" i="3"/>
  <c r="AC18" i="3"/>
  <c r="U20" i="3"/>
  <c r="Q22" i="3"/>
  <c r="Y22" i="3"/>
  <c r="AC22" i="3"/>
  <c r="U24" i="3"/>
  <c r="Q26" i="3"/>
  <c r="Y26" i="3"/>
  <c r="AC26" i="3"/>
  <c r="M9" i="3"/>
  <c r="U9" i="3"/>
  <c r="Q11" i="3"/>
  <c r="AC11" i="3"/>
  <c r="M13" i="3"/>
  <c r="U13" i="3"/>
  <c r="Q15" i="3"/>
  <c r="AC15" i="3"/>
  <c r="M17" i="3"/>
  <c r="U17" i="3"/>
  <c r="Q19" i="3"/>
  <c r="AC19" i="3"/>
  <c r="M21" i="3"/>
  <c r="U21" i="3"/>
  <c r="Q23" i="3"/>
  <c r="AC23" i="3"/>
  <c r="U25" i="3"/>
  <c r="Q27" i="3"/>
  <c r="L28" i="3"/>
  <c r="M28" i="3" s="1"/>
  <c r="Q9" i="3"/>
  <c r="Q13" i="3"/>
  <c r="Q21" i="3"/>
  <c r="Q17" i="2"/>
  <c r="M17" i="2"/>
  <c r="AC16" i="2"/>
  <c r="U17" i="2"/>
  <c r="U10" i="2"/>
  <c r="Q12" i="2"/>
  <c r="Y12" i="2"/>
  <c r="AC12" i="2"/>
  <c r="U14" i="2"/>
  <c r="Q16" i="2"/>
  <c r="Y16" i="2"/>
  <c r="L17" i="2"/>
  <c r="Q9" i="2"/>
  <c r="AC9" i="2"/>
  <c r="M11" i="2"/>
  <c r="U11" i="2"/>
  <c r="Q13" i="2"/>
  <c r="AC13" i="2"/>
  <c r="M15" i="2"/>
  <c r="U15" i="2"/>
  <c r="Q11" i="2"/>
  <c r="Q15" i="2"/>
  <c r="Y18" i="1"/>
  <c r="AC18" i="1"/>
  <c r="Q18" i="1"/>
  <c r="M18" i="1"/>
  <c r="AK18" i="1"/>
  <c r="Q11" i="1"/>
  <c r="Y11" i="1"/>
  <c r="U13" i="1"/>
  <c r="Q15" i="1"/>
  <c r="Y15" i="1"/>
  <c r="AC15" i="1"/>
  <c r="U17" i="1"/>
  <c r="Z18" i="1"/>
  <c r="AB18" i="1" s="1"/>
  <c r="U9" i="1"/>
  <c r="AC11" i="1"/>
  <c r="M10" i="1"/>
  <c r="U10" i="1"/>
  <c r="Q12" i="1"/>
  <c r="U14" i="1"/>
  <c r="Q16" i="1"/>
  <c r="Q10" i="1"/>
  <c r="U18" i="1"/>
  <c r="M36" i="5" l="1"/>
  <c r="U17" i="6"/>
  <c r="Q16" i="7"/>
  <c r="U27" i="8"/>
  <c r="M15" i="11"/>
  <c r="AK25" i="7"/>
  <c r="Q36" i="5"/>
  <c r="AC15" i="5"/>
  <c r="AB36" i="7"/>
  <c r="AC36" i="7" s="1"/>
  <c r="M15" i="8"/>
  <c r="M40" i="8"/>
  <c r="M38" i="10"/>
  <c r="M44" i="12"/>
  <c r="AK24" i="12"/>
  <c r="AK67" i="7"/>
  <c r="M67" i="7"/>
  <c r="AB54" i="4"/>
  <c r="AC54" i="4" s="1"/>
  <c r="AK41" i="7"/>
  <c r="AB35" i="11"/>
  <c r="AC35" i="11" s="1"/>
  <c r="AB15" i="8"/>
  <c r="AC15" i="8" s="1"/>
  <c r="Q48" i="7"/>
  <c r="AB55" i="4"/>
  <c r="AC55" i="4" s="1"/>
  <c r="AB41" i="4"/>
  <c r="AC41" i="4" s="1"/>
  <c r="M10" i="12"/>
  <c r="AC10" i="12"/>
  <c r="Q10" i="12"/>
  <c r="M24" i="12"/>
  <c r="AC24" i="12"/>
  <c r="Q24" i="12"/>
  <c r="AK36" i="7"/>
  <c r="Y25" i="7"/>
  <c r="U25" i="7"/>
  <c r="Y28" i="4"/>
  <c r="U28" i="4"/>
  <c r="Y55" i="4"/>
  <c r="U55" i="4"/>
</calcChain>
</file>

<file path=xl/sharedStrings.xml><?xml version="1.0" encoding="utf-8"?>
<sst xmlns="http://schemas.openxmlformats.org/spreadsheetml/2006/main" count="1719" uniqueCount="618">
  <si>
    <t/>
  </si>
  <si>
    <t>STATEMENT OF CAPITAL AND OPERATING REVENUE FOR THE 2nd Quarter Ended 31 December 2021</t>
  </si>
  <si>
    <t>Figures Finalised as at 2022/01/29</t>
  </si>
  <si>
    <t>Main appropriation</t>
  </si>
  <si>
    <t>Adjusted Budget</t>
  </si>
  <si>
    <t>First Quarter 2021/22</t>
  </si>
  <si>
    <t>Second Quarter 2021/22</t>
  </si>
  <si>
    <t>Third Quarter 2021/22</t>
  </si>
  <si>
    <t>Fourth Quarter 2021/22</t>
  </si>
  <si>
    <t>Year to date: 31 December 2021</t>
  </si>
  <si>
    <t>Second Quarter 2020/21</t>
  </si>
  <si>
    <t>R thousands</t>
  </si>
  <si>
    <t>Code</t>
  </si>
  <si>
    <t>Operating Revenue</t>
  </si>
  <si>
    <t>Capital Revenue</t>
  </si>
  <si>
    <t>Total</t>
  </si>
  <si>
    <t>1st Q as % of Main app</t>
  </si>
  <si>
    <t>2nd Q as % of Main app</t>
  </si>
  <si>
    <t>3rd Q as % of adj budget</t>
  </si>
  <si>
    <t>4th Q as % of adj budget</t>
  </si>
  <si>
    <t>Total Revenue as % of Main app</t>
  </si>
  <si>
    <t>Q2 of 2020/21 to Q2 of 2021/22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</si>
  <si>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</si>
  <si>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</si>
  <si>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</si>
  <si>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</si>
  <si>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</si>
  <si>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</si>
  <si>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</si>
  <si>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</si>
  <si>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</si>
  <si>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</si>
  <si>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</si>
  <si>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</si>
  <si>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</si>
  <si>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</si>
  <si>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</si>
  <si>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</si>
  <si>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</si>
  <si>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</si>
  <si>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</si>
  <si>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</si>
  <si>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REVENUE FOR THE 2nd Quarter Ended 31 December 2021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</si>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</sst>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4" fillId="0" borderId="0" xfId="0" applyFont="1" applyAlignment="1" applyProtection="1">
      <alignment wrapText="1"/>
    </xf>
    <xf numFmtId="0" fontId="0" fillId="0" borderId="0" xfId="0" applyProtection="1"/>
    <xf numFmtId="0" fontId="5" fillId="0" borderId="0" xfId="0" applyFont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0" fillId="0" borderId="0" xfId="0" applyBorder="1" applyProtection="1"/>
    <xf numFmtId="0" fontId="0" fillId="0" borderId="0" xfId="0" applyBorder="1"/>
    <xf numFmtId="0" fontId="6" fillId="0" borderId="2" xfId="0" applyFont="1" applyBorder="1" applyAlignment="1" applyProtection="1">
      <alignment wrapText="1"/>
    </xf>
    <xf numFmtId="0" fontId="6" fillId="0" borderId="3" xfId="0" applyFont="1" applyBorder="1" applyAlignment="1" applyProtection="1">
      <alignment wrapText="1"/>
    </xf>
    <xf numFmtId="0" fontId="6" fillId="0" borderId="4" xfId="0" applyFont="1" applyBorder="1" applyAlignment="1" applyProtection="1">
      <alignment horizontal="center" wrapText="1"/>
    </xf>
    <xf numFmtId="0" fontId="7" fillId="0" borderId="4" xfId="0" applyFont="1" applyBorder="1" applyProtection="1"/>
    <xf numFmtId="0" fontId="7" fillId="0" borderId="0" xfId="0" applyFont="1" applyProtection="1"/>
    <xf numFmtId="0" fontId="7" fillId="0" borderId="0" xfId="0" applyFont="1"/>
    <xf numFmtId="0" fontId="6" fillId="0" borderId="9" xfId="0" applyFont="1" applyBorder="1" applyAlignment="1" applyProtection="1">
      <alignment wrapText="1"/>
    </xf>
    <xf numFmtId="0" fontId="6" fillId="0" borderId="10" xfId="0" applyFont="1" applyBorder="1" applyAlignment="1" applyProtection="1">
      <alignment wrapText="1"/>
    </xf>
    <xf numFmtId="0" fontId="6" fillId="0" borderId="11" xfId="0" applyFont="1" applyBorder="1" applyAlignment="1" applyProtection="1">
      <alignment horizontal="center" wrapText="1"/>
    </xf>
    <xf numFmtId="0" fontId="6" fillId="0" borderId="9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0" xfId="0" applyFont="1" applyBorder="1" applyAlignment="1" applyProtection="1">
      <alignment horizontal="center" vertical="top" wrapText="1"/>
    </xf>
    <xf numFmtId="0" fontId="6" fillId="0" borderId="7" xfId="0" applyFont="1" applyBorder="1" applyAlignment="1" applyProtection="1">
      <alignment horizontal="center" vertical="top" wrapText="1"/>
    </xf>
    <xf numFmtId="0" fontId="6" fillId="0" borderId="8" xfId="0" applyFont="1" applyBorder="1" applyAlignment="1" applyProtection="1">
      <alignment horizontal="center" vertical="top" wrapText="1"/>
    </xf>
    <xf numFmtId="0" fontId="6" fillId="0" borderId="12" xfId="0" applyFont="1" applyBorder="1" applyAlignment="1" applyProtection="1">
      <alignment horizontal="center" vertical="top" wrapText="1"/>
    </xf>
    <xf numFmtId="0" fontId="6" fillId="0" borderId="13" xfId="0" applyFont="1" applyBorder="1" applyAlignment="1" applyProtection="1">
      <alignment horizontal="center" vertical="top" wrapText="1"/>
    </xf>
    <xf numFmtId="0" fontId="7" fillId="0" borderId="3" xfId="0" applyFont="1" applyBorder="1" applyProtection="1"/>
    <xf numFmtId="0" fontId="7" fillId="0" borderId="13" xfId="0" applyFont="1" applyBorder="1" applyProtection="1"/>
    <xf numFmtId="0" fontId="7" fillId="0" borderId="14" xfId="0" applyFont="1" applyBorder="1" applyProtection="1"/>
    <xf numFmtId="0" fontId="7" fillId="0" borderId="15" xfId="0" applyFont="1" applyBorder="1" applyProtection="1"/>
    <xf numFmtId="0" fontId="7" fillId="0" borderId="16" xfId="0" applyFont="1" applyBorder="1" applyProtection="1"/>
    <xf numFmtId="0" fontId="7" fillId="0" borderId="17" xfId="0" applyFont="1" applyBorder="1" applyProtection="1"/>
    <xf numFmtId="0" fontId="7" fillId="0" borderId="18" xfId="0" applyFont="1" applyBorder="1" applyProtection="1"/>
    <xf numFmtId="0" fontId="7" fillId="0" borderId="19" xfId="0" applyFont="1" applyBorder="1" applyProtection="1"/>
    <xf numFmtId="0" fontId="6" fillId="0" borderId="17" xfId="0" applyFont="1" applyBorder="1" applyAlignment="1" applyProtection="1">
      <alignment wrapText="1"/>
    </xf>
    <xf numFmtId="0" fontId="6" fillId="0" borderId="18" xfId="0" applyFont="1" applyBorder="1" applyAlignment="1" applyProtection="1">
      <alignment wrapText="1"/>
    </xf>
    <xf numFmtId="0" fontId="7" fillId="0" borderId="20" xfId="0" applyFont="1" applyBorder="1" applyProtection="1"/>
    <xf numFmtId="0" fontId="7" fillId="0" borderId="21" xfId="0" applyFont="1" applyBorder="1" applyProtection="1"/>
    <xf numFmtId="0" fontId="7" fillId="0" borderId="22" xfId="0" applyFont="1" applyBorder="1" applyProtection="1"/>
    <xf numFmtId="0" fontId="7" fillId="0" borderId="0" xfId="0" applyFont="1" applyBorder="1" applyProtection="1"/>
    <xf numFmtId="0" fontId="8" fillId="0" borderId="18" xfId="0" applyFont="1" applyBorder="1" applyAlignment="1" applyProtection="1">
      <alignment horizontal="left" indent="1"/>
    </xf>
    <xf numFmtId="0" fontId="8" fillId="0" borderId="17" xfId="0" applyFont="1" applyBorder="1" applyAlignment="1" applyProtection="1">
      <alignment wrapText="1"/>
    </xf>
    <xf numFmtId="0" fontId="7" fillId="0" borderId="18" xfId="0" applyFont="1" applyBorder="1" applyAlignment="1" applyProtection="1">
      <alignment horizontal="left" indent="1"/>
    </xf>
    <xf numFmtId="0" fontId="6" fillId="0" borderId="17" xfId="0" applyFont="1" applyBorder="1" applyProtection="1"/>
    <xf numFmtId="0" fontId="6" fillId="0" borderId="18" xfId="0" applyFont="1" applyBorder="1" applyProtection="1"/>
    <xf numFmtId="0" fontId="7" fillId="0" borderId="9" xfId="0" applyFont="1" applyBorder="1" applyProtection="1"/>
    <xf numFmtId="0" fontId="7" fillId="0" borderId="10" xfId="0" applyFont="1" applyBorder="1" applyProtection="1"/>
    <xf numFmtId="0" fontId="7" fillId="0" borderId="11" xfId="0" applyFont="1" applyBorder="1" applyProtection="1"/>
    <xf numFmtId="164" fontId="7" fillId="0" borderId="0" xfId="0" applyNumberFormat="1" applyFont="1" applyFill="1" applyBorder="1" applyAlignment="1" applyProtection="1">
      <alignment horizontal="left" indent="2"/>
    </xf>
    <xf numFmtId="0" fontId="6" fillId="0" borderId="18" xfId="0" applyFont="1" applyBorder="1" applyAlignment="1" applyProtection="1">
      <alignment horizontal="left"/>
    </xf>
    <xf numFmtId="0" fontId="8" fillId="0" borderId="10" xfId="0" applyFont="1" applyBorder="1" applyAlignment="1" applyProtection="1">
      <alignment horizontal="left" indent="1"/>
    </xf>
    <xf numFmtId="0" fontId="8" fillId="0" borderId="9" xfId="0" applyFont="1" applyBorder="1" applyAlignment="1" applyProtection="1">
      <alignment wrapText="1"/>
    </xf>
    <xf numFmtId="0" fontId="0" fillId="0" borderId="19" xfId="0" applyBorder="1" applyProtection="1"/>
    <xf numFmtId="0" fontId="0" fillId="0" borderId="19" xfId="0" applyBorder="1" applyAlignment="1" applyProtection="1">
      <alignment horizontal="left" indent="1"/>
    </xf>
    <xf numFmtId="0" fontId="8" fillId="0" borderId="19" xfId="0" applyFont="1" applyBorder="1" applyAlignment="1" applyProtection="1">
      <alignment wrapText="1"/>
    </xf>
    <xf numFmtId="0" fontId="0" fillId="0" borderId="13" xfId="0" applyBorder="1" applyProtection="1"/>
    <xf numFmtId="0" fontId="0" fillId="0" borderId="13" xfId="0" applyBorder="1" applyAlignment="1" applyProtection="1">
      <alignment horizontal="left" indent="1"/>
    </xf>
    <xf numFmtId="0" fontId="0" fillId="0" borderId="17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23" xfId="0" applyBorder="1" applyProtection="1"/>
    <xf numFmtId="0" fontId="0" fillId="0" borderId="22" xfId="0" applyBorder="1" applyProtection="1"/>
    <xf numFmtId="0" fontId="2" fillId="0" borderId="13" xfId="0" applyNumberFormat="1" applyFont="1" applyFill="1" applyBorder="1" applyAlignment="1" applyProtection="1">
      <alignment wrapText="1"/>
    </xf>
    <xf numFmtId="0" fontId="2" fillId="0" borderId="13" xfId="0" applyNumberFormat="1" applyFont="1" applyFill="1" applyBorder="1" applyAlignment="1" applyProtection="1">
      <alignment horizontal="left" wrapText="1" indent="1"/>
    </xf>
    <xf numFmtId="0" fontId="1" fillId="0" borderId="13" xfId="0" applyNumberFormat="1" applyFont="1" applyFill="1" applyBorder="1" applyAlignment="1" applyProtection="1">
      <alignment horizontal="left" wrapText="1"/>
    </xf>
    <xf numFmtId="0" fontId="1" fillId="0" borderId="13" xfId="0" applyNumberFormat="1" applyFont="1" applyFill="1" applyBorder="1" applyAlignment="1" applyProtection="1">
      <alignment horizontal="left" wrapText="1" indent="1"/>
    </xf>
    <xf numFmtId="0" fontId="1" fillId="0" borderId="17" xfId="0" applyNumberFormat="1" applyFont="1" applyFill="1" applyBorder="1" applyAlignment="1" applyProtection="1">
      <alignment horizontal="left" wrapText="1"/>
    </xf>
    <xf numFmtId="0" fontId="3" fillId="0" borderId="13" xfId="0" applyNumberFormat="1" applyFont="1" applyFill="1" applyBorder="1" applyAlignment="1" applyProtection="1">
      <alignment horizontal="right"/>
    </xf>
    <xf numFmtId="0" fontId="3" fillId="0" borderId="13" xfId="0" applyNumberFormat="1" applyFont="1" applyFill="1" applyBorder="1" applyAlignment="1" applyProtection="1">
      <alignment horizontal="left"/>
    </xf>
    <xf numFmtId="0" fontId="3" fillId="0" borderId="17" xfId="0" applyNumberFormat="1" applyFont="1" applyFill="1" applyBorder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right"/>
    </xf>
    <xf numFmtId="165" fontId="7" fillId="0" borderId="20" xfId="0" applyNumberFormat="1" applyFont="1" applyFill="1" applyBorder="1" applyProtection="1"/>
    <xf numFmtId="165" fontId="7" fillId="0" borderId="21" xfId="0" applyNumberFormat="1" applyFont="1" applyFill="1" applyBorder="1" applyProtection="1"/>
    <xf numFmtId="165" fontId="7" fillId="0" borderId="22" xfId="0" applyNumberFormat="1" applyFont="1" applyFill="1" applyBorder="1" applyProtection="1"/>
    <xf numFmtId="165" fontId="7" fillId="0" borderId="23" xfId="0" applyNumberFormat="1" applyFont="1" applyFill="1" applyBorder="1" applyProtection="1"/>
    <xf numFmtId="165" fontId="9" fillId="0" borderId="20" xfId="0" applyNumberFormat="1" applyFont="1" applyFill="1" applyBorder="1" applyProtection="1"/>
    <xf numFmtId="165" fontId="9" fillId="0" borderId="21" xfId="0" applyNumberFormat="1" applyFont="1" applyFill="1" applyBorder="1" applyProtection="1"/>
    <xf numFmtId="165" fontId="9" fillId="0" borderId="23" xfId="0" applyNumberFormat="1" applyFont="1" applyFill="1" applyBorder="1" applyProtection="1"/>
    <xf numFmtId="165" fontId="9" fillId="0" borderId="9" xfId="0" applyNumberFormat="1" applyFont="1" applyBorder="1" applyProtection="1"/>
    <xf numFmtId="165" fontId="9" fillId="0" borderId="24" xfId="0" applyNumberFormat="1" applyFont="1" applyBorder="1" applyProtection="1"/>
    <xf numFmtId="165" fontId="9" fillId="0" borderId="1" xfId="0" applyNumberFormat="1" applyFont="1" applyBorder="1" applyProtection="1"/>
    <xf numFmtId="165" fontId="9" fillId="0" borderId="25" xfId="0" applyNumberFormat="1" applyFont="1" applyBorder="1" applyProtection="1"/>
    <xf numFmtId="165" fontId="7" fillId="0" borderId="0" xfId="0" applyNumberFormat="1" applyFont="1" applyProtection="1"/>
    <xf numFmtId="165" fontId="0" fillId="0" borderId="0" xfId="0" applyNumberFormat="1" applyProtection="1"/>
    <xf numFmtId="165" fontId="1" fillId="0" borderId="20" xfId="0" applyNumberFormat="1" applyFont="1" applyFill="1" applyBorder="1" applyAlignment="1" applyProtection="1">
      <alignment horizontal="right"/>
    </xf>
    <xf numFmtId="165" fontId="1" fillId="0" borderId="21" xfId="0" applyNumberFormat="1" applyFont="1" applyFill="1" applyBorder="1" applyAlignment="1" applyProtection="1">
      <alignment horizontal="right"/>
    </xf>
    <xf numFmtId="165" fontId="1" fillId="0" borderId="23" xfId="0" applyNumberFormat="1" applyFont="1" applyFill="1" applyBorder="1" applyAlignment="1" applyProtection="1">
      <alignment horizontal="right"/>
    </xf>
    <xf numFmtId="165" fontId="3" fillId="0" borderId="20" xfId="0" applyNumberFormat="1" applyFont="1" applyFill="1" applyBorder="1" applyAlignment="1" applyProtection="1">
      <alignment horizontal="right"/>
    </xf>
    <xf numFmtId="165" fontId="3" fillId="0" borderId="21" xfId="0" applyNumberFormat="1" applyFont="1" applyFill="1" applyBorder="1" applyAlignment="1" applyProtection="1">
      <alignment horizontal="right"/>
    </xf>
    <xf numFmtId="165" fontId="3" fillId="0" borderId="23" xfId="0" applyNumberFormat="1" applyFont="1" applyFill="1" applyBorder="1" applyAlignment="1" applyProtection="1">
      <alignment horizontal="right"/>
    </xf>
    <xf numFmtId="165" fontId="3" fillId="0" borderId="25" xfId="0" applyNumberFormat="1" applyFont="1" applyFill="1" applyBorder="1" applyAlignment="1" applyProtection="1">
      <alignment horizontal="right"/>
    </xf>
    <xf numFmtId="165" fontId="3" fillId="0" borderId="24" xfId="0" applyNumberFormat="1" applyFont="1" applyFill="1" applyBorder="1" applyAlignment="1" applyProtection="1">
      <alignment horizontal="right"/>
    </xf>
    <xf numFmtId="165" fontId="3" fillId="0" borderId="27" xfId="0" applyNumberFormat="1" applyFont="1" applyFill="1" applyBorder="1" applyAlignment="1" applyProtection="1">
      <alignment horizontal="right"/>
    </xf>
    <xf numFmtId="165" fontId="7" fillId="0" borderId="25" xfId="0" applyNumberFormat="1" applyFont="1" applyFill="1" applyBorder="1" applyProtection="1"/>
    <xf numFmtId="165" fontId="7" fillId="0" borderId="24" xfId="0" applyNumberFormat="1" applyFont="1" applyFill="1" applyBorder="1" applyProtection="1"/>
    <xf numFmtId="165" fontId="7" fillId="0" borderId="27" xfId="0" applyNumberFormat="1" applyFont="1" applyFill="1" applyBorder="1" applyProtection="1"/>
    <xf numFmtId="165" fontId="7" fillId="0" borderId="19" xfId="0" applyNumberFormat="1" applyFont="1" applyFill="1" applyBorder="1" applyProtection="1"/>
    <xf numFmtId="166" fontId="7" fillId="0" borderId="18" xfId="0" applyNumberFormat="1" applyFont="1" applyFill="1" applyBorder="1" applyProtection="1"/>
    <xf numFmtId="166" fontId="9" fillId="0" borderId="18" xfId="0" applyNumberFormat="1" applyFont="1" applyFill="1" applyBorder="1" applyProtection="1"/>
    <xf numFmtId="166" fontId="9" fillId="0" borderId="26" xfId="0" applyNumberFormat="1" applyFont="1" applyBorder="1" applyProtection="1"/>
    <xf numFmtId="166" fontId="7" fillId="0" borderId="0" xfId="0" applyNumberFormat="1" applyFont="1" applyProtection="1"/>
    <xf numFmtId="166" fontId="0" fillId="0" borderId="0" xfId="0" applyNumberFormat="1" applyProtection="1"/>
    <xf numFmtId="166" fontId="1" fillId="0" borderId="23" xfId="0" applyNumberFormat="1" applyFont="1" applyFill="1" applyBorder="1" applyAlignment="1" applyProtection="1">
      <alignment horizontal="right"/>
    </xf>
    <xf numFmtId="166" fontId="3" fillId="0" borderId="23" xfId="0" applyNumberFormat="1" applyFont="1" applyFill="1" applyBorder="1" applyAlignment="1" applyProtection="1">
      <alignment horizontal="right"/>
    </xf>
    <xf numFmtId="166" fontId="3" fillId="0" borderId="27" xfId="0" applyNumberFormat="1" applyFont="1" applyFill="1" applyBorder="1" applyAlignment="1" applyProtection="1">
      <alignment horizontal="right"/>
    </xf>
    <xf numFmtId="166" fontId="7" fillId="0" borderId="10" xfId="0" applyNumberFormat="1" applyFont="1" applyFill="1" applyBorder="1" applyProtection="1"/>
    <xf numFmtId="166" fontId="7" fillId="0" borderId="19" xfId="0" applyNumberFormat="1" applyFont="1" applyFill="1" applyBorder="1" applyProtection="1"/>
    <xf numFmtId="165" fontId="8" fillId="0" borderId="20" xfId="0" applyNumberFormat="1" applyFont="1" applyBorder="1" applyAlignment="1" applyProtection="1">
      <alignment horizontal="right" wrapText="1"/>
    </xf>
    <xf numFmtId="165" fontId="8" fillId="0" borderId="0" xfId="0" applyNumberFormat="1" applyFont="1" applyAlignment="1" applyProtection="1">
      <alignment horizontal="right" wrapText="1"/>
    </xf>
    <xf numFmtId="165" fontId="8" fillId="0" borderId="21" xfId="0" applyNumberFormat="1" applyFont="1" applyBorder="1" applyAlignment="1" applyProtection="1">
      <alignment horizontal="right" wrapText="1"/>
    </xf>
    <xf numFmtId="165" fontId="6" fillId="0" borderId="20" xfId="0" applyNumberFormat="1" applyFont="1" applyBorder="1" applyAlignment="1" applyProtection="1">
      <alignment horizontal="right"/>
    </xf>
    <xf numFmtId="165" fontId="6" fillId="0" borderId="0" xfId="0" applyNumberFormat="1" applyFont="1" applyAlignment="1" applyProtection="1">
      <alignment horizontal="right"/>
    </xf>
    <xf numFmtId="165" fontId="6" fillId="0" borderId="21" xfId="0" applyNumberFormat="1" applyFont="1" applyBorder="1" applyAlignment="1" applyProtection="1">
      <alignment horizontal="right"/>
    </xf>
    <xf numFmtId="165" fontId="6" fillId="0" borderId="20" xfId="0" applyNumberFormat="1" applyFont="1" applyBorder="1" applyAlignment="1" applyProtection="1">
      <alignment horizontal="right" wrapText="1"/>
    </xf>
    <xf numFmtId="165" fontId="6" fillId="0" borderId="0" xfId="0" applyNumberFormat="1" applyFont="1" applyAlignment="1" applyProtection="1">
      <alignment horizontal="right" wrapText="1"/>
    </xf>
    <xf numFmtId="165" fontId="6" fillId="0" borderId="21" xfId="0" applyNumberFormat="1" applyFont="1" applyBorder="1" applyAlignment="1" applyProtection="1">
      <alignment horizontal="right" wrapText="1"/>
    </xf>
    <xf numFmtId="165" fontId="8" fillId="0" borderId="25" xfId="0" applyNumberFormat="1" applyFont="1" applyBorder="1" applyAlignment="1" applyProtection="1">
      <alignment horizontal="right" wrapText="1"/>
    </xf>
    <xf numFmtId="165" fontId="8" fillId="0" borderId="1" xfId="0" applyNumberFormat="1" applyFont="1" applyBorder="1" applyAlignment="1" applyProtection="1">
      <alignment horizontal="right" wrapText="1"/>
    </xf>
    <xf numFmtId="165" fontId="8" fillId="0" borderId="24" xfId="0" applyNumberFormat="1" applyFont="1" applyBorder="1" applyAlignment="1" applyProtection="1">
      <alignment horizontal="right" wrapText="1"/>
    </xf>
    <xf numFmtId="165" fontId="8" fillId="0" borderId="19" xfId="0" applyNumberFormat="1" applyFont="1" applyBorder="1" applyAlignment="1" applyProtection="1">
      <alignment horizontal="right" wrapText="1"/>
    </xf>
    <xf numFmtId="166" fontId="8" fillId="0" borderId="19" xfId="0" applyNumberFormat="1" applyFont="1" applyBorder="1" applyAlignment="1" applyProtection="1">
      <alignment horizontal="right" wrapText="1"/>
    </xf>
    <xf numFmtId="166" fontId="1" fillId="0" borderId="20" xfId="0" applyNumberFormat="1" applyFont="1" applyFill="1" applyBorder="1" applyAlignment="1" applyProtection="1">
      <alignment horizontal="right"/>
    </xf>
    <xf numFmtId="166" fontId="1" fillId="0" borderId="22" xfId="0" applyNumberFormat="1" applyFont="1" applyFill="1" applyBorder="1" applyAlignment="1" applyProtection="1">
      <alignment horizontal="right"/>
    </xf>
    <xf numFmtId="166" fontId="3" fillId="0" borderId="20" xfId="0" applyNumberFormat="1" applyFont="1" applyFill="1" applyBorder="1" applyAlignment="1" applyProtection="1">
      <alignment horizontal="right"/>
    </xf>
    <xf numFmtId="166" fontId="3" fillId="0" borderId="22" xfId="0" applyNumberFormat="1" applyFont="1" applyFill="1" applyBorder="1" applyAlignment="1" applyProtection="1">
      <alignment horizontal="right"/>
    </xf>
    <xf numFmtId="166" fontId="3" fillId="0" borderId="25" xfId="0" applyNumberFormat="1" applyFont="1" applyFill="1" applyBorder="1" applyAlignment="1" applyProtection="1">
      <alignment horizontal="right"/>
    </xf>
    <xf numFmtId="166" fontId="3" fillId="0" borderId="26" xfId="0" applyNumberFormat="1" applyFont="1" applyFill="1" applyBorder="1" applyAlignment="1" applyProtection="1">
      <alignment horizontal="right"/>
    </xf>
    <xf numFmtId="0" fontId="6" fillId="0" borderId="6" xfId="0" applyFont="1" applyBorder="1" applyAlignment="1" applyProtection="1">
      <alignment horizontal="center" wrapText="1"/>
    </xf>
    <xf numFmtId="0" fontId="7" fillId="0" borderId="7" xfId="0" applyFont="1" applyBorder="1" applyAlignment="1" applyProtection="1"/>
    <xf numFmtId="0" fontId="7" fillId="0" borderId="8" xfId="0" applyFont="1" applyBorder="1" applyAlignment="1" applyProtection="1"/>
    <xf numFmtId="0" fontId="6" fillId="0" borderId="7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0" fillId="0" borderId="1" xfId="0" applyBorder="1" applyAlignment="1" applyProtection="1">
      <alignment horizontal="right" wrapText="1"/>
    </xf>
    <xf numFmtId="0" fontId="6" fillId="0" borderId="5" xfId="0" applyFont="1" applyBorder="1" applyAlignment="1" applyProtection="1">
      <alignment horizontal="center" wrapText="1"/>
    </xf>
    <xf numFmtId="0" fontId="7" fillId="0" borderId="7" xfId="0" applyFont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4"/>
  <sheetViews>
    <sheetView showGridLines="0" view="pageBreakPreview" zoomScale="60" zoomScaleNormal="100" workbookViewId="0">
      <selection activeCell="AA24" sqref="AA24"/>
    </sheetView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6" width="18.7109375" customWidth="1"/>
    <col min="7" max="9" width="10.7109375" hidden="1" customWidth="1"/>
    <col min="10" max="12" width="18.140625" customWidth="1"/>
    <col min="13" max="13" width="11.7109375" customWidth="1"/>
    <col min="14" max="16" width="17.140625" customWidth="1"/>
    <col min="17" max="17" width="11.7109375" customWidth="1"/>
    <col min="18" max="25" width="10.7109375" hidden="1" customWidth="1"/>
    <col min="26" max="28" width="18.42578125" customWidth="1"/>
    <col min="29" max="29" width="11.7109375" customWidth="1"/>
    <col min="30" max="32" width="17.5703125" customWidth="1"/>
    <col min="33" max="35" width="10.7109375" hidden="1" customWidth="1"/>
    <col min="36" max="36" width="11.7109375" customWidth="1"/>
    <col min="37" max="37" width="10.7109375" customWidth="1"/>
  </cols>
  <sheetData>
    <row r="1" spans="1:41" ht="16.5" x14ac:dyDescent="0.3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5.75" customHeight="1" x14ac:dyDescent="0.25">
      <c r="A2" s="3" t="s">
        <v>0</v>
      </c>
      <c r="B2" s="131" t="s">
        <v>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2"/>
      <c r="AM2" s="2"/>
      <c r="AN2" s="2"/>
      <c r="AO2" s="2"/>
    </row>
    <row r="3" spans="1:41" s="6" customFormat="1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5"/>
      <c r="AM3" s="5"/>
      <c r="AN3" s="5"/>
      <c r="AO3" s="5"/>
    </row>
    <row r="4" spans="1:41" s="12" customFormat="1" ht="16.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  <c r="AL4" s="11"/>
      <c r="AM4" s="11"/>
      <c r="AN4" s="11"/>
      <c r="AO4" s="11"/>
    </row>
    <row r="5" spans="1:41" s="12" customFormat="1" ht="81.7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  <c r="AL5" s="11"/>
      <c r="AM5" s="11"/>
      <c r="AN5" s="11"/>
      <c r="AO5" s="11"/>
    </row>
    <row r="6" spans="1:41" s="12" customFormat="1" x14ac:dyDescent="0.2">
      <c r="A6" s="7" t="s">
        <v>0</v>
      </c>
      <c r="B6" s="23"/>
      <c r="C6" s="24"/>
      <c r="D6" s="25"/>
      <c r="E6" s="26"/>
      <c r="F6" s="27"/>
      <c r="G6" s="28"/>
      <c r="H6" s="26"/>
      <c r="I6" s="29"/>
      <c r="J6" s="28"/>
      <c r="K6" s="26"/>
      <c r="L6" s="26"/>
      <c r="M6" s="27"/>
      <c r="N6" s="25"/>
      <c r="O6" s="30"/>
      <c r="P6" s="26"/>
      <c r="Q6" s="27"/>
      <c r="R6" s="25"/>
      <c r="S6" s="26"/>
      <c r="T6" s="26"/>
      <c r="U6" s="27"/>
      <c r="V6" s="25"/>
      <c r="W6" s="26"/>
      <c r="X6" s="26"/>
      <c r="Y6" s="27"/>
      <c r="Z6" s="28"/>
      <c r="AA6" s="26"/>
      <c r="AB6" s="26"/>
      <c r="AC6" s="27"/>
      <c r="AD6" s="28"/>
      <c r="AE6" s="26"/>
      <c r="AF6" s="26"/>
      <c r="AG6" s="26"/>
      <c r="AH6" s="26"/>
      <c r="AI6" s="26"/>
      <c r="AJ6" s="27"/>
      <c r="AK6" s="27"/>
      <c r="AL6" s="11"/>
      <c r="AM6" s="11"/>
      <c r="AN6" s="11"/>
      <c r="AO6" s="11"/>
    </row>
    <row r="7" spans="1:41" s="12" customFormat="1" x14ac:dyDescent="0.2">
      <c r="A7" s="31" t="s">
        <v>0</v>
      </c>
      <c r="B7" s="32" t="s">
        <v>22</v>
      </c>
      <c r="C7" s="24"/>
      <c r="D7" s="33"/>
      <c r="E7" s="34"/>
      <c r="F7" s="35"/>
      <c r="G7" s="28"/>
      <c r="H7" s="34"/>
      <c r="I7" s="29"/>
      <c r="J7" s="28"/>
      <c r="K7" s="34"/>
      <c r="L7" s="34"/>
      <c r="M7" s="35"/>
      <c r="N7" s="33"/>
      <c r="O7" s="36"/>
      <c r="P7" s="34"/>
      <c r="Q7" s="35"/>
      <c r="R7" s="33"/>
      <c r="S7" s="34"/>
      <c r="T7" s="34"/>
      <c r="U7" s="35"/>
      <c r="V7" s="33"/>
      <c r="W7" s="34"/>
      <c r="X7" s="34"/>
      <c r="Y7" s="35"/>
      <c r="Z7" s="28"/>
      <c r="AA7" s="34"/>
      <c r="AB7" s="34"/>
      <c r="AC7" s="35"/>
      <c r="AD7" s="28"/>
      <c r="AE7" s="34"/>
      <c r="AF7" s="34"/>
      <c r="AG7" s="34"/>
      <c r="AH7" s="34"/>
      <c r="AI7" s="34"/>
      <c r="AJ7" s="35"/>
      <c r="AK7" s="35"/>
      <c r="AL7" s="11"/>
      <c r="AM7" s="11"/>
      <c r="AN7" s="11"/>
      <c r="AO7" s="11"/>
    </row>
    <row r="8" spans="1:41" s="12" customFormat="1" x14ac:dyDescent="0.2">
      <c r="A8" s="31" t="s">
        <v>0</v>
      </c>
      <c r="B8" s="29"/>
      <c r="C8" s="24"/>
      <c r="D8" s="33"/>
      <c r="E8" s="34"/>
      <c r="F8" s="35"/>
      <c r="G8" s="28"/>
      <c r="H8" s="34"/>
      <c r="I8" s="29"/>
      <c r="J8" s="28"/>
      <c r="K8" s="34"/>
      <c r="L8" s="34"/>
      <c r="M8" s="35"/>
      <c r="N8" s="33"/>
      <c r="O8" s="36"/>
      <c r="P8" s="34"/>
      <c r="Q8" s="35"/>
      <c r="R8" s="33"/>
      <c r="S8" s="34"/>
      <c r="T8" s="34"/>
      <c r="U8" s="35"/>
      <c r="V8" s="33"/>
      <c r="W8" s="34"/>
      <c r="X8" s="34"/>
      <c r="Y8" s="35"/>
      <c r="Z8" s="28"/>
      <c r="AA8" s="34"/>
      <c r="AB8" s="34"/>
      <c r="AC8" s="35"/>
      <c r="AD8" s="28"/>
      <c r="AE8" s="34"/>
      <c r="AF8" s="34"/>
      <c r="AG8" s="34"/>
      <c r="AH8" s="34"/>
      <c r="AI8" s="34"/>
      <c r="AJ8" s="35"/>
      <c r="AK8" s="35"/>
      <c r="AL8" s="11"/>
      <c r="AM8" s="11"/>
      <c r="AN8" s="11"/>
      <c r="AO8" s="11"/>
    </row>
    <row r="9" spans="1:41" s="12" customFormat="1" x14ac:dyDescent="0.2">
      <c r="A9" s="28" t="s">
        <v>23</v>
      </c>
      <c r="B9" s="37" t="s">
        <v>24</v>
      </c>
      <c r="C9" s="38" t="s">
        <v>25</v>
      </c>
      <c r="D9" s="70">
        <v>39101920396</v>
      </c>
      <c r="E9" s="71">
        <v>8924215292</v>
      </c>
      <c r="F9" s="72">
        <f>$D9       +$E9</f>
        <v>48026135688</v>
      </c>
      <c r="G9" s="70">
        <v>39228355991</v>
      </c>
      <c r="H9" s="71">
        <v>9169228523</v>
      </c>
      <c r="I9" s="73">
        <f>$G9       +$H9</f>
        <v>48397584514</v>
      </c>
      <c r="J9" s="70">
        <v>9813800681</v>
      </c>
      <c r="K9" s="71">
        <v>1664792967</v>
      </c>
      <c r="L9" s="71">
        <f>$J9       +$K9</f>
        <v>11478593648</v>
      </c>
      <c r="M9" s="96">
        <f>IF(($F9       =0),0,($L9       /$F9       ))</f>
        <v>0.23900722978359648</v>
      </c>
      <c r="N9" s="106">
        <v>9049688076</v>
      </c>
      <c r="O9" s="107">
        <v>1737498285</v>
      </c>
      <c r="P9" s="108">
        <f>$N9       +$O9</f>
        <v>10787186361</v>
      </c>
      <c r="Q9" s="96">
        <f>IF(($F9       =0),0,($P9       /$F9       ))</f>
        <v>0.22461075009404366</v>
      </c>
      <c r="R9" s="106">
        <v>0</v>
      </c>
      <c r="S9" s="108">
        <v>0</v>
      </c>
      <c r="T9" s="108">
        <f>$R9       +$S9</f>
        <v>0</v>
      </c>
      <c r="U9" s="96">
        <f>IF(($I9       =0),0,($T9       /$I9       ))</f>
        <v>0</v>
      </c>
      <c r="V9" s="106">
        <v>0</v>
      </c>
      <c r="W9" s="108">
        <v>0</v>
      </c>
      <c r="X9" s="108">
        <f>$V9       +$W9</f>
        <v>0</v>
      </c>
      <c r="Y9" s="96">
        <f>IF(($I9       =0),0,($X9       /$I9       ))</f>
        <v>0</v>
      </c>
      <c r="Z9" s="70">
        <f>$J9       +$N9</f>
        <v>18863488757</v>
      </c>
      <c r="AA9" s="71">
        <f>$K9       +$O9</f>
        <v>3402291252</v>
      </c>
      <c r="AB9" s="71">
        <f>$Z9       +$AA9</f>
        <v>22265780009</v>
      </c>
      <c r="AC9" s="96">
        <f>IF(($F9       =0),0,($AB9       /$F9       ))</f>
        <v>0.46361797987764014</v>
      </c>
      <c r="AD9" s="70">
        <v>14917241656</v>
      </c>
      <c r="AE9" s="71">
        <v>2635364152</v>
      </c>
      <c r="AF9" s="71">
        <f>$AD9       +$AE9</f>
        <v>17552605808</v>
      </c>
      <c r="AG9" s="71">
        <v>31860700381</v>
      </c>
      <c r="AH9" s="71">
        <v>31860700381</v>
      </c>
      <c r="AI9" s="71">
        <v>8605487882</v>
      </c>
      <c r="AJ9" s="96">
        <f>IF(($AG9       =0),0,($AI9       /$AG9       ))</f>
        <v>0.27009726023260455</v>
      </c>
      <c r="AK9" s="96">
        <f>IF(($AF9       =0),0,(($P9       /$AF9       )-1))</f>
        <v>-0.3854367562858676</v>
      </c>
      <c r="AL9" s="11"/>
      <c r="AM9" s="11"/>
      <c r="AN9" s="11"/>
      <c r="AO9" s="11"/>
    </row>
    <row r="10" spans="1:41" s="12" customFormat="1" x14ac:dyDescent="0.2">
      <c r="A10" s="28" t="s">
        <v>23</v>
      </c>
      <c r="B10" s="37" t="s">
        <v>26</v>
      </c>
      <c r="C10" s="38" t="s">
        <v>27</v>
      </c>
      <c r="D10" s="70">
        <v>21835041265</v>
      </c>
      <c r="E10" s="71">
        <v>3182773679</v>
      </c>
      <c r="F10" s="73">
        <f t="shared" ref="F10:F18" si="0">$D10      +$E10</f>
        <v>25017814944</v>
      </c>
      <c r="G10" s="70">
        <v>21875041265</v>
      </c>
      <c r="H10" s="71">
        <v>3188773684</v>
      </c>
      <c r="I10" s="73">
        <f t="shared" ref="I10:I18" si="1">$G10      +$H10</f>
        <v>25063814949</v>
      </c>
      <c r="J10" s="70">
        <v>5048544456</v>
      </c>
      <c r="K10" s="71">
        <v>348211496</v>
      </c>
      <c r="L10" s="71">
        <f t="shared" ref="L10:L18" si="2">$J10      +$K10</f>
        <v>5396755952</v>
      </c>
      <c r="M10" s="96">
        <f t="shared" ref="M10:M18" si="3">IF(($F10      =0),0,($L10      /$F10      ))</f>
        <v>0.2157165189717857</v>
      </c>
      <c r="N10" s="106">
        <v>5246926069</v>
      </c>
      <c r="O10" s="107">
        <v>550266581</v>
      </c>
      <c r="P10" s="108">
        <f t="shared" ref="P10:P18" si="4">$N10      +$O10</f>
        <v>5797192650</v>
      </c>
      <c r="Q10" s="96">
        <f t="shared" ref="Q10:Q18" si="5">IF(($F10      =0),0,($P10      /$F10      ))</f>
        <v>0.23172258100783241</v>
      </c>
      <c r="R10" s="106">
        <v>0</v>
      </c>
      <c r="S10" s="108">
        <v>0</v>
      </c>
      <c r="T10" s="108">
        <f t="shared" ref="T10:T18" si="6">$R10      +$S10</f>
        <v>0</v>
      </c>
      <c r="U10" s="96">
        <f t="shared" ref="U10:U18" si="7">IF(($I10      =0),0,($T10      /$I10      ))</f>
        <v>0</v>
      </c>
      <c r="V10" s="106">
        <v>0</v>
      </c>
      <c r="W10" s="108">
        <v>0</v>
      </c>
      <c r="X10" s="108">
        <f t="shared" ref="X10:X18" si="8">$V10      +$W10</f>
        <v>0</v>
      </c>
      <c r="Y10" s="96">
        <f t="shared" ref="Y10:Y18" si="9">IF(($I10      =0),0,($X10      /$I10      ))</f>
        <v>0</v>
      </c>
      <c r="Z10" s="70">
        <f t="shared" ref="Z10:Z18" si="10">$J10      +$N10</f>
        <v>10295470525</v>
      </c>
      <c r="AA10" s="71">
        <f t="shared" ref="AA10:AA18" si="11">$K10      +$O10</f>
        <v>898478077</v>
      </c>
      <c r="AB10" s="71">
        <f t="shared" ref="AB10:AB18" si="12">$Z10      +$AA10</f>
        <v>11193948602</v>
      </c>
      <c r="AC10" s="96">
        <f t="shared" ref="AC10:AC18" si="13">IF(($F10      =0),0,($AB10      /$F10      ))</f>
        <v>0.44743909997961812</v>
      </c>
      <c r="AD10" s="70">
        <v>9887236234</v>
      </c>
      <c r="AE10" s="71">
        <v>663341500</v>
      </c>
      <c r="AF10" s="71">
        <f t="shared" ref="AF10:AF18" si="14">$AD10      +$AE10</f>
        <v>10550577734</v>
      </c>
      <c r="AG10" s="71">
        <v>24252878261</v>
      </c>
      <c r="AH10" s="71">
        <v>24252878261</v>
      </c>
      <c r="AI10" s="71">
        <v>5248073121</v>
      </c>
      <c r="AJ10" s="96">
        <f t="shared" ref="AJ10:AJ18" si="15">IF(($AG10      =0),0,($AI10      /$AG10      ))</f>
        <v>0.21638970288484061</v>
      </c>
      <c r="AK10" s="96">
        <f t="shared" ref="AK10:AK18" si="16">IF(($AF10      =0),0,(($P10      /$AF10      )-1))</f>
        <v>-0.4505331559884036</v>
      </c>
      <c r="AL10" s="11"/>
      <c r="AM10" s="11"/>
      <c r="AN10" s="11"/>
      <c r="AO10" s="11"/>
    </row>
    <row r="11" spans="1:41" s="12" customFormat="1" x14ac:dyDescent="0.2">
      <c r="A11" s="28" t="s">
        <v>23</v>
      </c>
      <c r="B11" s="37" t="s">
        <v>28</v>
      </c>
      <c r="C11" s="38" t="s">
        <v>29</v>
      </c>
      <c r="D11" s="70">
        <v>164848970031</v>
      </c>
      <c r="E11" s="71">
        <v>17483753475</v>
      </c>
      <c r="F11" s="73">
        <f t="shared" si="0"/>
        <v>182332723506</v>
      </c>
      <c r="G11" s="70">
        <v>164848970031</v>
      </c>
      <c r="H11" s="71">
        <v>17511952897</v>
      </c>
      <c r="I11" s="73">
        <f t="shared" si="1"/>
        <v>182360922928</v>
      </c>
      <c r="J11" s="70">
        <v>46904371905</v>
      </c>
      <c r="K11" s="71">
        <v>977236630</v>
      </c>
      <c r="L11" s="71">
        <f t="shared" si="2"/>
        <v>47881608535</v>
      </c>
      <c r="M11" s="96">
        <f t="shared" si="3"/>
        <v>0.26260567831327525</v>
      </c>
      <c r="N11" s="106">
        <v>40161032257</v>
      </c>
      <c r="O11" s="107">
        <v>2481309059</v>
      </c>
      <c r="P11" s="108">
        <f t="shared" si="4"/>
        <v>42642341316</v>
      </c>
      <c r="Q11" s="96">
        <f t="shared" si="5"/>
        <v>0.23387102707647964</v>
      </c>
      <c r="R11" s="106">
        <v>0</v>
      </c>
      <c r="S11" s="108">
        <v>0</v>
      </c>
      <c r="T11" s="108">
        <f t="shared" si="6"/>
        <v>0</v>
      </c>
      <c r="U11" s="96">
        <f t="shared" si="7"/>
        <v>0</v>
      </c>
      <c r="V11" s="106">
        <v>0</v>
      </c>
      <c r="W11" s="108">
        <v>0</v>
      </c>
      <c r="X11" s="108">
        <f t="shared" si="8"/>
        <v>0</v>
      </c>
      <c r="Y11" s="96">
        <f t="shared" si="9"/>
        <v>0</v>
      </c>
      <c r="Z11" s="70">
        <f t="shared" si="10"/>
        <v>87065404162</v>
      </c>
      <c r="AA11" s="71">
        <f t="shared" si="11"/>
        <v>3458545689</v>
      </c>
      <c r="AB11" s="71">
        <f t="shared" si="12"/>
        <v>90523949851</v>
      </c>
      <c r="AC11" s="96">
        <f t="shared" si="13"/>
        <v>0.49647670538975491</v>
      </c>
      <c r="AD11" s="70">
        <v>84743686516</v>
      </c>
      <c r="AE11" s="71">
        <v>4882289586</v>
      </c>
      <c r="AF11" s="71">
        <f t="shared" si="14"/>
        <v>89625976102</v>
      </c>
      <c r="AG11" s="71">
        <v>179971285876</v>
      </c>
      <c r="AH11" s="71">
        <v>179971285876</v>
      </c>
      <c r="AI11" s="71">
        <v>43090443984</v>
      </c>
      <c r="AJ11" s="96">
        <f t="shared" si="15"/>
        <v>0.23942954996548318</v>
      </c>
      <c r="AK11" s="96">
        <f t="shared" si="16"/>
        <v>-0.52421894666485602</v>
      </c>
      <c r="AL11" s="11"/>
      <c r="AM11" s="11"/>
      <c r="AN11" s="11"/>
      <c r="AO11" s="11"/>
    </row>
    <row r="12" spans="1:41" s="12" customFormat="1" x14ac:dyDescent="0.2">
      <c r="A12" s="28" t="s">
        <v>23</v>
      </c>
      <c r="B12" s="37" t="s">
        <v>30</v>
      </c>
      <c r="C12" s="38" t="s">
        <v>31</v>
      </c>
      <c r="D12" s="70">
        <v>77285962695</v>
      </c>
      <c r="E12" s="71">
        <v>12053278398</v>
      </c>
      <c r="F12" s="73">
        <f t="shared" si="0"/>
        <v>89339241093</v>
      </c>
      <c r="G12" s="70">
        <v>77291041587</v>
      </c>
      <c r="H12" s="71">
        <v>12085476639</v>
      </c>
      <c r="I12" s="73">
        <f t="shared" si="1"/>
        <v>89376518226</v>
      </c>
      <c r="J12" s="70">
        <v>21759718940</v>
      </c>
      <c r="K12" s="71">
        <v>1486812784</v>
      </c>
      <c r="L12" s="71">
        <f t="shared" si="2"/>
        <v>23246531724</v>
      </c>
      <c r="M12" s="96">
        <f t="shared" si="3"/>
        <v>0.26020516225116486</v>
      </c>
      <c r="N12" s="106">
        <v>22146523852</v>
      </c>
      <c r="O12" s="107">
        <v>2382089091</v>
      </c>
      <c r="P12" s="108">
        <f t="shared" si="4"/>
        <v>24528612943</v>
      </c>
      <c r="Q12" s="96">
        <f t="shared" si="5"/>
        <v>0.27455586865201043</v>
      </c>
      <c r="R12" s="106">
        <v>0</v>
      </c>
      <c r="S12" s="108">
        <v>0</v>
      </c>
      <c r="T12" s="108">
        <f t="shared" si="6"/>
        <v>0</v>
      </c>
      <c r="U12" s="96">
        <f t="shared" si="7"/>
        <v>0</v>
      </c>
      <c r="V12" s="106">
        <v>0</v>
      </c>
      <c r="W12" s="108">
        <v>0</v>
      </c>
      <c r="X12" s="108">
        <f t="shared" si="8"/>
        <v>0</v>
      </c>
      <c r="Y12" s="96">
        <f t="shared" si="9"/>
        <v>0</v>
      </c>
      <c r="Z12" s="70">
        <f t="shared" si="10"/>
        <v>43906242792</v>
      </c>
      <c r="AA12" s="71">
        <f t="shared" si="11"/>
        <v>3868901875</v>
      </c>
      <c r="AB12" s="71">
        <f t="shared" si="12"/>
        <v>47775144667</v>
      </c>
      <c r="AC12" s="96">
        <f t="shared" si="13"/>
        <v>0.53476103090317528</v>
      </c>
      <c r="AD12" s="70">
        <v>44465380994</v>
      </c>
      <c r="AE12" s="71">
        <v>3974989632</v>
      </c>
      <c r="AF12" s="71">
        <f t="shared" si="14"/>
        <v>48440370626</v>
      </c>
      <c r="AG12" s="71">
        <v>82913006473</v>
      </c>
      <c r="AH12" s="71">
        <v>82913006473</v>
      </c>
      <c r="AI12" s="71">
        <v>21265284727</v>
      </c>
      <c r="AJ12" s="96">
        <f t="shared" si="15"/>
        <v>0.25647706712848339</v>
      </c>
      <c r="AK12" s="96">
        <f t="shared" si="16"/>
        <v>-0.49363283917909473</v>
      </c>
      <c r="AL12" s="11"/>
      <c r="AM12" s="11"/>
      <c r="AN12" s="11"/>
      <c r="AO12" s="11"/>
    </row>
    <row r="13" spans="1:41" s="12" customFormat="1" x14ac:dyDescent="0.2">
      <c r="A13" s="28" t="s">
        <v>23</v>
      </c>
      <c r="B13" s="37" t="s">
        <v>32</v>
      </c>
      <c r="C13" s="38" t="s">
        <v>33</v>
      </c>
      <c r="D13" s="70">
        <v>22384956422</v>
      </c>
      <c r="E13" s="71">
        <v>6243631305</v>
      </c>
      <c r="F13" s="73">
        <f t="shared" si="0"/>
        <v>28628587727</v>
      </c>
      <c r="G13" s="70">
        <v>22418856422</v>
      </c>
      <c r="H13" s="71">
        <v>6262631305</v>
      </c>
      <c r="I13" s="73">
        <f t="shared" si="1"/>
        <v>28681487727</v>
      </c>
      <c r="J13" s="70">
        <v>6626409812</v>
      </c>
      <c r="K13" s="71">
        <v>899356443</v>
      </c>
      <c r="L13" s="71">
        <f t="shared" si="2"/>
        <v>7525766255</v>
      </c>
      <c r="M13" s="96">
        <f t="shared" si="3"/>
        <v>0.2628759171344785</v>
      </c>
      <c r="N13" s="106">
        <v>5470388633</v>
      </c>
      <c r="O13" s="107">
        <v>1162096161</v>
      </c>
      <c r="P13" s="108">
        <f t="shared" si="4"/>
        <v>6632484794</v>
      </c>
      <c r="Q13" s="96">
        <f t="shared" si="5"/>
        <v>0.23167348865570536</v>
      </c>
      <c r="R13" s="106">
        <v>0</v>
      </c>
      <c r="S13" s="108">
        <v>0</v>
      </c>
      <c r="T13" s="108">
        <f t="shared" si="6"/>
        <v>0</v>
      </c>
      <c r="U13" s="96">
        <f t="shared" si="7"/>
        <v>0</v>
      </c>
      <c r="V13" s="106">
        <v>0</v>
      </c>
      <c r="W13" s="108">
        <v>0</v>
      </c>
      <c r="X13" s="108">
        <f t="shared" si="8"/>
        <v>0</v>
      </c>
      <c r="Y13" s="96">
        <f t="shared" si="9"/>
        <v>0</v>
      </c>
      <c r="Z13" s="70">
        <f t="shared" si="10"/>
        <v>12096798445</v>
      </c>
      <c r="AA13" s="71">
        <f t="shared" si="11"/>
        <v>2061452604</v>
      </c>
      <c r="AB13" s="71">
        <f t="shared" si="12"/>
        <v>14158251049</v>
      </c>
      <c r="AC13" s="96">
        <f t="shared" si="13"/>
        <v>0.49454940579018386</v>
      </c>
      <c r="AD13" s="70">
        <v>12967259790</v>
      </c>
      <c r="AE13" s="71">
        <v>2470046263</v>
      </c>
      <c r="AF13" s="71">
        <f t="shared" si="14"/>
        <v>15437306053</v>
      </c>
      <c r="AG13" s="71">
        <v>26428646389</v>
      </c>
      <c r="AH13" s="71">
        <v>26428646389</v>
      </c>
      <c r="AI13" s="71">
        <v>8443952520</v>
      </c>
      <c r="AJ13" s="96">
        <f t="shared" si="15"/>
        <v>0.31949999995135958</v>
      </c>
      <c r="AK13" s="96">
        <f t="shared" si="16"/>
        <v>-0.57035995974757014</v>
      </c>
      <c r="AL13" s="11"/>
      <c r="AM13" s="11"/>
      <c r="AN13" s="11"/>
      <c r="AO13" s="11"/>
    </row>
    <row r="14" spans="1:41" s="12" customFormat="1" x14ac:dyDescent="0.2">
      <c r="A14" s="28" t="s">
        <v>23</v>
      </c>
      <c r="B14" s="37" t="s">
        <v>34</v>
      </c>
      <c r="C14" s="38" t="s">
        <v>35</v>
      </c>
      <c r="D14" s="70">
        <v>22433143175</v>
      </c>
      <c r="E14" s="71">
        <v>4499126530</v>
      </c>
      <c r="F14" s="73">
        <f t="shared" si="0"/>
        <v>26932269705</v>
      </c>
      <c r="G14" s="70">
        <v>22433143175</v>
      </c>
      <c r="H14" s="71">
        <v>4499126530</v>
      </c>
      <c r="I14" s="73">
        <f t="shared" si="1"/>
        <v>26932269705</v>
      </c>
      <c r="J14" s="70">
        <v>5922813700</v>
      </c>
      <c r="K14" s="71">
        <v>754076057</v>
      </c>
      <c r="L14" s="71">
        <f t="shared" si="2"/>
        <v>6676889757</v>
      </c>
      <c r="M14" s="96">
        <f t="shared" si="3"/>
        <v>0.2479141130745631</v>
      </c>
      <c r="N14" s="106">
        <v>5100622688</v>
      </c>
      <c r="O14" s="107">
        <v>811684896</v>
      </c>
      <c r="P14" s="108">
        <f t="shared" si="4"/>
        <v>5912307584</v>
      </c>
      <c r="Q14" s="96">
        <f t="shared" si="5"/>
        <v>0.21952503998956965</v>
      </c>
      <c r="R14" s="106">
        <v>0</v>
      </c>
      <c r="S14" s="108">
        <v>0</v>
      </c>
      <c r="T14" s="108">
        <f t="shared" si="6"/>
        <v>0</v>
      </c>
      <c r="U14" s="96">
        <f t="shared" si="7"/>
        <v>0</v>
      </c>
      <c r="V14" s="106">
        <v>0</v>
      </c>
      <c r="W14" s="108">
        <v>0</v>
      </c>
      <c r="X14" s="108">
        <f t="shared" si="8"/>
        <v>0</v>
      </c>
      <c r="Y14" s="96">
        <f t="shared" si="9"/>
        <v>0</v>
      </c>
      <c r="Z14" s="70">
        <f t="shared" si="10"/>
        <v>11023436388</v>
      </c>
      <c r="AA14" s="71">
        <f t="shared" si="11"/>
        <v>1565760953</v>
      </c>
      <c r="AB14" s="71">
        <f t="shared" si="12"/>
        <v>12589197341</v>
      </c>
      <c r="AC14" s="96">
        <f t="shared" si="13"/>
        <v>0.46743915306413275</v>
      </c>
      <c r="AD14" s="70">
        <v>11329188472</v>
      </c>
      <c r="AE14" s="71">
        <v>1399091934</v>
      </c>
      <c r="AF14" s="71">
        <f t="shared" si="14"/>
        <v>12728280406</v>
      </c>
      <c r="AG14" s="71">
        <v>24829035328</v>
      </c>
      <c r="AH14" s="71">
        <v>24829035328</v>
      </c>
      <c r="AI14" s="71">
        <v>6677703558</v>
      </c>
      <c r="AJ14" s="96">
        <f t="shared" si="15"/>
        <v>0.26894736222270682</v>
      </c>
      <c r="AK14" s="96">
        <f t="shared" si="16"/>
        <v>-0.53549832377883577</v>
      </c>
      <c r="AL14" s="11"/>
      <c r="AM14" s="11"/>
      <c r="AN14" s="11"/>
      <c r="AO14" s="11"/>
    </row>
    <row r="15" spans="1:41" s="12" customFormat="1" x14ac:dyDescent="0.2">
      <c r="A15" s="28" t="s">
        <v>23</v>
      </c>
      <c r="B15" s="37" t="s">
        <v>36</v>
      </c>
      <c r="C15" s="38" t="s">
        <v>37</v>
      </c>
      <c r="D15" s="70">
        <v>21373887641</v>
      </c>
      <c r="E15" s="71">
        <v>3486189121</v>
      </c>
      <c r="F15" s="73">
        <f t="shared" si="0"/>
        <v>24860076762</v>
      </c>
      <c r="G15" s="70">
        <v>21373887641</v>
      </c>
      <c r="H15" s="71">
        <v>3486189121</v>
      </c>
      <c r="I15" s="73">
        <f t="shared" si="1"/>
        <v>24860076762</v>
      </c>
      <c r="J15" s="70">
        <v>6392130272</v>
      </c>
      <c r="K15" s="71">
        <v>355317995</v>
      </c>
      <c r="L15" s="71">
        <f t="shared" si="2"/>
        <v>6747448267</v>
      </c>
      <c r="M15" s="96">
        <f t="shared" si="3"/>
        <v>0.27141703268245121</v>
      </c>
      <c r="N15" s="106">
        <v>4152208444</v>
      </c>
      <c r="O15" s="107">
        <v>569917661</v>
      </c>
      <c r="P15" s="108">
        <f t="shared" si="4"/>
        <v>4722126105</v>
      </c>
      <c r="Q15" s="96">
        <f t="shared" si="5"/>
        <v>0.18994817072399514</v>
      </c>
      <c r="R15" s="106">
        <v>0</v>
      </c>
      <c r="S15" s="108">
        <v>0</v>
      </c>
      <c r="T15" s="108">
        <f t="shared" si="6"/>
        <v>0</v>
      </c>
      <c r="U15" s="96">
        <f t="shared" si="7"/>
        <v>0</v>
      </c>
      <c r="V15" s="106">
        <v>0</v>
      </c>
      <c r="W15" s="108">
        <v>0</v>
      </c>
      <c r="X15" s="108">
        <f t="shared" si="8"/>
        <v>0</v>
      </c>
      <c r="Y15" s="96">
        <f t="shared" si="9"/>
        <v>0</v>
      </c>
      <c r="Z15" s="70">
        <f t="shared" si="10"/>
        <v>10544338716</v>
      </c>
      <c r="AA15" s="71">
        <f t="shared" si="11"/>
        <v>925235656</v>
      </c>
      <c r="AB15" s="71">
        <f t="shared" si="12"/>
        <v>11469574372</v>
      </c>
      <c r="AC15" s="96">
        <f t="shared" si="13"/>
        <v>0.46136520340644632</v>
      </c>
      <c r="AD15" s="70">
        <v>10121713895</v>
      </c>
      <c r="AE15" s="71">
        <v>-120839749</v>
      </c>
      <c r="AF15" s="71">
        <f t="shared" si="14"/>
        <v>10000874146</v>
      </c>
      <c r="AG15" s="71">
        <v>28245339302</v>
      </c>
      <c r="AH15" s="71">
        <v>28245339302</v>
      </c>
      <c r="AI15" s="71">
        <v>6155246714</v>
      </c>
      <c r="AJ15" s="96">
        <f t="shared" si="15"/>
        <v>0.21792079210619214</v>
      </c>
      <c r="AK15" s="96">
        <f t="shared" si="16"/>
        <v>-0.5278286641684532</v>
      </c>
      <c r="AL15" s="11"/>
      <c r="AM15" s="11"/>
      <c r="AN15" s="11"/>
      <c r="AO15" s="11"/>
    </row>
    <row r="16" spans="1:41" s="12" customFormat="1" x14ac:dyDescent="0.2">
      <c r="A16" s="28" t="s">
        <v>23</v>
      </c>
      <c r="B16" s="37" t="s">
        <v>38</v>
      </c>
      <c r="C16" s="38" t="s">
        <v>39</v>
      </c>
      <c r="D16" s="70">
        <v>8471459505</v>
      </c>
      <c r="E16" s="71">
        <v>1365725071</v>
      </c>
      <c r="F16" s="73">
        <f t="shared" si="0"/>
        <v>9837184576</v>
      </c>
      <c r="G16" s="70">
        <v>8471459506</v>
      </c>
      <c r="H16" s="71">
        <v>1365725071</v>
      </c>
      <c r="I16" s="73">
        <f t="shared" si="1"/>
        <v>9837184577</v>
      </c>
      <c r="J16" s="70">
        <v>2393615181</v>
      </c>
      <c r="K16" s="71">
        <v>168183279</v>
      </c>
      <c r="L16" s="71">
        <f t="shared" si="2"/>
        <v>2561798460</v>
      </c>
      <c r="M16" s="96">
        <f t="shared" si="3"/>
        <v>0.26041988337293959</v>
      </c>
      <c r="N16" s="106">
        <v>1721941138</v>
      </c>
      <c r="O16" s="107">
        <v>232767030</v>
      </c>
      <c r="P16" s="108">
        <f t="shared" si="4"/>
        <v>1954708168</v>
      </c>
      <c r="Q16" s="96">
        <f t="shared" si="5"/>
        <v>0.19870605790694884</v>
      </c>
      <c r="R16" s="106">
        <v>0</v>
      </c>
      <c r="S16" s="108">
        <v>0</v>
      </c>
      <c r="T16" s="108">
        <f t="shared" si="6"/>
        <v>0</v>
      </c>
      <c r="U16" s="96">
        <f t="shared" si="7"/>
        <v>0</v>
      </c>
      <c r="V16" s="106">
        <v>0</v>
      </c>
      <c r="W16" s="108">
        <v>0</v>
      </c>
      <c r="X16" s="108">
        <f t="shared" si="8"/>
        <v>0</v>
      </c>
      <c r="Y16" s="96">
        <f t="shared" si="9"/>
        <v>0</v>
      </c>
      <c r="Z16" s="70">
        <f t="shared" si="10"/>
        <v>4115556319</v>
      </c>
      <c r="AA16" s="71">
        <f t="shared" si="11"/>
        <v>400950309</v>
      </c>
      <c r="AB16" s="71">
        <f t="shared" si="12"/>
        <v>4516506628</v>
      </c>
      <c r="AC16" s="96">
        <f t="shared" si="13"/>
        <v>0.45912594127988843</v>
      </c>
      <c r="AD16" s="70">
        <v>4032655536</v>
      </c>
      <c r="AE16" s="71">
        <v>441994685</v>
      </c>
      <c r="AF16" s="71">
        <f t="shared" si="14"/>
        <v>4474650221</v>
      </c>
      <c r="AG16" s="71">
        <v>9323256252</v>
      </c>
      <c r="AH16" s="71">
        <v>9323256252</v>
      </c>
      <c r="AI16" s="71">
        <v>1049783728</v>
      </c>
      <c r="AJ16" s="96">
        <f t="shared" si="15"/>
        <v>0.1125983990598567</v>
      </c>
      <c r="AK16" s="96">
        <f t="shared" si="16"/>
        <v>-0.56315956075709539</v>
      </c>
      <c r="AL16" s="11"/>
      <c r="AM16" s="11"/>
      <c r="AN16" s="11"/>
      <c r="AO16" s="11"/>
    </row>
    <row r="17" spans="1:41" s="12" customFormat="1" x14ac:dyDescent="0.2">
      <c r="A17" s="28" t="s">
        <v>23</v>
      </c>
      <c r="B17" s="39" t="s">
        <v>40</v>
      </c>
      <c r="C17" s="38" t="s">
        <v>41</v>
      </c>
      <c r="D17" s="70">
        <v>70139500867</v>
      </c>
      <c r="E17" s="71">
        <v>11619848243</v>
      </c>
      <c r="F17" s="73">
        <f t="shared" si="0"/>
        <v>81759349110</v>
      </c>
      <c r="G17" s="70">
        <v>70320400674</v>
      </c>
      <c r="H17" s="71">
        <v>12536756649</v>
      </c>
      <c r="I17" s="73">
        <f t="shared" si="1"/>
        <v>82857157323</v>
      </c>
      <c r="J17" s="70">
        <v>18272056007</v>
      </c>
      <c r="K17" s="71">
        <v>836033135</v>
      </c>
      <c r="L17" s="71">
        <f t="shared" si="2"/>
        <v>19108089142</v>
      </c>
      <c r="M17" s="96">
        <f t="shared" si="3"/>
        <v>0.23371136573374318</v>
      </c>
      <c r="N17" s="106">
        <v>17312881766</v>
      </c>
      <c r="O17" s="107">
        <v>1879917630</v>
      </c>
      <c r="P17" s="108">
        <f t="shared" si="4"/>
        <v>19192799396</v>
      </c>
      <c r="Q17" s="96">
        <f t="shared" si="5"/>
        <v>0.23474745830201973</v>
      </c>
      <c r="R17" s="106">
        <v>0</v>
      </c>
      <c r="S17" s="108">
        <v>0</v>
      </c>
      <c r="T17" s="108">
        <f t="shared" si="6"/>
        <v>0</v>
      </c>
      <c r="U17" s="96">
        <f t="shared" si="7"/>
        <v>0</v>
      </c>
      <c r="V17" s="106">
        <v>0</v>
      </c>
      <c r="W17" s="108">
        <v>0</v>
      </c>
      <c r="X17" s="108">
        <f t="shared" si="8"/>
        <v>0</v>
      </c>
      <c r="Y17" s="96">
        <f t="shared" si="9"/>
        <v>0</v>
      </c>
      <c r="Z17" s="70">
        <f t="shared" si="10"/>
        <v>35584937773</v>
      </c>
      <c r="AA17" s="71">
        <f t="shared" si="11"/>
        <v>2715950765</v>
      </c>
      <c r="AB17" s="71">
        <f t="shared" si="12"/>
        <v>38300888538</v>
      </c>
      <c r="AC17" s="96">
        <f t="shared" si="13"/>
        <v>0.46845882403576294</v>
      </c>
      <c r="AD17" s="70">
        <v>32924065217</v>
      </c>
      <c r="AE17" s="71">
        <v>3745061037</v>
      </c>
      <c r="AF17" s="71">
        <f t="shared" si="14"/>
        <v>36669126254</v>
      </c>
      <c r="AG17" s="71">
        <v>76435105346</v>
      </c>
      <c r="AH17" s="71">
        <v>76435105346</v>
      </c>
      <c r="AI17" s="71">
        <v>18138823674</v>
      </c>
      <c r="AJ17" s="96">
        <f t="shared" si="15"/>
        <v>0.2373101154487941</v>
      </c>
      <c r="AK17" s="96">
        <f t="shared" si="16"/>
        <v>-0.47659512629084311</v>
      </c>
      <c r="AL17" s="11"/>
      <c r="AM17" s="11"/>
      <c r="AN17" s="11"/>
      <c r="AO17" s="11"/>
    </row>
    <row r="18" spans="1:41" s="12" customFormat="1" x14ac:dyDescent="0.2">
      <c r="A18" s="40" t="s">
        <v>0</v>
      </c>
      <c r="B18" s="41" t="s">
        <v>616</v>
      </c>
      <c r="C18" s="40" t="s">
        <v>0</v>
      </c>
      <c r="D18" s="74">
        <f>SUM(D9:D17)</f>
        <v>447874841997</v>
      </c>
      <c r="E18" s="75">
        <f>SUM(E9:E17)</f>
        <v>68858541114</v>
      </c>
      <c r="F18" s="76">
        <f t="shared" si="0"/>
        <v>516733383111</v>
      </c>
      <c r="G18" s="74">
        <f>SUM(G9:G17)</f>
        <v>448261156292</v>
      </c>
      <c r="H18" s="75">
        <f>SUM(H9:H17)</f>
        <v>70105860419</v>
      </c>
      <c r="I18" s="76">
        <f t="shared" si="1"/>
        <v>518367016711</v>
      </c>
      <c r="J18" s="74">
        <f>SUM(J9:J17)</f>
        <v>123133460954</v>
      </c>
      <c r="K18" s="75">
        <f>SUM(K9:K17)</f>
        <v>7490020786</v>
      </c>
      <c r="L18" s="75">
        <f t="shared" si="2"/>
        <v>130623481740</v>
      </c>
      <c r="M18" s="97">
        <f t="shared" si="3"/>
        <v>0.25278700004551602</v>
      </c>
      <c r="N18" s="109">
        <f>SUM(N9:N17)</f>
        <v>110362212923</v>
      </c>
      <c r="O18" s="110">
        <f>SUM(O9:O17)</f>
        <v>11807546394</v>
      </c>
      <c r="P18" s="111">
        <f t="shared" si="4"/>
        <v>122169759317</v>
      </c>
      <c r="Q18" s="97">
        <f t="shared" si="5"/>
        <v>0.23642706918116144</v>
      </c>
      <c r="R18" s="109">
        <f>SUM(R9:R17)</f>
        <v>0</v>
      </c>
      <c r="S18" s="111">
        <f>SUM(S9:S17)</f>
        <v>0</v>
      </c>
      <c r="T18" s="111">
        <f t="shared" si="6"/>
        <v>0</v>
      </c>
      <c r="U18" s="97">
        <f t="shared" si="7"/>
        <v>0</v>
      </c>
      <c r="V18" s="109">
        <f>SUM(V9:V17)</f>
        <v>0</v>
      </c>
      <c r="W18" s="111">
        <f>SUM(W9:W17)</f>
        <v>0</v>
      </c>
      <c r="X18" s="111">
        <f t="shared" si="8"/>
        <v>0</v>
      </c>
      <c r="Y18" s="97">
        <f t="shared" si="9"/>
        <v>0</v>
      </c>
      <c r="Z18" s="74">
        <f t="shared" si="10"/>
        <v>233495673877</v>
      </c>
      <c r="AA18" s="75">
        <f t="shared" si="11"/>
        <v>19297567180</v>
      </c>
      <c r="AB18" s="75">
        <f t="shared" si="12"/>
        <v>252793241057</v>
      </c>
      <c r="AC18" s="97">
        <f t="shared" si="13"/>
        <v>0.48921406922667748</v>
      </c>
      <c r="AD18" s="74">
        <f>SUM(AD9:AD17)</f>
        <v>225388428310</v>
      </c>
      <c r="AE18" s="75">
        <f>SUM(AE9:AE17)</f>
        <v>20091339040</v>
      </c>
      <c r="AF18" s="75">
        <f t="shared" si="14"/>
        <v>245479767350</v>
      </c>
      <c r="AG18" s="75">
        <f>SUM(AG9:AG17)</f>
        <v>484259253608</v>
      </c>
      <c r="AH18" s="75">
        <f>SUM(AH9:AH17)</f>
        <v>484259253608</v>
      </c>
      <c r="AI18" s="75">
        <f>SUM(AI9:AI17)</f>
        <v>118674799908</v>
      </c>
      <c r="AJ18" s="97">
        <f t="shared" si="15"/>
        <v>0.24506459922821697</v>
      </c>
      <c r="AK18" s="97">
        <f t="shared" si="16"/>
        <v>-0.50232249021642228</v>
      </c>
      <c r="AL18" s="11"/>
      <c r="AM18" s="11"/>
      <c r="AN18" s="11"/>
      <c r="AO18" s="11"/>
    </row>
    <row r="19" spans="1:41" s="12" customFormat="1" ht="12.75" customHeight="1" x14ac:dyDescent="0.2">
      <c r="A19" s="42"/>
      <c r="B19" s="43"/>
      <c r="C19" s="44"/>
      <c r="D19" s="77"/>
      <c r="E19" s="78"/>
      <c r="F19" s="79"/>
      <c r="G19" s="77"/>
      <c r="H19" s="78"/>
      <c r="I19" s="79"/>
      <c r="J19" s="80"/>
      <c r="K19" s="78"/>
      <c r="L19" s="79"/>
      <c r="M19" s="98"/>
      <c r="N19" s="80"/>
      <c r="O19" s="79"/>
      <c r="P19" s="78"/>
      <c r="Q19" s="98"/>
      <c r="R19" s="80"/>
      <c r="S19" s="78"/>
      <c r="T19" s="78"/>
      <c r="U19" s="98"/>
      <c r="V19" s="80"/>
      <c r="W19" s="78"/>
      <c r="X19" s="78"/>
      <c r="Y19" s="98"/>
      <c r="Z19" s="80"/>
      <c r="AA19" s="78"/>
      <c r="AB19" s="79"/>
      <c r="AC19" s="98"/>
      <c r="AD19" s="80"/>
      <c r="AE19" s="78"/>
      <c r="AF19" s="78"/>
      <c r="AG19" s="78"/>
      <c r="AH19" s="78"/>
      <c r="AI19" s="78"/>
      <c r="AJ19" s="98"/>
      <c r="AK19" s="98"/>
      <c r="AL19" s="11"/>
      <c r="AM19" s="11"/>
      <c r="AN19" s="11"/>
      <c r="AO19" s="11"/>
    </row>
    <row r="20" spans="1:41" s="12" customFormat="1" x14ac:dyDescent="0.2">
      <c r="A20" s="11"/>
      <c r="B20" s="45"/>
      <c r="C20" s="11"/>
      <c r="D20" s="81"/>
      <c r="E20" s="81"/>
      <c r="F20" s="81"/>
      <c r="G20" s="81"/>
      <c r="H20" s="81"/>
      <c r="I20" s="81"/>
      <c r="J20" s="81"/>
      <c r="K20" s="81"/>
      <c r="L20" s="81"/>
      <c r="M20" s="99"/>
      <c r="N20" s="81"/>
      <c r="O20" s="81"/>
      <c r="P20" s="81"/>
      <c r="Q20" s="99"/>
      <c r="R20" s="81"/>
      <c r="S20" s="81"/>
      <c r="T20" s="81"/>
      <c r="U20" s="99"/>
      <c r="V20" s="81"/>
      <c r="W20" s="81"/>
      <c r="X20" s="81"/>
      <c r="Y20" s="99"/>
      <c r="Z20" s="81"/>
      <c r="AA20" s="81"/>
      <c r="AB20" s="81"/>
      <c r="AC20" s="99"/>
      <c r="AD20" s="81"/>
      <c r="AE20" s="81"/>
      <c r="AF20" s="81"/>
      <c r="AG20" s="81"/>
      <c r="AH20" s="81"/>
      <c r="AI20" s="81"/>
      <c r="AJ20" s="99"/>
      <c r="AK20" s="99"/>
      <c r="AL20" s="11"/>
      <c r="AM20" s="11"/>
      <c r="AN20" s="11"/>
      <c r="AO20" s="11"/>
    </row>
    <row r="21" spans="1:41" x14ac:dyDescent="0.2">
      <c r="A21" s="2"/>
      <c r="B21" s="2"/>
      <c r="C21" s="2"/>
      <c r="D21" s="82"/>
      <c r="E21" s="82"/>
      <c r="F21" s="82"/>
      <c r="G21" s="82"/>
      <c r="H21" s="82"/>
      <c r="I21" s="82"/>
      <c r="J21" s="82"/>
      <c r="K21" s="82"/>
      <c r="L21" s="82"/>
      <c r="M21" s="100"/>
      <c r="N21" s="82"/>
      <c r="O21" s="82"/>
      <c r="P21" s="82"/>
      <c r="Q21" s="100"/>
      <c r="R21" s="82"/>
      <c r="S21" s="82"/>
      <c r="T21" s="82"/>
      <c r="U21" s="100"/>
      <c r="V21" s="82"/>
      <c r="W21" s="82"/>
      <c r="X21" s="82"/>
      <c r="Y21" s="100"/>
      <c r="Z21" s="82"/>
      <c r="AA21" s="82"/>
      <c r="AB21" s="82"/>
      <c r="AC21" s="100"/>
      <c r="AD21" s="82"/>
      <c r="AE21" s="82"/>
      <c r="AF21" s="82"/>
      <c r="AG21" s="82"/>
      <c r="AH21" s="82"/>
      <c r="AI21" s="82"/>
      <c r="AJ21" s="100"/>
      <c r="AK21" s="100"/>
      <c r="AL21" s="2"/>
      <c r="AM21" s="2"/>
      <c r="AN21" s="2"/>
      <c r="AO21" s="2"/>
    </row>
    <row r="22" spans="1:41" x14ac:dyDescent="0.2">
      <c r="A22" s="2"/>
      <c r="B22" s="2"/>
      <c r="C22" s="2"/>
      <c r="D22" s="82"/>
      <c r="E22" s="82"/>
      <c r="F22" s="82"/>
      <c r="G22" s="82"/>
      <c r="H22" s="82"/>
      <c r="I22" s="82"/>
      <c r="J22" s="82"/>
      <c r="K22" s="82"/>
      <c r="L22" s="82"/>
      <c r="M22" s="100"/>
      <c r="N22" s="82"/>
      <c r="O22" s="82"/>
      <c r="P22" s="82"/>
      <c r="Q22" s="100"/>
      <c r="R22" s="82"/>
      <c r="S22" s="82"/>
      <c r="T22" s="82"/>
      <c r="U22" s="100"/>
      <c r="V22" s="82"/>
      <c r="W22" s="82"/>
      <c r="X22" s="82"/>
      <c r="Y22" s="100"/>
      <c r="Z22" s="82"/>
      <c r="AA22" s="82"/>
      <c r="AB22" s="82"/>
      <c r="AC22" s="100"/>
      <c r="AD22" s="82"/>
      <c r="AE22" s="82"/>
      <c r="AF22" s="82"/>
      <c r="AG22" s="82"/>
      <c r="AH22" s="82"/>
      <c r="AI22" s="82"/>
      <c r="AJ22" s="100"/>
      <c r="AK22" s="100"/>
      <c r="AL22" s="2"/>
      <c r="AM22" s="2"/>
      <c r="AN22" s="2"/>
      <c r="AO22" s="2"/>
    </row>
    <row r="23" spans="1:41" x14ac:dyDescent="0.2">
      <c r="A23" s="2"/>
      <c r="B23" s="2"/>
      <c r="C23" s="2"/>
      <c r="D23" s="82"/>
      <c r="E23" s="82"/>
      <c r="F23" s="82"/>
      <c r="G23" s="82"/>
      <c r="H23" s="82"/>
      <c r="I23" s="82"/>
      <c r="J23" s="82"/>
      <c r="K23" s="82"/>
      <c r="L23" s="82"/>
      <c r="M23" s="100"/>
      <c r="N23" s="82"/>
      <c r="O23" s="82"/>
      <c r="P23" s="82"/>
      <c r="Q23" s="100"/>
      <c r="R23" s="82"/>
      <c r="S23" s="82"/>
      <c r="T23" s="82"/>
      <c r="U23" s="100"/>
      <c r="V23" s="82"/>
      <c r="W23" s="82"/>
      <c r="X23" s="82"/>
      <c r="Y23" s="100"/>
      <c r="Z23" s="82"/>
      <c r="AA23" s="82"/>
      <c r="AB23" s="82"/>
      <c r="AC23" s="100"/>
      <c r="AD23" s="82"/>
      <c r="AE23" s="82"/>
      <c r="AF23" s="82"/>
      <c r="AG23" s="82"/>
      <c r="AH23" s="82"/>
      <c r="AI23" s="82"/>
      <c r="AJ23" s="100"/>
      <c r="AK23" s="100"/>
      <c r="AL23" s="2"/>
      <c r="AM23" s="2"/>
      <c r="AN23" s="2"/>
      <c r="AO23" s="2"/>
    </row>
    <row r="24" spans="1:41" x14ac:dyDescent="0.2">
      <c r="A24" s="2"/>
      <c r="B24" s="2"/>
      <c r="C24" s="2"/>
      <c r="D24" s="82"/>
      <c r="E24" s="82"/>
      <c r="F24" s="82"/>
      <c r="G24" s="82"/>
      <c r="H24" s="82"/>
      <c r="I24" s="82"/>
      <c r="J24" s="82"/>
      <c r="K24" s="82"/>
      <c r="L24" s="82"/>
      <c r="M24" s="100"/>
      <c r="N24" s="82"/>
      <c r="O24" s="82"/>
      <c r="P24" s="82"/>
      <c r="Q24" s="100"/>
      <c r="R24" s="82"/>
      <c r="S24" s="82"/>
      <c r="T24" s="82"/>
      <c r="U24" s="100"/>
      <c r="V24" s="82"/>
      <c r="W24" s="82"/>
      <c r="X24" s="82"/>
      <c r="Y24" s="100"/>
      <c r="Z24" s="82"/>
      <c r="AA24" s="82"/>
      <c r="AB24" s="82"/>
      <c r="AC24" s="100"/>
      <c r="AD24" s="82"/>
      <c r="AE24" s="82"/>
      <c r="AF24" s="82"/>
      <c r="AG24" s="82"/>
      <c r="AH24" s="82"/>
      <c r="AI24" s="82"/>
      <c r="AJ24" s="100"/>
      <c r="AK24" s="100"/>
      <c r="AL24" s="2"/>
      <c r="AM24" s="2"/>
      <c r="AN24" s="2"/>
      <c r="AO24" s="2"/>
    </row>
    <row r="25" spans="1:41" x14ac:dyDescent="0.2">
      <c r="A25" s="2"/>
      <c r="B25" s="2"/>
      <c r="C25" s="2"/>
      <c r="D25" s="82"/>
      <c r="E25" s="82"/>
      <c r="F25" s="82"/>
      <c r="G25" s="82"/>
      <c r="H25" s="82"/>
      <c r="I25" s="82"/>
      <c r="J25" s="82"/>
      <c r="K25" s="82"/>
      <c r="L25" s="82"/>
      <c r="M25" s="100"/>
      <c r="N25" s="82"/>
      <c r="O25" s="82"/>
      <c r="P25" s="82"/>
      <c r="Q25" s="100"/>
      <c r="R25" s="82"/>
      <c r="S25" s="82"/>
      <c r="T25" s="82"/>
      <c r="U25" s="100"/>
      <c r="V25" s="82"/>
      <c r="W25" s="82"/>
      <c r="X25" s="82"/>
      <c r="Y25" s="100"/>
      <c r="Z25" s="82"/>
      <c r="AA25" s="82"/>
      <c r="AB25" s="82"/>
      <c r="AC25" s="100"/>
      <c r="AD25" s="82"/>
      <c r="AE25" s="82"/>
      <c r="AF25" s="82"/>
      <c r="AG25" s="82"/>
      <c r="AH25" s="82"/>
      <c r="AI25" s="82"/>
      <c r="AJ25" s="100"/>
      <c r="AK25" s="100"/>
      <c r="AL25" s="2"/>
      <c r="AM25" s="2"/>
      <c r="AN25" s="2"/>
      <c r="AO25" s="2"/>
    </row>
    <row r="26" spans="1:41" x14ac:dyDescent="0.2">
      <c r="A26" s="2"/>
      <c r="B26" s="2"/>
      <c r="C26" s="2"/>
      <c r="D26" s="82"/>
      <c r="E26" s="82"/>
      <c r="F26" s="82"/>
      <c r="G26" s="82"/>
      <c r="H26" s="82"/>
      <c r="I26" s="82"/>
      <c r="J26" s="82"/>
      <c r="K26" s="82"/>
      <c r="L26" s="82"/>
      <c r="M26" s="100"/>
      <c r="N26" s="82"/>
      <c r="O26" s="82"/>
      <c r="P26" s="82"/>
      <c r="Q26" s="100"/>
      <c r="R26" s="82"/>
      <c r="S26" s="82"/>
      <c r="T26" s="82"/>
      <c r="U26" s="100"/>
      <c r="V26" s="82"/>
      <c r="W26" s="82"/>
      <c r="X26" s="82"/>
      <c r="Y26" s="100"/>
      <c r="Z26" s="82"/>
      <c r="AA26" s="82"/>
      <c r="AB26" s="82"/>
      <c r="AC26" s="100"/>
      <c r="AD26" s="82"/>
      <c r="AE26" s="82"/>
      <c r="AF26" s="82"/>
      <c r="AG26" s="82"/>
      <c r="AH26" s="82"/>
      <c r="AI26" s="82"/>
      <c r="AJ26" s="100"/>
      <c r="AK26" s="100"/>
      <c r="AL26" s="2"/>
      <c r="AM26" s="2"/>
      <c r="AN26" s="2"/>
      <c r="AO26" s="2"/>
    </row>
    <row r="27" spans="1:41" x14ac:dyDescent="0.2">
      <c r="A27" s="2"/>
      <c r="B27" s="2"/>
      <c r="C27" s="2"/>
      <c r="D27" s="82"/>
      <c r="E27" s="82"/>
      <c r="F27" s="82"/>
      <c r="G27" s="82"/>
      <c r="H27" s="82"/>
      <c r="I27" s="82"/>
      <c r="J27" s="82"/>
      <c r="K27" s="82"/>
      <c r="L27" s="82"/>
      <c r="M27" s="100"/>
      <c r="N27" s="82"/>
      <c r="O27" s="82"/>
      <c r="P27" s="82"/>
      <c r="Q27" s="100"/>
      <c r="R27" s="82"/>
      <c r="S27" s="82"/>
      <c r="T27" s="82"/>
      <c r="U27" s="100"/>
      <c r="V27" s="82"/>
      <c r="W27" s="82"/>
      <c r="X27" s="82"/>
      <c r="Y27" s="100"/>
      <c r="Z27" s="82"/>
      <c r="AA27" s="82"/>
      <c r="AB27" s="82"/>
      <c r="AC27" s="100"/>
      <c r="AD27" s="82"/>
      <c r="AE27" s="82"/>
      <c r="AF27" s="82"/>
      <c r="AG27" s="82"/>
      <c r="AH27" s="82"/>
      <c r="AI27" s="82"/>
      <c r="AJ27" s="100"/>
      <c r="AK27" s="100"/>
      <c r="AL27" s="2"/>
      <c r="AM27" s="2"/>
      <c r="AN27" s="2"/>
      <c r="AO27" s="2"/>
    </row>
    <row r="28" spans="1:41" x14ac:dyDescent="0.2">
      <c r="A28" s="2"/>
      <c r="B28" s="2"/>
      <c r="C28" s="2"/>
      <c r="D28" s="82"/>
      <c r="E28" s="82"/>
      <c r="F28" s="82"/>
      <c r="G28" s="82"/>
      <c r="H28" s="82"/>
      <c r="I28" s="82"/>
      <c r="J28" s="82"/>
      <c r="K28" s="82"/>
      <c r="L28" s="82"/>
      <c r="M28" s="100"/>
      <c r="N28" s="82"/>
      <c r="O28" s="82"/>
      <c r="P28" s="82"/>
      <c r="Q28" s="100"/>
      <c r="R28" s="82"/>
      <c r="S28" s="82"/>
      <c r="T28" s="82"/>
      <c r="U28" s="100"/>
      <c r="V28" s="82"/>
      <c r="W28" s="82"/>
      <c r="X28" s="82"/>
      <c r="Y28" s="100"/>
      <c r="Z28" s="82"/>
      <c r="AA28" s="82"/>
      <c r="AB28" s="82"/>
      <c r="AC28" s="100"/>
      <c r="AD28" s="82"/>
      <c r="AE28" s="82"/>
      <c r="AF28" s="82"/>
      <c r="AG28" s="82"/>
      <c r="AH28" s="82"/>
      <c r="AI28" s="82"/>
      <c r="AJ28" s="100"/>
      <c r="AK28" s="100"/>
      <c r="AL28" s="2"/>
      <c r="AM28" s="2"/>
      <c r="AN28" s="2"/>
      <c r="AO28" s="2"/>
    </row>
    <row r="29" spans="1:41" x14ac:dyDescent="0.2">
      <c r="A29" s="2"/>
      <c r="B29" s="2"/>
      <c r="C29" s="2"/>
      <c r="D29" s="82"/>
      <c r="E29" s="82"/>
      <c r="F29" s="82"/>
      <c r="G29" s="82"/>
      <c r="H29" s="82"/>
      <c r="I29" s="82"/>
      <c r="J29" s="82"/>
      <c r="K29" s="82"/>
      <c r="L29" s="82"/>
      <c r="M29" s="100"/>
      <c r="N29" s="82"/>
      <c r="O29" s="82"/>
      <c r="P29" s="82"/>
      <c r="Q29" s="100"/>
      <c r="R29" s="82"/>
      <c r="S29" s="82"/>
      <c r="T29" s="82"/>
      <c r="U29" s="100"/>
      <c r="V29" s="82"/>
      <c r="W29" s="82"/>
      <c r="X29" s="82"/>
      <c r="Y29" s="100"/>
      <c r="Z29" s="82"/>
      <c r="AA29" s="82"/>
      <c r="AB29" s="82"/>
      <c r="AC29" s="100"/>
      <c r="AD29" s="82"/>
      <c r="AE29" s="82"/>
      <c r="AF29" s="82"/>
      <c r="AG29" s="82"/>
      <c r="AH29" s="82"/>
      <c r="AI29" s="82"/>
      <c r="AJ29" s="100"/>
      <c r="AK29" s="100"/>
      <c r="AL29" s="2"/>
      <c r="AM29" s="2"/>
      <c r="AN29" s="2"/>
      <c r="AO29" s="2"/>
    </row>
    <row r="30" spans="1:41" x14ac:dyDescent="0.2">
      <c r="A30" s="2"/>
      <c r="B30" s="2"/>
      <c r="C30" s="2"/>
      <c r="D30" s="82"/>
      <c r="E30" s="82"/>
      <c r="F30" s="82"/>
      <c r="G30" s="82"/>
      <c r="H30" s="82"/>
      <c r="I30" s="82"/>
      <c r="J30" s="82"/>
      <c r="K30" s="82"/>
      <c r="L30" s="82"/>
      <c r="M30" s="100"/>
      <c r="N30" s="82"/>
      <c r="O30" s="82"/>
      <c r="P30" s="82"/>
      <c r="Q30" s="100"/>
      <c r="R30" s="82"/>
      <c r="S30" s="82"/>
      <c r="T30" s="82"/>
      <c r="U30" s="100"/>
      <c r="V30" s="82"/>
      <c r="W30" s="82"/>
      <c r="X30" s="82"/>
      <c r="Y30" s="100"/>
      <c r="Z30" s="82"/>
      <c r="AA30" s="82"/>
      <c r="AB30" s="82"/>
      <c r="AC30" s="100"/>
      <c r="AD30" s="82"/>
      <c r="AE30" s="82"/>
      <c r="AF30" s="82"/>
      <c r="AG30" s="82"/>
      <c r="AH30" s="82"/>
      <c r="AI30" s="82"/>
      <c r="AJ30" s="100"/>
      <c r="AK30" s="100"/>
      <c r="AL30" s="2"/>
      <c r="AM30" s="2"/>
      <c r="AN30" s="2"/>
      <c r="AO30" s="2"/>
    </row>
    <row r="31" spans="1:41" x14ac:dyDescent="0.2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  <c r="AL31" s="2"/>
      <c r="AM31" s="2"/>
      <c r="AN31" s="2"/>
      <c r="AO31" s="2"/>
    </row>
    <row r="32" spans="1:41" x14ac:dyDescent="0.2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  <c r="AL32" s="2"/>
      <c r="AM32" s="2"/>
      <c r="AN32" s="2"/>
      <c r="AO32" s="2"/>
    </row>
    <row r="33" spans="1:41" x14ac:dyDescent="0.2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  <c r="AL33" s="2"/>
      <c r="AM33" s="2"/>
      <c r="AN33" s="2"/>
      <c r="AO33" s="2"/>
    </row>
    <row r="34" spans="1:41" x14ac:dyDescent="0.2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  <c r="AL34" s="2"/>
      <c r="AM34" s="2"/>
      <c r="AN34" s="2"/>
      <c r="AO34" s="2"/>
    </row>
    <row r="35" spans="1:41" x14ac:dyDescent="0.2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  <c r="AL35" s="2"/>
      <c r="AM35" s="2"/>
      <c r="AN35" s="2"/>
      <c r="AO35" s="2"/>
    </row>
    <row r="36" spans="1:41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  <c r="AL36" s="2"/>
      <c r="AM36" s="2"/>
      <c r="AN36" s="2"/>
      <c r="AO36" s="2"/>
    </row>
    <row r="37" spans="1:41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  <c r="AL37" s="2"/>
      <c r="AM37" s="2"/>
      <c r="AN37" s="2"/>
      <c r="AO37" s="2"/>
    </row>
    <row r="38" spans="1:41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  <c r="AL38" s="2"/>
      <c r="AM38" s="2"/>
      <c r="AN38" s="2"/>
      <c r="AO38" s="2"/>
    </row>
    <row r="39" spans="1:41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  <c r="AL39" s="2"/>
      <c r="AM39" s="2"/>
      <c r="AN39" s="2"/>
      <c r="AO39" s="2"/>
    </row>
    <row r="40" spans="1:41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  <c r="AL40" s="2"/>
      <c r="AM40" s="2"/>
      <c r="AN40" s="2"/>
      <c r="AO40" s="2"/>
    </row>
    <row r="41" spans="1:41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  <c r="AL41" s="2"/>
      <c r="AM41" s="2"/>
      <c r="AN41" s="2"/>
      <c r="AO41" s="2"/>
    </row>
    <row r="42" spans="1:41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  <c r="AL42" s="2"/>
      <c r="AM42" s="2"/>
      <c r="AN42" s="2"/>
      <c r="AO42" s="2"/>
    </row>
    <row r="43" spans="1:41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  <c r="AL43" s="2"/>
      <c r="AM43" s="2"/>
      <c r="AN43" s="2"/>
      <c r="AO43" s="2"/>
    </row>
    <row r="44" spans="1:41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  <c r="AL44" s="2"/>
      <c r="AM44" s="2"/>
      <c r="AN44" s="2"/>
      <c r="AO44" s="2"/>
    </row>
    <row r="45" spans="1:41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  <c r="AL45" s="2"/>
      <c r="AM45" s="2"/>
      <c r="AN45" s="2"/>
      <c r="AO45" s="2"/>
    </row>
    <row r="46" spans="1:41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  <c r="AL46" s="2"/>
      <c r="AM46" s="2"/>
      <c r="AN46" s="2"/>
      <c r="AO46" s="2"/>
    </row>
    <row r="47" spans="1:41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  <c r="AL47" s="2"/>
      <c r="AM47" s="2"/>
      <c r="AN47" s="2"/>
      <c r="AO47" s="2"/>
    </row>
    <row r="48" spans="1:41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  <c r="AL48" s="2"/>
      <c r="AM48" s="2"/>
      <c r="AN48" s="2"/>
      <c r="AO48" s="2"/>
    </row>
    <row r="49" spans="1:41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  <c r="AL49" s="2"/>
      <c r="AM49" s="2"/>
      <c r="AN49" s="2"/>
      <c r="AO49" s="2"/>
    </row>
    <row r="50" spans="1:41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  <c r="AL50" s="2"/>
      <c r="AM50" s="2"/>
      <c r="AN50" s="2"/>
      <c r="AO50" s="2"/>
    </row>
    <row r="51" spans="1:41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  <c r="AL51" s="2"/>
      <c r="AM51" s="2"/>
      <c r="AN51" s="2"/>
      <c r="AO51" s="2"/>
    </row>
    <row r="52" spans="1:41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  <c r="AL52" s="2"/>
      <c r="AM52" s="2"/>
      <c r="AN52" s="2"/>
      <c r="AO52" s="2"/>
    </row>
    <row r="53" spans="1:41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  <c r="AL53" s="2"/>
      <c r="AM53" s="2"/>
      <c r="AN53" s="2"/>
      <c r="AO53" s="2"/>
    </row>
    <row r="54" spans="1:41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  <c r="AL54" s="2"/>
      <c r="AM54" s="2"/>
      <c r="AN54" s="2"/>
      <c r="AO54" s="2"/>
    </row>
    <row r="55" spans="1:41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  <c r="AL55" s="2"/>
      <c r="AM55" s="2"/>
      <c r="AN55" s="2"/>
      <c r="AO55" s="2"/>
    </row>
    <row r="56" spans="1:41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  <c r="AL56" s="2"/>
      <c r="AM56" s="2"/>
      <c r="AN56" s="2"/>
      <c r="AO56" s="2"/>
    </row>
    <row r="57" spans="1:41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  <c r="AL57" s="2"/>
      <c r="AM57" s="2"/>
      <c r="AN57" s="2"/>
      <c r="AO57" s="2"/>
    </row>
    <row r="58" spans="1:41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  <c r="AL58" s="2"/>
      <c r="AM58" s="2"/>
      <c r="AN58" s="2"/>
      <c r="AO58" s="2"/>
    </row>
    <row r="59" spans="1:41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  <c r="AL59" s="2"/>
      <c r="AM59" s="2"/>
      <c r="AN59" s="2"/>
      <c r="AO59" s="2"/>
    </row>
    <row r="60" spans="1:41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  <c r="AL60" s="2"/>
      <c r="AM60" s="2"/>
      <c r="AN60" s="2"/>
      <c r="AO60" s="2"/>
    </row>
    <row r="61" spans="1:41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  <c r="AL61" s="2"/>
      <c r="AM61" s="2"/>
      <c r="AN61" s="2"/>
      <c r="AO61" s="2"/>
    </row>
    <row r="62" spans="1:41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  <c r="AL62" s="2"/>
      <c r="AM62" s="2"/>
      <c r="AN62" s="2"/>
      <c r="AO62" s="2"/>
    </row>
    <row r="63" spans="1:41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  <c r="AL63" s="2"/>
      <c r="AM63" s="2"/>
      <c r="AN63" s="2"/>
      <c r="AO63" s="2"/>
    </row>
    <row r="64" spans="1:41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  <c r="AL64" s="2"/>
      <c r="AM64" s="2"/>
      <c r="AN64" s="2"/>
      <c r="AO64" s="2"/>
    </row>
    <row r="65" spans="1:41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  <c r="AL65" s="2"/>
      <c r="AM65" s="2"/>
      <c r="AN65" s="2"/>
      <c r="AO65" s="2"/>
    </row>
    <row r="66" spans="1:41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  <c r="AL66" s="2"/>
      <c r="AM66" s="2"/>
      <c r="AN66" s="2"/>
      <c r="AO66" s="2"/>
    </row>
    <row r="67" spans="1:41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  <c r="AL67" s="2"/>
      <c r="AM67" s="2"/>
      <c r="AN67" s="2"/>
      <c r="AO67" s="2"/>
    </row>
    <row r="68" spans="1:41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  <c r="AL68" s="2"/>
      <c r="AM68" s="2"/>
      <c r="AN68" s="2"/>
      <c r="AO68" s="2"/>
    </row>
    <row r="69" spans="1:41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  <c r="AL69" s="2"/>
      <c r="AM69" s="2"/>
      <c r="AN69" s="2"/>
      <c r="AO69" s="2"/>
    </row>
    <row r="70" spans="1:41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  <c r="AL70" s="2"/>
      <c r="AM70" s="2"/>
      <c r="AN70" s="2"/>
      <c r="AO70" s="2"/>
    </row>
    <row r="71" spans="1:41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  <c r="AL71" s="2"/>
      <c r="AM71" s="2"/>
      <c r="AN71" s="2"/>
      <c r="AO71" s="2"/>
    </row>
    <row r="72" spans="1:41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  <c r="AL72" s="2"/>
      <c r="AM72" s="2"/>
      <c r="AN72" s="2"/>
      <c r="AO72" s="2"/>
    </row>
    <row r="73" spans="1:41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  <c r="AL73" s="2"/>
      <c r="AM73" s="2"/>
      <c r="AN73" s="2"/>
      <c r="AO73" s="2"/>
    </row>
    <row r="74" spans="1:41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  <c r="AL74" s="2"/>
      <c r="AM74" s="2"/>
      <c r="AN74" s="2"/>
      <c r="AO74" s="2"/>
    </row>
    <row r="75" spans="1:41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  <c r="AL75" s="2"/>
      <c r="AM75" s="2"/>
      <c r="AN75" s="2"/>
      <c r="AO75" s="2"/>
    </row>
    <row r="76" spans="1:41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  <c r="AL76" s="2"/>
      <c r="AM76" s="2"/>
      <c r="AN76" s="2"/>
      <c r="AO76" s="2"/>
    </row>
    <row r="77" spans="1:41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  <c r="AL77" s="2"/>
      <c r="AM77" s="2"/>
      <c r="AN77" s="2"/>
      <c r="AO77" s="2"/>
    </row>
    <row r="78" spans="1:41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  <c r="AL78" s="2"/>
      <c r="AM78" s="2"/>
      <c r="AN78" s="2"/>
      <c r="AO78" s="2"/>
    </row>
    <row r="79" spans="1:41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  <c r="AL79" s="2"/>
      <c r="AM79" s="2"/>
      <c r="AN79" s="2"/>
      <c r="AO79" s="2"/>
    </row>
    <row r="80" spans="1:41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  <c r="AL80" s="2"/>
      <c r="AM80" s="2"/>
      <c r="AN80" s="2"/>
      <c r="AO80" s="2"/>
    </row>
    <row r="81" spans="1:41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  <c r="AL81" s="2"/>
      <c r="AM81" s="2"/>
      <c r="AN81" s="2"/>
      <c r="AO81" s="2"/>
    </row>
    <row r="82" spans="1:4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9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showGridLines="0" view="pageBreakPreview" zoomScale="60" zoomScaleNormal="100" workbookViewId="0">
      <selection activeCell="AA24" sqref="AA24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5.85546875" customWidth="1"/>
    <col min="7" max="9" width="12.5703125" hidden="1" customWidth="1"/>
    <col min="10" max="16" width="17.28515625" customWidth="1"/>
    <col min="17" max="17" width="14.140625" bestFit="1" customWidth="1"/>
    <col min="18" max="25" width="12.5703125" hidden="1" customWidth="1"/>
    <col min="26" max="28" width="16.140625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9.2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38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101</v>
      </c>
      <c r="B9" s="62" t="s">
        <v>451</v>
      </c>
      <c r="C9" s="63" t="s">
        <v>452</v>
      </c>
      <c r="D9" s="83">
        <v>278759442</v>
      </c>
      <c r="E9" s="84">
        <v>113980950</v>
      </c>
      <c r="F9" s="85">
        <f>$D9       +$E9</f>
        <v>392740392</v>
      </c>
      <c r="G9" s="83">
        <v>278759442</v>
      </c>
      <c r="H9" s="84">
        <v>113980950</v>
      </c>
      <c r="I9" s="85">
        <f>$G9       +$H9</f>
        <v>392740392</v>
      </c>
      <c r="J9" s="83">
        <v>77481095</v>
      </c>
      <c r="K9" s="84">
        <v>4822864</v>
      </c>
      <c r="L9" s="84">
        <f>$J9       +$K9</f>
        <v>82303959</v>
      </c>
      <c r="M9" s="101">
        <f>IF(($F9       =0),0,($L9       /$F9       ))</f>
        <v>0.20956326539491768</v>
      </c>
      <c r="N9" s="83">
        <v>21359151</v>
      </c>
      <c r="O9" s="84">
        <v>53096195</v>
      </c>
      <c r="P9" s="84">
        <f>$N9       +$O9</f>
        <v>74455346</v>
      </c>
      <c r="Q9" s="101">
        <f>IF(($F9       =0),0,($P9       /$F9       ))</f>
        <v>0.1895790387661476</v>
      </c>
      <c r="R9" s="83">
        <v>0</v>
      </c>
      <c r="S9" s="84">
        <v>0</v>
      </c>
      <c r="T9" s="84">
        <f>$R9       +$S9</f>
        <v>0</v>
      </c>
      <c r="U9" s="101">
        <f>IF(($I9       =0),0,($T9       /$I9       ))</f>
        <v>0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</f>
        <v>98840246</v>
      </c>
      <c r="AA9" s="84">
        <f>$K9       +$O9</f>
        <v>57919059</v>
      </c>
      <c r="AB9" s="84">
        <f>$Z9       +$AA9</f>
        <v>156759305</v>
      </c>
      <c r="AC9" s="101">
        <f>IF(($F9       =0),0,($AB9       /$F9       ))</f>
        <v>0.39914230416106528</v>
      </c>
      <c r="AD9" s="83">
        <v>295677031</v>
      </c>
      <c r="AE9" s="84">
        <v>43446683</v>
      </c>
      <c r="AF9" s="84">
        <f>$AD9       +$AE9</f>
        <v>339123714</v>
      </c>
      <c r="AG9" s="84">
        <v>357697125</v>
      </c>
      <c r="AH9" s="84">
        <v>357697125</v>
      </c>
      <c r="AI9" s="85">
        <v>75648117</v>
      </c>
      <c r="AJ9" s="120">
        <f>IF(($AG9       =0),0,($AI9       /$AG9       ))</f>
        <v>0.21148651110908426</v>
      </c>
      <c r="AK9" s="121">
        <f>IF(($AF9       =0),0,(($P9       /$AF9       )-1))</f>
        <v>-0.78044783385452066</v>
      </c>
    </row>
    <row r="10" spans="1:37" x14ac:dyDescent="0.2">
      <c r="A10" s="61" t="s">
        <v>101</v>
      </c>
      <c r="B10" s="62" t="s">
        <v>453</v>
      </c>
      <c r="C10" s="63" t="s">
        <v>454</v>
      </c>
      <c r="D10" s="83">
        <v>504974073</v>
      </c>
      <c r="E10" s="84">
        <v>112261957</v>
      </c>
      <c r="F10" s="85">
        <f t="shared" ref="F10:F45" si="0">$D10      +$E10</f>
        <v>617236030</v>
      </c>
      <c r="G10" s="83">
        <v>504974073</v>
      </c>
      <c r="H10" s="84">
        <v>112261957</v>
      </c>
      <c r="I10" s="85">
        <f t="shared" ref="I10:I45" si="1">$G10      +$H10</f>
        <v>617236030</v>
      </c>
      <c r="J10" s="83">
        <v>148220171</v>
      </c>
      <c r="K10" s="84">
        <v>22120060</v>
      </c>
      <c r="L10" s="84">
        <f t="shared" ref="L10:L45" si="2">$J10      +$K10</f>
        <v>170340231</v>
      </c>
      <c r="M10" s="101">
        <f t="shared" ref="M10:M45" si="3">IF(($F10      =0),0,($L10      /$F10      ))</f>
        <v>0.27597259835917226</v>
      </c>
      <c r="N10" s="83">
        <v>123596459</v>
      </c>
      <c r="O10" s="84">
        <v>34622789</v>
      </c>
      <c r="P10" s="84">
        <f t="shared" ref="P10:P45" si="4">$N10      +$O10</f>
        <v>158219248</v>
      </c>
      <c r="Q10" s="101">
        <f t="shared" ref="Q10:Q45" si="5">IF(($F10      =0),0,($P10      /$F10      ))</f>
        <v>0.25633508141123906</v>
      </c>
      <c r="R10" s="83">
        <v>0</v>
      </c>
      <c r="S10" s="84">
        <v>0</v>
      </c>
      <c r="T10" s="84">
        <f t="shared" ref="T10:T45" si="6">$R10      +$S10</f>
        <v>0</v>
      </c>
      <c r="U10" s="101">
        <f t="shared" ref="U10:U45" si="7">IF(($I10      =0),0,($T10      /$I10      ))</f>
        <v>0</v>
      </c>
      <c r="V10" s="83">
        <v>0</v>
      </c>
      <c r="W10" s="84">
        <v>0</v>
      </c>
      <c r="X10" s="84">
        <f t="shared" ref="X10:X45" si="8">$V10      +$W10</f>
        <v>0</v>
      </c>
      <c r="Y10" s="101">
        <f t="shared" ref="Y10:Y45" si="9">IF(($I10      =0),0,($X10      /$I10      ))</f>
        <v>0</v>
      </c>
      <c r="Z10" s="83">
        <f t="shared" ref="Z10:Z45" si="10">$J10      +$N10</f>
        <v>271816630</v>
      </c>
      <c r="AA10" s="84">
        <f t="shared" ref="AA10:AA45" si="11">$K10      +$O10</f>
        <v>56742849</v>
      </c>
      <c r="AB10" s="84">
        <f t="shared" ref="AB10:AB45" si="12">$Z10      +$AA10</f>
        <v>328559479</v>
      </c>
      <c r="AC10" s="101">
        <f t="shared" ref="AC10:AC45" si="13">IF(($F10      =0),0,($AB10      /$F10      ))</f>
        <v>0.53230767977041138</v>
      </c>
      <c r="AD10" s="83">
        <v>280252076</v>
      </c>
      <c r="AE10" s="84">
        <v>77391728</v>
      </c>
      <c r="AF10" s="84">
        <f t="shared" ref="AF10:AF45" si="14">$AD10      +$AE10</f>
        <v>357643804</v>
      </c>
      <c r="AG10" s="84">
        <v>563480964</v>
      </c>
      <c r="AH10" s="84">
        <v>563480964</v>
      </c>
      <c r="AI10" s="85">
        <v>197558347</v>
      </c>
      <c r="AJ10" s="120">
        <f t="shared" ref="AJ10:AJ45" si="15">IF(($AG10      =0),0,($AI10      /$AG10      ))</f>
        <v>0.3506034092040774</v>
      </c>
      <c r="AK10" s="121">
        <f t="shared" ref="AK10:AK45" si="16">IF(($AF10      =0),0,(($P10      /$AF10      )-1))</f>
        <v>-0.55760662919243531</v>
      </c>
    </row>
    <row r="11" spans="1:37" x14ac:dyDescent="0.2">
      <c r="A11" s="61" t="s">
        <v>101</v>
      </c>
      <c r="B11" s="62" t="s">
        <v>455</v>
      </c>
      <c r="C11" s="63" t="s">
        <v>456</v>
      </c>
      <c r="D11" s="83">
        <v>560387155</v>
      </c>
      <c r="E11" s="84">
        <v>67286987</v>
      </c>
      <c r="F11" s="85">
        <f t="shared" si="0"/>
        <v>627674142</v>
      </c>
      <c r="G11" s="83">
        <v>560387155</v>
      </c>
      <c r="H11" s="84">
        <v>67286987</v>
      </c>
      <c r="I11" s="85">
        <f t="shared" si="1"/>
        <v>627674142</v>
      </c>
      <c r="J11" s="83">
        <v>133138675</v>
      </c>
      <c r="K11" s="84">
        <v>4483413</v>
      </c>
      <c r="L11" s="84">
        <f t="shared" si="2"/>
        <v>137622088</v>
      </c>
      <c r="M11" s="101">
        <f t="shared" si="3"/>
        <v>0.2192572208908998</v>
      </c>
      <c r="N11" s="83">
        <v>137540123</v>
      </c>
      <c r="O11" s="84">
        <v>9166485</v>
      </c>
      <c r="P11" s="84">
        <f t="shared" si="4"/>
        <v>146706608</v>
      </c>
      <c r="Q11" s="101">
        <f t="shared" si="5"/>
        <v>0.23373052700966609</v>
      </c>
      <c r="R11" s="83">
        <v>0</v>
      </c>
      <c r="S11" s="84">
        <v>0</v>
      </c>
      <c r="T11" s="84">
        <f t="shared" si="6"/>
        <v>0</v>
      </c>
      <c r="U11" s="101">
        <f t="shared" si="7"/>
        <v>0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270678798</v>
      </c>
      <c r="AA11" s="84">
        <f t="shared" si="11"/>
        <v>13649898</v>
      </c>
      <c r="AB11" s="84">
        <f t="shared" si="12"/>
        <v>284328696</v>
      </c>
      <c r="AC11" s="101">
        <f t="shared" si="13"/>
        <v>0.4529877479005659</v>
      </c>
      <c r="AD11" s="83">
        <v>219987074</v>
      </c>
      <c r="AE11" s="84">
        <v>19361792</v>
      </c>
      <c r="AF11" s="84">
        <f t="shared" si="14"/>
        <v>239348866</v>
      </c>
      <c r="AG11" s="84">
        <v>646492996</v>
      </c>
      <c r="AH11" s="84">
        <v>646492996</v>
      </c>
      <c r="AI11" s="85">
        <v>106932505</v>
      </c>
      <c r="AJ11" s="120">
        <f t="shared" si="15"/>
        <v>0.16540396518077669</v>
      </c>
      <c r="AK11" s="121">
        <f t="shared" si="16"/>
        <v>-0.38705952339878646</v>
      </c>
    </row>
    <row r="12" spans="1:37" x14ac:dyDescent="0.2">
      <c r="A12" s="61" t="s">
        <v>116</v>
      </c>
      <c r="B12" s="62" t="s">
        <v>457</v>
      </c>
      <c r="C12" s="63" t="s">
        <v>458</v>
      </c>
      <c r="D12" s="83">
        <v>110851782</v>
      </c>
      <c r="E12" s="84">
        <v>696464</v>
      </c>
      <c r="F12" s="85">
        <f t="shared" si="0"/>
        <v>111548246</v>
      </c>
      <c r="G12" s="83">
        <v>110851782</v>
      </c>
      <c r="H12" s="84">
        <v>696464</v>
      </c>
      <c r="I12" s="85">
        <f t="shared" si="1"/>
        <v>111548246</v>
      </c>
      <c r="J12" s="83">
        <v>42488451</v>
      </c>
      <c r="K12" s="84">
        <v>160068</v>
      </c>
      <c r="L12" s="84">
        <f t="shared" si="2"/>
        <v>42648519</v>
      </c>
      <c r="M12" s="101">
        <f t="shared" si="3"/>
        <v>0.38233249315278339</v>
      </c>
      <c r="N12" s="83">
        <v>35556224</v>
      </c>
      <c r="O12" s="84">
        <v>32092</v>
      </c>
      <c r="P12" s="84">
        <f t="shared" si="4"/>
        <v>35588316</v>
      </c>
      <c r="Q12" s="101">
        <f t="shared" si="5"/>
        <v>0.31903967364937319</v>
      </c>
      <c r="R12" s="83">
        <v>0</v>
      </c>
      <c r="S12" s="84">
        <v>0</v>
      </c>
      <c r="T12" s="84">
        <f t="shared" si="6"/>
        <v>0</v>
      </c>
      <c r="U12" s="101">
        <f t="shared" si="7"/>
        <v>0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78044675</v>
      </c>
      <c r="AA12" s="84">
        <f t="shared" si="11"/>
        <v>192160</v>
      </c>
      <c r="AB12" s="84">
        <f t="shared" si="12"/>
        <v>78236835</v>
      </c>
      <c r="AC12" s="101">
        <f t="shared" si="13"/>
        <v>0.70137216680215664</v>
      </c>
      <c r="AD12" s="83">
        <v>75138600</v>
      </c>
      <c r="AE12" s="84">
        <v>118120</v>
      </c>
      <c r="AF12" s="84">
        <f t="shared" si="14"/>
        <v>75256720</v>
      </c>
      <c r="AG12" s="84">
        <v>107713677</v>
      </c>
      <c r="AH12" s="84">
        <v>107713677</v>
      </c>
      <c r="AI12" s="85">
        <v>31276402</v>
      </c>
      <c r="AJ12" s="120">
        <f t="shared" si="15"/>
        <v>0.29036611571620569</v>
      </c>
      <c r="AK12" s="121">
        <f t="shared" si="16"/>
        <v>-0.52710779847965739</v>
      </c>
    </row>
    <row r="13" spans="1:37" ht="16.5" x14ac:dyDescent="0.3">
      <c r="A13" s="64" t="s">
        <v>0</v>
      </c>
      <c r="B13" s="65" t="s">
        <v>459</v>
      </c>
      <c r="C13" s="66" t="s">
        <v>0</v>
      </c>
      <c r="D13" s="86">
        <f>SUM(D9:D12)</f>
        <v>1454972452</v>
      </c>
      <c r="E13" s="87">
        <f>SUM(E9:E12)</f>
        <v>294226358</v>
      </c>
      <c r="F13" s="88">
        <f t="shared" si="0"/>
        <v>1749198810</v>
      </c>
      <c r="G13" s="86">
        <f>SUM(G9:G12)</f>
        <v>1454972452</v>
      </c>
      <c r="H13" s="87">
        <f>SUM(H9:H12)</f>
        <v>294226358</v>
      </c>
      <c r="I13" s="88">
        <f t="shared" si="1"/>
        <v>1749198810</v>
      </c>
      <c r="J13" s="86">
        <f>SUM(J9:J12)</f>
        <v>401328392</v>
      </c>
      <c r="K13" s="87">
        <f>SUM(K9:K12)</f>
        <v>31586405</v>
      </c>
      <c r="L13" s="87">
        <f t="shared" si="2"/>
        <v>432914797</v>
      </c>
      <c r="M13" s="102">
        <f t="shared" si="3"/>
        <v>0.24749319204030329</v>
      </c>
      <c r="N13" s="86">
        <f>SUM(N9:N12)</f>
        <v>318051957</v>
      </c>
      <c r="O13" s="87">
        <f>SUM(O9:O12)</f>
        <v>96917561</v>
      </c>
      <c r="P13" s="87">
        <f t="shared" si="4"/>
        <v>414969518</v>
      </c>
      <c r="Q13" s="102">
        <f t="shared" si="5"/>
        <v>0.23723405002773812</v>
      </c>
      <c r="R13" s="86">
        <f>SUM(R9:R12)</f>
        <v>0</v>
      </c>
      <c r="S13" s="87">
        <f>SUM(S9:S12)</f>
        <v>0</v>
      </c>
      <c r="T13" s="87">
        <f t="shared" si="6"/>
        <v>0</v>
      </c>
      <c r="U13" s="102">
        <f t="shared" si="7"/>
        <v>0</v>
      </c>
      <c r="V13" s="86">
        <f>SUM(V9:V12)</f>
        <v>0</v>
      </c>
      <c r="W13" s="87">
        <f>SUM(W9:W12)</f>
        <v>0</v>
      </c>
      <c r="X13" s="87">
        <f t="shared" si="8"/>
        <v>0</v>
      </c>
      <c r="Y13" s="102">
        <f t="shared" si="9"/>
        <v>0</v>
      </c>
      <c r="Z13" s="86">
        <f t="shared" si="10"/>
        <v>719380349</v>
      </c>
      <c r="AA13" s="87">
        <f t="shared" si="11"/>
        <v>128503966</v>
      </c>
      <c r="AB13" s="87">
        <f t="shared" si="12"/>
        <v>847884315</v>
      </c>
      <c r="AC13" s="102">
        <f t="shared" si="13"/>
        <v>0.48472724206804141</v>
      </c>
      <c r="AD13" s="86">
        <f>SUM(AD9:AD12)</f>
        <v>871054781</v>
      </c>
      <c r="AE13" s="87">
        <f>SUM(AE9:AE12)</f>
        <v>140318323</v>
      </c>
      <c r="AF13" s="87">
        <f t="shared" si="14"/>
        <v>1011373104</v>
      </c>
      <c r="AG13" s="87">
        <f>SUM(AG9:AG12)</f>
        <v>1675384762</v>
      </c>
      <c r="AH13" s="87">
        <f>SUM(AH9:AH12)</f>
        <v>1675384762</v>
      </c>
      <c r="AI13" s="88">
        <f>SUM(AI9:AI12)</f>
        <v>411415371</v>
      </c>
      <c r="AJ13" s="122">
        <f t="shared" si="15"/>
        <v>0.24556470867555855</v>
      </c>
      <c r="AK13" s="123">
        <f t="shared" si="16"/>
        <v>-0.58969690180726819</v>
      </c>
    </row>
    <row r="14" spans="1:37" x14ac:dyDescent="0.2">
      <c r="A14" s="61" t="s">
        <v>101</v>
      </c>
      <c r="B14" s="62" t="s">
        <v>460</v>
      </c>
      <c r="C14" s="63" t="s">
        <v>461</v>
      </c>
      <c r="D14" s="83">
        <v>135264965</v>
      </c>
      <c r="E14" s="84">
        <v>24480000</v>
      </c>
      <c r="F14" s="85">
        <f t="shared" si="0"/>
        <v>159744965</v>
      </c>
      <c r="G14" s="83">
        <v>135264965</v>
      </c>
      <c r="H14" s="84">
        <v>24480000</v>
      </c>
      <c r="I14" s="85">
        <f t="shared" si="1"/>
        <v>159744965</v>
      </c>
      <c r="J14" s="83">
        <v>10168039</v>
      </c>
      <c r="K14" s="84">
        <v>0</v>
      </c>
      <c r="L14" s="84">
        <f t="shared" si="2"/>
        <v>10168039</v>
      </c>
      <c r="M14" s="101">
        <f t="shared" si="3"/>
        <v>6.3651702574788513E-2</v>
      </c>
      <c r="N14" s="83">
        <v>8351506</v>
      </c>
      <c r="O14" s="84">
        <v>4053069</v>
      </c>
      <c r="P14" s="84">
        <f t="shared" si="4"/>
        <v>12404575</v>
      </c>
      <c r="Q14" s="101">
        <f t="shared" si="5"/>
        <v>7.7652369199868052E-2</v>
      </c>
      <c r="R14" s="83">
        <v>0</v>
      </c>
      <c r="S14" s="84">
        <v>0</v>
      </c>
      <c r="T14" s="84">
        <f t="shared" si="6"/>
        <v>0</v>
      </c>
      <c r="U14" s="101">
        <f t="shared" si="7"/>
        <v>0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18519545</v>
      </c>
      <c r="AA14" s="84">
        <f t="shared" si="11"/>
        <v>4053069</v>
      </c>
      <c r="AB14" s="84">
        <f t="shared" si="12"/>
        <v>22572614</v>
      </c>
      <c r="AC14" s="101">
        <f t="shared" si="13"/>
        <v>0.14130407177465656</v>
      </c>
      <c r="AD14" s="83">
        <v>50747672</v>
      </c>
      <c r="AE14" s="84">
        <v>6946781</v>
      </c>
      <c r="AF14" s="84">
        <f t="shared" si="14"/>
        <v>57694453</v>
      </c>
      <c r="AG14" s="84">
        <v>90951935</v>
      </c>
      <c r="AH14" s="84">
        <v>90951935</v>
      </c>
      <c r="AI14" s="85">
        <v>14614188</v>
      </c>
      <c r="AJ14" s="120">
        <f t="shared" si="15"/>
        <v>0.16068034176513121</v>
      </c>
      <c r="AK14" s="121">
        <f t="shared" si="16"/>
        <v>-0.78499536168581063</v>
      </c>
    </row>
    <row r="15" spans="1:37" x14ac:dyDescent="0.2">
      <c r="A15" s="61" t="s">
        <v>101</v>
      </c>
      <c r="B15" s="62" t="s">
        <v>462</v>
      </c>
      <c r="C15" s="63" t="s">
        <v>463</v>
      </c>
      <c r="D15" s="83">
        <v>313894780</v>
      </c>
      <c r="E15" s="84">
        <v>32162000</v>
      </c>
      <c r="F15" s="85">
        <f t="shared" si="0"/>
        <v>346056780</v>
      </c>
      <c r="G15" s="83">
        <v>313894780</v>
      </c>
      <c r="H15" s="84">
        <v>32162000</v>
      </c>
      <c r="I15" s="85">
        <f t="shared" si="1"/>
        <v>346056780</v>
      </c>
      <c r="J15" s="83">
        <v>121603793</v>
      </c>
      <c r="K15" s="84">
        <v>34578342</v>
      </c>
      <c r="L15" s="84">
        <f t="shared" si="2"/>
        <v>156182135</v>
      </c>
      <c r="M15" s="101">
        <f t="shared" si="3"/>
        <v>0.45131939041910984</v>
      </c>
      <c r="N15" s="83">
        <v>63544395</v>
      </c>
      <c r="O15" s="84">
        <v>2135685</v>
      </c>
      <c r="P15" s="84">
        <f t="shared" si="4"/>
        <v>65680080</v>
      </c>
      <c r="Q15" s="101">
        <f t="shared" si="5"/>
        <v>0.18979567457109206</v>
      </c>
      <c r="R15" s="83">
        <v>0</v>
      </c>
      <c r="S15" s="84">
        <v>0</v>
      </c>
      <c r="T15" s="84">
        <f t="shared" si="6"/>
        <v>0</v>
      </c>
      <c r="U15" s="101">
        <f t="shared" si="7"/>
        <v>0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185148188</v>
      </c>
      <c r="AA15" s="84">
        <f t="shared" si="11"/>
        <v>36714027</v>
      </c>
      <c r="AB15" s="84">
        <f t="shared" si="12"/>
        <v>221862215</v>
      </c>
      <c r="AC15" s="101">
        <f t="shared" si="13"/>
        <v>0.64111506499020188</v>
      </c>
      <c r="AD15" s="83">
        <v>168135278</v>
      </c>
      <c r="AE15" s="84">
        <v>25334199</v>
      </c>
      <c r="AF15" s="84">
        <f t="shared" si="14"/>
        <v>193469477</v>
      </c>
      <c r="AG15" s="84">
        <v>329064651</v>
      </c>
      <c r="AH15" s="84">
        <v>329064651</v>
      </c>
      <c r="AI15" s="85">
        <v>61113064</v>
      </c>
      <c r="AJ15" s="120">
        <f t="shared" si="15"/>
        <v>0.18571749902118778</v>
      </c>
      <c r="AK15" s="121">
        <f t="shared" si="16"/>
        <v>-0.66051451103059522</v>
      </c>
    </row>
    <row r="16" spans="1:37" x14ac:dyDescent="0.2">
      <c r="A16" s="61" t="s">
        <v>101</v>
      </c>
      <c r="B16" s="62" t="s">
        <v>464</v>
      </c>
      <c r="C16" s="63" t="s">
        <v>465</v>
      </c>
      <c r="D16" s="83">
        <v>72292474</v>
      </c>
      <c r="E16" s="84">
        <v>13483425</v>
      </c>
      <c r="F16" s="85">
        <f t="shared" si="0"/>
        <v>85775899</v>
      </c>
      <c r="G16" s="83">
        <v>72292474</v>
      </c>
      <c r="H16" s="84">
        <v>13483425</v>
      </c>
      <c r="I16" s="85">
        <f t="shared" si="1"/>
        <v>85775899</v>
      </c>
      <c r="J16" s="83">
        <v>33295450</v>
      </c>
      <c r="K16" s="84">
        <v>2781827</v>
      </c>
      <c r="L16" s="84">
        <f t="shared" si="2"/>
        <v>36077277</v>
      </c>
      <c r="M16" s="101">
        <f t="shared" si="3"/>
        <v>0.42059922916109571</v>
      </c>
      <c r="N16" s="83">
        <v>8060289</v>
      </c>
      <c r="O16" s="84">
        <v>1253000</v>
      </c>
      <c r="P16" s="84">
        <f t="shared" si="4"/>
        <v>9313289</v>
      </c>
      <c r="Q16" s="101">
        <f t="shared" si="5"/>
        <v>0.1085769908398162</v>
      </c>
      <c r="R16" s="83">
        <v>0</v>
      </c>
      <c r="S16" s="84">
        <v>0</v>
      </c>
      <c r="T16" s="84">
        <f t="shared" si="6"/>
        <v>0</v>
      </c>
      <c r="U16" s="101">
        <f t="shared" si="7"/>
        <v>0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41355739</v>
      </c>
      <c r="AA16" s="84">
        <f t="shared" si="11"/>
        <v>4034827</v>
      </c>
      <c r="AB16" s="84">
        <f t="shared" si="12"/>
        <v>45390566</v>
      </c>
      <c r="AC16" s="101">
        <f t="shared" si="13"/>
        <v>0.52917622000091191</v>
      </c>
      <c r="AD16" s="83">
        <v>14738711</v>
      </c>
      <c r="AE16" s="84">
        <v>4246505</v>
      </c>
      <c r="AF16" s="84">
        <f t="shared" si="14"/>
        <v>18985216</v>
      </c>
      <c r="AG16" s="84">
        <v>86662011</v>
      </c>
      <c r="AH16" s="84">
        <v>86662011</v>
      </c>
      <c r="AI16" s="85">
        <v>2009956</v>
      </c>
      <c r="AJ16" s="120">
        <f t="shared" si="15"/>
        <v>2.3193045912585621E-2</v>
      </c>
      <c r="AK16" s="121">
        <f t="shared" si="16"/>
        <v>-0.50944519145844858</v>
      </c>
    </row>
    <row r="17" spans="1:37" x14ac:dyDescent="0.2">
      <c r="A17" s="61" t="s">
        <v>101</v>
      </c>
      <c r="B17" s="62" t="s">
        <v>466</v>
      </c>
      <c r="C17" s="63" t="s">
        <v>467</v>
      </c>
      <c r="D17" s="83">
        <v>118557168</v>
      </c>
      <c r="E17" s="84">
        <v>25201000</v>
      </c>
      <c r="F17" s="85">
        <f t="shared" si="0"/>
        <v>143758168</v>
      </c>
      <c r="G17" s="83">
        <v>118557168</v>
      </c>
      <c r="H17" s="84">
        <v>25201000</v>
      </c>
      <c r="I17" s="85">
        <f t="shared" si="1"/>
        <v>143758168</v>
      </c>
      <c r="J17" s="83">
        <v>32015618</v>
      </c>
      <c r="K17" s="84">
        <v>1003066</v>
      </c>
      <c r="L17" s="84">
        <f t="shared" si="2"/>
        <v>33018684</v>
      </c>
      <c r="M17" s="101">
        <f t="shared" si="3"/>
        <v>0.22968214230442893</v>
      </c>
      <c r="N17" s="83">
        <v>13142387</v>
      </c>
      <c r="O17" s="84">
        <v>3864115</v>
      </c>
      <c r="P17" s="84">
        <f t="shared" si="4"/>
        <v>17006502</v>
      </c>
      <c r="Q17" s="101">
        <f t="shared" si="5"/>
        <v>0.11829937899598164</v>
      </c>
      <c r="R17" s="83">
        <v>0</v>
      </c>
      <c r="S17" s="84">
        <v>0</v>
      </c>
      <c r="T17" s="84">
        <f t="shared" si="6"/>
        <v>0</v>
      </c>
      <c r="U17" s="101">
        <f t="shared" si="7"/>
        <v>0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45158005</v>
      </c>
      <c r="AA17" s="84">
        <f t="shared" si="11"/>
        <v>4867181</v>
      </c>
      <c r="AB17" s="84">
        <f t="shared" si="12"/>
        <v>50025186</v>
      </c>
      <c r="AC17" s="101">
        <f t="shared" si="13"/>
        <v>0.34798152130041055</v>
      </c>
      <c r="AD17" s="83">
        <v>39570509</v>
      </c>
      <c r="AE17" s="84">
        <v>42124800</v>
      </c>
      <c r="AF17" s="84">
        <f t="shared" si="14"/>
        <v>81695309</v>
      </c>
      <c r="AG17" s="84">
        <v>173462117</v>
      </c>
      <c r="AH17" s="84">
        <v>173462117</v>
      </c>
      <c r="AI17" s="85">
        <v>38635255</v>
      </c>
      <c r="AJ17" s="120">
        <f t="shared" si="15"/>
        <v>0.22273021722662362</v>
      </c>
      <c r="AK17" s="121">
        <f t="shared" si="16"/>
        <v>-0.79183012821458332</v>
      </c>
    </row>
    <row r="18" spans="1:37" x14ac:dyDescent="0.2">
      <c r="A18" s="61" t="s">
        <v>101</v>
      </c>
      <c r="B18" s="62" t="s">
        <v>468</v>
      </c>
      <c r="C18" s="63" t="s">
        <v>469</v>
      </c>
      <c r="D18" s="83">
        <v>64825013</v>
      </c>
      <c r="E18" s="84">
        <v>18346001</v>
      </c>
      <c r="F18" s="85">
        <f t="shared" si="0"/>
        <v>83171014</v>
      </c>
      <c r="G18" s="83">
        <v>64825013</v>
      </c>
      <c r="H18" s="84">
        <v>18346001</v>
      </c>
      <c r="I18" s="85">
        <f t="shared" si="1"/>
        <v>83171014</v>
      </c>
      <c r="J18" s="83">
        <v>20246591</v>
      </c>
      <c r="K18" s="84">
        <v>1495652</v>
      </c>
      <c r="L18" s="84">
        <f t="shared" si="2"/>
        <v>21742243</v>
      </c>
      <c r="M18" s="101">
        <f t="shared" si="3"/>
        <v>0.26141611066567011</v>
      </c>
      <c r="N18" s="83">
        <v>14033330</v>
      </c>
      <c r="O18" s="84">
        <v>9948775</v>
      </c>
      <c r="P18" s="84">
        <f t="shared" si="4"/>
        <v>23982105</v>
      </c>
      <c r="Q18" s="101">
        <f t="shared" si="5"/>
        <v>0.2883469113410112</v>
      </c>
      <c r="R18" s="83">
        <v>0</v>
      </c>
      <c r="S18" s="84">
        <v>0</v>
      </c>
      <c r="T18" s="84">
        <f t="shared" si="6"/>
        <v>0</v>
      </c>
      <c r="U18" s="101">
        <f t="shared" si="7"/>
        <v>0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34279921</v>
      </c>
      <c r="AA18" s="84">
        <f t="shared" si="11"/>
        <v>11444427</v>
      </c>
      <c r="AB18" s="84">
        <f t="shared" si="12"/>
        <v>45724348</v>
      </c>
      <c r="AC18" s="101">
        <f t="shared" si="13"/>
        <v>0.54976302200668137</v>
      </c>
      <c r="AD18" s="83">
        <v>38468022</v>
      </c>
      <c r="AE18" s="84">
        <v>10162843</v>
      </c>
      <c r="AF18" s="84">
        <f t="shared" si="14"/>
        <v>48630865</v>
      </c>
      <c r="AG18" s="84">
        <v>71421404</v>
      </c>
      <c r="AH18" s="84">
        <v>71421404</v>
      </c>
      <c r="AI18" s="85">
        <v>26938029</v>
      </c>
      <c r="AJ18" s="120">
        <f t="shared" si="15"/>
        <v>0.37717025277184413</v>
      </c>
      <c r="AK18" s="121">
        <f t="shared" si="16"/>
        <v>-0.50685423753001313</v>
      </c>
    </row>
    <row r="19" spans="1:37" x14ac:dyDescent="0.2">
      <c r="A19" s="61" t="s">
        <v>101</v>
      </c>
      <c r="B19" s="62" t="s">
        <v>470</v>
      </c>
      <c r="C19" s="63" t="s">
        <v>471</v>
      </c>
      <c r="D19" s="83">
        <v>66552824</v>
      </c>
      <c r="E19" s="84">
        <v>19106187</v>
      </c>
      <c r="F19" s="85">
        <f t="shared" si="0"/>
        <v>85659011</v>
      </c>
      <c r="G19" s="83">
        <v>66552824</v>
      </c>
      <c r="H19" s="84">
        <v>19106187</v>
      </c>
      <c r="I19" s="85">
        <f t="shared" si="1"/>
        <v>85659011</v>
      </c>
      <c r="J19" s="83">
        <v>24891292</v>
      </c>
      <c r="K19" s="84">
        <v>2009515</v>
      </c>
      <c r="L19" s="84">
        <f t="shared" si="2"/>
        <v>26900807</v>
      </c>
      <c r="M19" s="101">
        <f t="shared" si="3"/>
        <v>0.31404526722821957</v>
      </c>
      <c r="N19" s="83">
        <v>15012332</v>
      </c>
      <c r="O19" s="84">
        <v>2655334</v>
      </c>
      <c r="P19" s="84">
        <f t="shared" si="4"/>
        <v>17667666</v>
      </c>
      <c r="Q19" s="101">
        <f t="shared" si="5"/>
        <v>0.20625577850764584</v>
      </c>
      <c r="R19" s="83">
        <v>0</v>
      </c>
      <c r="S19" s="84">
        <v>0</v>
      </c>
      <c r="T19" s="84">
        <f t="shared" si="6"/>
        <v>0</v>
      </c>
      <c r="U19" s="101">
        <f t="shared" si="7"/>
        <v>0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39903624</v>
      </c>
      <c r="AA19" s="84">
        <f t="shared" si="11"/>
        <v>4664849</v>
      </c>
      <c r="AB19" s="84">
        <f t="shared" si="12"/>
        <v>44568473</v>
      </c>
      <c r="AC19" s="101">
        <f t="shared" si="13"/>
        <v>0.52030104573586544</v>
      </c>
      <c r="AD19" s="83">
        <v>36114933</v>
      </c>
      <c r="AE19" s="84">
        <v>1738483</v>
      </c>
      <c r="AF19" s="84">
        <f t="shared" si="14"/>
        <v>37853416</v>
      </c>
      <c r="AG19" s="84">
        <v>66458699</v>
      </c>
      <c r="AH19" s="84">
        <v>66458699</v>
      </c>
      <c r="AI19" s="85">
        <v>13519613</v>
      </c>
      <c r="AJ19" s="120">
        <f t="shared" si="15"/>
        <v>0.2034287941748604</v>
      </c>
      <c r="AK19" s="121">
        <f t="shared" si="16"/>
        <v>-0.53326098759488438</v>
      </c>
    </row>
    <row r="20" spans="1:37" x14ac:dyDescent="0.2">
      <c r="A20" s="61" t="s">
        <v>116</v>
      </c>
      <c r="B20" s="62" t="s">
        <v>472</v>
      </c>
      <c r="C20" s="63" t="s">
        <v>473</v>
      </c>
      <c r="D20" s="83">
        <v>72790647</v>
      </c>
      <c r="E20" s="84">
        <v>428700</v>
      </c>
      <c r="F20" s="85">
        <f t="shared" si="0"/>
        <v>73219347</v>
      </c>
      <c r="G20" s="83">
        <v>72790647</v>
      </c>
      <c r="H20" s="84">
        <v>428700</v>
      </c>
      <c r="I20" s="85">
        <f t="shared" si="1"/>
        <v>73219347</v>
      </c>
      <c r="J20" s="83">
        <v>23499524</v>
      </c>
      <c r="K20" s="84">
        <v>2800</v>
      </c>
      <c r="L20" s="84">
        <f t="shared" si="2"/>
        <v>23502324</v>
      </c>
      <c r="M20" s="101">
        <f t="shared" si="3"/>
        <v>0.32098516256912263</v>
      </c>
      <c r="N20" s="83">
        <v>21904091</v>
      </c>
      <c r="O20" s="84">
        <v>31765</v>
      </c>
      <c r="P20" s="84">
        <f t="shared" si="4"/>
        <v>21935856</v>
      </c>
      <c r="Q20" s="101">
        <f t="shared" si="5"/>
        <v>0.29959098105586768</v>
      </c>
      <c r="R20" s="83">
        <v>0</v>
      </c>
      <c r="S20" s="84">
        <v>0</v>
      </c>
      <c r="T20" s="84">
        <f t="shared" si="6"/>
        <v>0</v>
      </c>
      <c r="U20" s="101">
        <f t="shared" si="7"/>
        <v>0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45403615</v>
      </c>
      <c r="AA20" s="84">
        <f t="shared" si="11"/>
        <v>34565</v>
      </c>
      <c r="AB20" s="84">
        <f t="shared" si="12"/>
        <v>45438180</v>
      </c>
      <c r="AC20" s="101">
        <f t="shared" si="13"/>
        <v>0.62057614362499025</v>
      </c>
      <c r="AD20" s="83">
        <v>43145795</v>
      </c>
      <c r="AE20" s="84">
        <v>320809</v>
      </c>
      <c r="AF20" s="84">
        <f t="shared" si="14"/>
        <v>43466604</v>
      </c>
      <c r="AG20" s="84">
        <v>74000133</v>
      </c>
      <c r="AH20" s="84">
        <v>74000133</v>
      </c>
      <c r="AI20" s="85">
        <v>17566971</v>
      </c>
      <c r="AJ20" s="120">
        <f t="shared" si="15"/>
        <v>0.23739107333766549</v>
      </c>
      <c r="AK20" s="121">
        <f t="shared" si="16"/>
        <v>-0.49534000861903082</v>
      </c>
    </row>
    <row r="21" spans="1:37" ht="16.5" x14ac:dyDescent="0.3">
      <c r="A21" s="64" t="s">
        <v>0</v>
      </c>
      <c r="B21" s="65" t="s">
        <v>474</v>
      </c>
      <c r="C21" s="66" t="s">
        <v>0</v>
      </c>
      <c r="D21" s="86">
        <f>SUM(D14:D20)</f>
        <v>844177871</v>
      </c>
      <c r="E21" s="87">
        <f>SUM(E14:E20)</f>
        <v>133207313</v>
      </c>
      <c r="F21" s="88">
        <f t="shared" si="0"/>
        <v>977385184</v>
      </c>
      <c r="G21" s="86">
        <f>SUM(G14:G20)</f>
        <v>844177871</v>
      </c>
      <c r="H21" s="87">
        <f>SUM(H14:H20)</f>
        <v>133207313</v>
      </c>
      <c r="I21" s="88">
        <f t="shared" si="1"/>
        <v>977385184</v>
      </c>
      <c r="J21" s="86">
        <f>SUM(J14:J20)</f>
        <v>265720307</v>
      </c>
      <c r="K21" s="87">
        <f>SUM(K14:K20)</f>
        <v>41871202</v>
      </c>
      <c r="L21" s="87">
        <f t="shared" si="2"/>
        <v>307591509</v>
      </c>
      <c r="M21" s="102">
        <f t="shared" si="3"/>
        <v>0.31470858576059613</v>
      </c>
      <c r="N21" s="86">
        <f>SUM(N14:N20)</f>
        <v>144048330</v>
      </c>
      <c r="O21" s="87">
        <f>SUM(O14:O20)</f>
        <v>23941743</v>
      </c>
      <c r="P21" s="87">
        <f t="shared" si="4"/>
        <v>167990073</v>
      </c>
      <c r="Q21" s="102">
        <f t="shared" si="5"/>
        <v>0.17187704064889939</v>
      </c>
      <c r="R21" s="86">
        <f>SUM(R14:R20)</f>
        <v>0</v>
      </c>
      <c r="S21" s="87">
        <f>SUM(S14:S20)</f>
        <v>0</v>
      </c>
      <c r="T21" s="87">
        <f t="shared" si="6"/>
        <v>0</v>
      </c>
      <c r="U21" s="102">
        <f t="shared" si="7"/>
        <v>0</v>
      </c>
      <c r="V21" s="86">
        <f>SUM(V14:V20)</f>
        <v>0</v>
      </c>
      <c r="W21" s="87">
        <f>SUM(W14:W20)</f>
        <v>0</v>
      </c>
      <c r="X21" s="87">
        <f t="shared" si="8"/>
        <v>0</v>
      </c>
      <c r="Y21" s="102">
        <f t="shared" si="9"/>
        <v>0</v>
      </c>
      <c r="Z21" s="86">
        <f t="shared" si="10"/>
        <v>409768637</v>
      </c>
      <c r="AA21" s="87">
        <f t="shared" si="11"/>
        <v>65812945</v>
      </c>
      <c r="AB21" s="87">
        <f t="shared" si="12"/>
        <v>475581582</v>
      </c>
      <c r="AC21" s="102">
        <f t="shared" si="13"/>
        <v>0.48658562640949549</v>
      </c>
      <c r="AD21" s="86">
        <f>SUM(AD14:AD20)</f>
        <v>390920920</v>
      </c>
      <c r="AE21" s="87">
        <f>SUM(AE14:AE20)</f>
        <v>90874420</v>
      </c>
      <c r="AF21" s="87">
        <f t="shared" si="14"/>
        <v>481795340</v>
      </c>
      <c r="AG21" s="87">
        <f>SUM(AG14:AG20)</f>
        <v>892020950</v>
      </c>
      <c r="AH21" s="87">
        <f>SUM(AH14:AH20)</f>
        <v>892020950</v>
      </c>
      <c r="AI21" s="88">
        <f>SUM(AI14:AI20)</f>
        <v>174397076</v>
      </c>
      <c r="AJ21" s="122">
        <f t="shared" si="15"/>
        <v>0.19550782523661581</v>
      </c>
      <c r="AK21" s="123">
        <f t="shared" si="16"/>
        <v>-0.65132482808986902</v>
      </c>
    </row>
    <row r="22" spans="1:37" x14ac:dyDescent="0.2">
      <c r="A22" s="61" t="s">
        <v>101</v>
      </c>
      <c r="B22" s="62" t="s">
        <v>475</v>
      </c>
      <c r="C22" s="63" t="s">
        <v>476</v>
      </c>
      <c r="D22" s="83">
        <v>144360299</v>
      </c>
      <c r="E22" s="84">
        <v>24274000</v>
      </c>
      <c r="F22" s="85">
        <f t="shared" si="0"/>
        <v>168634299</v>
      </c>
      <c r="G22" s="83">
        <v>144360299</v>
      </c>
      <c r="H22" s="84">
        <v>24274000</v>
      </c>
      <c r="I22" s="85">
        <f t="shared" si="1"/>
        <v>168634299</v>
      </c>
      <c r="J22" s="83">
        <v>47641793</v>
      </c>
      <c r="K22" s="84">
        <v>3125526</v>
      </c>
      <c r="L22" s="84">
        <f t="shared" si="2"/>
        <v>50767319</v>
      </c>
      <c r="M22" s="101">
        <f t="shared" si="3"/>
        <v>0.3010497822865798</v>
      </c>
      <c r="N22" s="83">
        <v>15655467</v>
      </c>
      <c r="O22" s="84">
        <v>2328955</v>
      </c>
      <c r="P22" s="84">
        <f t="shared" si="4"/>
        <v>17984422</v>
      </c>
      <c r="Q22" s="101">
        <f t="shared" si="5"/>
        <v>0.10664747389260354</v>
      </c>
      <c r="R22" s="83">
        <v>0</v>
      </c>
      <c r="S22" s="84">
        <v>0</v>
      </c>
      <c r="T22" s="84">
        <f t="shared" si="6"/>
        <v>0</v>
      </c>
      <c r="U22" s="101">
        <f t="shared" si="7"/>
        <v>0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63297260</v>
      </c>
      <c r="AA22" s="84">
        <f t="shared" si="11"/>
        <v>5454481</v>
      </c>
      <c r="AB22" s="84">
        <f t="shared" si="12"/>
        <v>68751741</v>
      </c>
      <c r="AC22" s="101">
        <f t="shared" si="13"/>
        <v>0.40769725617918334</v>
      </c>
      <c r="AD22" s="83">
        <v>60270443</v>
      </c>
      <c r="AE22" s="84">
        <v>3823572</v>
      </c>
      <c r="AF22" s="84">
        <f t="shared" si="14"/>
        <v>64094015</v>
      </c>
      <c r="AG22" s="84">
        <v>162717738</v>
      </c>
      <c r="AH22" s="84">
        <v>162717738</v>
      </c>
      <c r="AI22" s="85">
        <v>14135141</v>
      </c>
      <c r="AJ22" s="120">
        <f t="shared" si="15"/>
        <v>8.6869084918080652E-2</v>
      </c>
      <c r="AK22" s="121">
        <f t="shared" si="16"/>
        <v>-0.71940559504658896</v>
      </c>
    </row>
    <row r="23" spans="1:37" x14ac:dyDescent="0.2">
      <c r="A23" s="61" t="s">
        <v>101</v>
      </c>
      <c r="B23" s="62" t="s">
        <v>477</v>
      </c>
      <c r="C23" s="63" t="s">
        <v>478</v>
      </c>
      <c r="D23" s="83">
        <v>203134426</v>
      </c>
      <c r="E23" s="84">
        <v>21477650</v>
      </c>
      <c r="F23" s="85">
        <f t="shared" si="0"/>
        <v>224612076</v>
      </c>
      <c r="G23" s="83">
        <v>203134426</v>
      </c>
      <c r="H23" s="84">
        <v>21477650</v>
      </c>
      <c r="I23" s="85">
        <f t="shared" si="1"/>
        <v>224612076</v>
      </c>
      <c r="J23" s="83">
        <v>55837251</v>
      </c>
      <c r="K23" s="84">
        <v>1437525</v>
      </c>
      <c r="L23" s="84">
        <f t="shared" si="2"/>
        <v>57274776</v>
      </c>
      <c r="M23" s="101">
        <f t="shared" si="3"/>
        <v>0.25499419719534583</v>
      </c>
      <c r="N23" s="83">
        <v>39677081</v>
      </c>
      <c r="O23" s="84">
        <v>3967655</v>
      </c>
      <c r="P23" s="84">
        <f t="shared" si="4"/>
        <v>43644736</v>
      </c>
      <c r="Q23" s="101">
        <f t="shared" si="5"/>
        <v>0.19431161840114064</v>
      </c>
      <c r="R23" s="83">
        <v>0</v>
      </c>
      <c r="S23" s="84">
        <v>0</v>
      </c>
      <c r="T23" s="84">
        <f t="shared" si="6"/>
        <v>0</v>
      </c>
      <c r="U23" s="101">
        <f t="shared" si="7"/>
        <v>0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95514332</v>
      </c>
      <c r="AA23" s="84">
        <f t="shared" si="11"/>
        <v>5405180</v>
      </c>
      <c r="AB23" s="84">
        <f t="shared" si="12"/>
        <v>100919512</v>
      </c>
      <c r="AC23" s="101">
        <f t="shared" si="13"/>
        <v>0.44930581559648647</v>
      </c>
      <c r="AD23" s="83">
        <v>85371038</v>
      </c>
      <c r="AE23" s="84">
        <v>11412518</v>
      </c>
      <c r="AF23" s="84">
        <f t="shared" si="14"/>
        <v>96783556</v>
      </c>
      <c r="AG23" s="84">
        <v>232902398</v>
      </c>
      <c r="AH23" s="84">
        <v>232902398</v>
      </c>
      <c r="AI23" s="85">
        <v>43261044</v>
      </c>
      <c r="AJ23" s="120">
        <f t="shared" si="15"/>
        <v>0.18574752502118935</v>
      </c>
      <c r="AK23" s="121">
        <f t="shared" si="16"/>
        <v>-0.54904802216607951</v>
      </c>
    </row>
    <row r="24" spans="1:37" x14ac:dyDescent="0.2">
      <c r="A24" s="61" t="s">
        <v>101</v>
      </c>
      <c r="B24" s="62" t="s">
        <v>479</v>
      </c>
      <c r="C24" s="63" t="s">
        <v>480</v>
      </c>
      <c r="D24" s="83">
        <v>268065258</v>
      </c>
      <c r="E24" s="84">
        <v>28455620</v>
      </c>
      <c r="F24" s="85">
        <f t="shared" si="0"/>
        <v>296520878</v>
      </c>
      <c r="G24" s="83">
        <v>268065258</v>
      </c>
      <c r="H24" s="84">
        <v>28455620</v>
      </c>
      <c r="I24" s="85">
        <f t="shared" si="1"/>
        <v>296520878</v>
      </c>
      <c r="J24" s="83">
        <v>161699028</v>
      </c>
      <c r="K24" s="84">
        <v>420462</v>
      </c>
      <c r="L24" s="84">
        <f t="shared" si="2"/>
        <v>162119490</v>
      </c>
      <c r="M24" s="101">
        <f t="shared" si="3"/>
        <v>0.54673887077860328</v>
      </c>
      <c r="N24" s="83">
        <v>139754766</v>
      </c>
      <c r="O24" s="84">
        <v>631909</v>
      </c>
      <c r="P24" s="84">
        <f t="shared" si="4"/>
        <v>140386675</v>
      </c>
      <c r="Q24" s="101">
        <f t="shared" si="5"/>
        <v>0.47344617332476668</v>
      </c>
      <c r="R24" s="83">
        <v>0</v>
      </c>
      <c r="S24" s="84">
        <v>0</v>
      </c>
      <c r="T24" s="84">
        <f t="shared" si="6"/>
        <v>0</v>
      </c>
      <c r="U24" s="101">
        <f t="shared" si="7"/>
        <v>0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301453794</v>
      </c>
      <c r="AA24" s="84">
        <f t="shared" si="11"/>
        <v>1052371</v>
      </c>
      <c r="AB24" s="84">
        <f t="shared" si="12"/>
        <v>302506165</v>
      </c>
      <c r="AC24" s="101">
        <f t="shared" si="13"/>
        <v>1.02018504410337</v>
      </c>
      <c r="AD24" s="83">
        <v>142882621</v>
      </c>
      <c r="AE24" s="84">
        <v>7504305</v>
      </c>
      <c r="AF24" s="84">
        <f t="shared" si="14"/>
        <v>150386926</v>
      </c>
      <c r="AG24" s="84">
        <v>320276634</v>
      </c>
      <c r="AH24" s="84">
        <v>320276634</v>
      </c>
      <c r="AI24" s="85">
        <v>70716513</v>
      </c>
      <c r="AJ24" s="120">
        <f t="shared" si="15"/>
        <v>0.22079822719755449</v>
      </c>
      <c r="AK24" s="121">
        <f t="shared" si="16"/>
        <v>-6.6496811032629277E-2</v>
      </c>
    </row>
    <row r="25" spans="1:37" x14ac:dyDescent="0.2">
      <c r="A25" s="61" t="s">
        <v>101</v>
      </c>
      <c r="B25" s="62" t="s">
        <v>481</v>
      </c>
      <c r="C25" s="63" t="s">
        <v>482</v>
      </c>
      <c r="D25" s="83">
        <v>82312212</v>
      </c>
      <c r="E25" s="84">
        <v>95416000</v>
      </c>
      <c r="F25" s="85">
        <f t="shared" si="0"/>
        <v>177728212</v>
      </c>
      <c r="G25" s="83">
        <v>82312212</v>
      </c>
      <c r="H25" s="84">
        <v>95416000</v>
      </c>
      <c r="I25" s="85">
        <f t="shared" si="1"/>
        <v>177728212</v>
      </c>
      <c r="J25" s="83">
        <v>31788310</v>
      </c>
      <c r="K25" s="84">
        <v>30455830</v>
      </c>
      <c r="L25" s="84">
        <f t="shared" si="2"/>
        <v>62244140</v>
      </c>
      <c r="M25" s="101">
        <f t="shared" si="3"/>
        <v>0.35022093172242119</v>
      </c>
      <c r="N25" s="83">
        <v>11730956</v>
      </c>
      <c r="O25" s="84">
        <v>9778478</v>
      </c>
      <c r="P25" s="84">
        <f t="shared" si="4"/>
        <v>21509434</v>
      </c>
      <c r="Q25" s="101">
        <f t="shared" si="5"/>
        <v>0.12102430873495762</v>
      </c>
      <c r="R25" s="83">
        <v>0</v>
      </c>
      <c r="S25" s="84">
        <v>0</v>
      </c>
      <c r="T25" s="84">
        <f t="shared" si="6"/>
        <v>0</v>
      </c>
      <c r="U25" s="101">
        <f t="shared" si="7"/>
        <v>0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43519266</v>
      </c>
      <c r="AA25" s="84">
        <f t="shared" si="11"/>
        <v>40234308</v>
      </c>
      <c r="AB25" s="84">
        <f t="shared" si="12"/>
        <v>83753574</v>
      </c>
      <c r="AC25" s="101">
        <f t="shared" si="13"/>
        <v>0.47124524045737881</v>
      </c>
      <c r="AD25" s="83">
        <v>40540718</v>
      </c>
      <c r="AE25" s="84">
        <v>1766317</v>
      </c>
      <c r="AF25" s="84">
        <f t="shared" si="14"/>
        <v>42307035</v>
      </c>
      <c r="AG25" s="84">
        <v>177735890</v>
      </c>
      <c r="AH25" s="84">
        <v>177735890</v>
      </c>
      <c r="AI25" s="85">
        <v>23234020</v>
      </c>
      <c r="AJ25" s="120">
        <f t="shared" si="15"/>
        <v>0.13072216309266518</v>
      </c>
      <c r="AK25" s="121">
        <f t="shared" si="16"/>
        <v>-0.49158729747901264</v>
      </c>
    </row>
    <row r="26" spans="1:37" x14ac:dyDescent="0.2">
      <c r="A26" s="61" t="s">
        <v>101</v>
      </c>
      <c r="B26" s="62" t="s">
        <v>483</v>
      </c>
      <c r="C26" s="63" t="s">
        <v>484</v>
      </c>
      <c r="D26" s="83">
        <v>63747361</v>
      </c>
      <c r="E26" s="84">
        <v>12631000</v>
      </c>
      <c r="F26" s="85">
        <f t="shared" si="0"/>
        <v>76378361</v>
      </c>
      <c r="G26" s="83">
        <v>63747361</v>
      </c>
      <c r="H26" s="84">
        <v>12631000</v>
      </c>
      <c r="I26" s="85">
        <f t="shared" si="1"/>
        <v>76378361</v>
      </c>
      <c r="J26" s="83">
        <v>6967113</v>
      </c>
      <c r="K26" s="84">
        <v>3226918</v>
      </c>
      <c r="L26" s="84">
        <f t="shared" si="2"/>
        <v>10194031</v>
      </c>
      <c r="M26" s="101">
        <f t="shared" si="3"/>
        <v>0.1334675275370206</v>
      </c>
      <c r="N26" s="83">
        <v>5501178</v>
      </c>
      <c r="O26" s="84">
        <v>4879785</v>
      </c>
      <c r="P26" s="84">
        <f t="shared" si="4"/>
        <v>10380963</v>
      </c>
      <c r="Q26" s="101">
        <f t="shared" si="5"/>
        <v>0.13591497466147512</v>
      </c>
      <c r="R26" s="83">
        <v>0</v>
      </c>
      <c r="S26" s="84">
        <v>0</v>
      </c>
      <c r="T26" s="84">
        <f t="shared" si="6"/>
        <v>0</v>
      </c>
      <c r="U26" s="101">
        <f t="shared" si="7"/>
        <v>0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12468291</v>
      </c>
      <c r="AA26" s="84">
        <f t="shared" si="11"/>
        <v>8106703</v>
      </c>
      <c r="AB26" s="84">
        <f t="shared" si="12"/>
        <v>20574994</v>
      </c>
      <c r="AC26" s="101">
        <f t="shared" si="13"/>
        <v>0.26938250219849574</v>
      </c>
      <c r="AD26" s="83">
        <v>8867953</v>
      </c>
      <c r="AE26" s="84">
        <v>3490638</v>
      </c>
      <c r="AF26" s="84">
        <f t="shared" si="14"/>
        <v>12358591</v>
      </c>
      <c r="AG26" s="84">
        <v>85353009</v>
      </c>
      <c r="AH26" s="84">
        <v>85353009</v>
      </c>
      <c r="AI26" s="85">
        <v>8641734</v>
      </c>
      <c r="AJ26" s="120">
        <f t="shared" si="15"/>
        <v>0.10124697537025321</v>
      </c>
      <c r="AK26" s="121">
        <f t="shared" si="16"/>
        <v>-0.16002050719212246</v>
      </c>
    </row>
    <row r="27" spans="1:37" x14ac:dyDescent="0.2">
      <c r="A27" s="61" t="s">
        <v>101</v>
      </c>
      <c r="B27" s="62" t="s">
        <v>485</v>
      </c>
      <c r="C27" s="63" t="s">
        <v>486</v>
      </c>
      <c r="D27" s="83">
        <v>91209274</v>
      </c>
      <c r="E27" s="84">
        <v>18736001</v>
      </c>
      <c r="F27" s="85">
        <f t="shared" si="0"/>
        <v>109945275</v>
      </c>
      <c r="G27" s="83">
        <v>91209274</v>
      </c>
      <c r="H27" s="84">
        <v>18736001</v>
      </c>
      <c r="I27" s="85">
        <f t="shared" si="1"/>
        <v>109945275</v>
      </c>
      <c r="J27" s="83">
        <v>25580401</v>
      </c>
      <c r="K27" s="84">
        <v>1091509</v>
      </c>
      <c r="L27" s="84">
        <f t="shared" si="2"/>
        <v>26671910</v>
      </c>
      <c r="M27" s="101">
        <f t="shared" si="3"/>
        <v>0.24259259890886625</v>
      </c>
      <c r="N27" s="83">
        <v>20418955</v>
      </c>
      <c r="O27" s="84">
        <v>2549371</v>
      </c>
      <c r="P27" s="84">
        <f t="shared" si="4"/>
        <v>22968326</v>
      </c>
      <c r="Q27" s="101">
        <f t="shared" si="5"/>
        <v>0.20890689481653485</v>
      </c>
      <c r="R27" s="83">
        <v>0</v>
      </c>
      <c r="S27" s="84">
        <v>0</v>
      </c>
      <c r="T27" s="84">
        <f t="shared" si="6"/>
        <v>0</v>
      </c>
      <c r="U27" s="101">
        <f t="shared" si="7"/>
        <v>0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45999356</v>
      </c>
      <c r="AA27" s="84">
        <f t="shared" si="11"/>
        <v>3640880</v>
      </c>
      <c r="AB27" s="84">
        <f t="shared" si="12"/>
        <v>49640236</v>
      </c>
      <c r="AC27" s="101">
        <f t="shared" si="13"/>
        <v>0.4514994937254011</v>
      </c>
      <c r="AD27" s="83">
        <v>14575225</v>
      </c>
      <c r="AE27" s="84">
        <v>441600</v>
      </c>
      <c r="AF27" s="84">
        <f t="shared" si="14"/>
        <v>15016825</v>
      </c>
      <c r="AG27" s="84">
        <v>104398689</v>
      </c>
      <c r="AH27" s="84">
        <v>104398689</v>
      </c>
      <c r="AI27" s="85">
        <v>-5512136</v>
      </c>
      <c r="AJ27" s="120">
        <f t="shared" si="15"/>
        <v>-5.2798900568569403E-2</v>
      </c>
      <c r="AK27" s="121">
        <f t="shared" si="16"/>
        <v>0.52950613728268126</v>
      </c>
    </row>
    <row r="28" spans="1:37" x14ac:dyDescent="0.2">
      <c r="A28" s="61" t="s">
        <v>101</v>
      </c>
      <c r="B28" s="62" t="s">
        <v>487</v>
      </c>
      <c r="C28" s="63" t="s">
        <v>488</v>
      </c>
      <c r="D28" s="83">
        <v>146375072</v>
      </c>
      <c r="E28" s="84">
        <v>27243999</v>
      </c>
      <c r="F28" s="85">
        <f t="shared" si="0"/>
        <v>173619071</v>
      </c>
      <c r="G28" s="83">
        <v>146375072</v>
      </c>
      <c r="H28" s="84">
        <v>27243999</v>
      </c>
      <c r="I28" s="85">
        <f t="shared" si="1"/>
        <v>173619071</v>
      </c>
      <c r="J28" s="83">
        <v>73331838</v>
      </c>
      <c r="K28" s="84">
        <v>8163592</v>
      </c>
      <c r="L28" s="84">
        <f t="shared" si="2"/>
        <v>81495430</v>
      </c>
      <c r="M28" s="101">
        <f t="shared" si="3"/>
        <v>0.46939215565783093</v>
      </c>
      <c r="N28" s="83">
        <v>21973020</v>
      </c>
      <c r="O28" s="84">
        <v>3469523</v>
      </c>
      <c r="P28" s="84">
        <f t="shared" si="4"/>
        <v>25442543</v>
      </c>
      <c r="Q28" s="101">
        <f t="shared" si="5"/>
        <v>0.14654232886662549</v>
      </c>
      <c r="R28" s="83">
        <v>0</v>
      </c>
      <c r="S28" s="84">
        <v>0</v>
      </c>
      <c r="T28" s="84">
        <f t="shared" si="6"/>
        <v>0</v>
      </c>
      <c r="U28" s="101">
        <f t="shared" si="7"/>
        <v>0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95304858</v>
      </c>
      <c r="AA28" s="84">
        <f t="shared" si="11"/>
        <v>11633115</v>
      </c>
      <c r="AB28" s="84">
        <f t="shared" si="12"/>
        <v>106937973</v>
      </c>
      <c r="AC28" s="101">
        <f t="shared" si="13"/>
        <v>0.61593448452445643</v>
      </c>
      <c r="AD28" s="83">
        <v>46790257</v>
      </c>
      <c r="AE28" s="84">
        <v>38402491</v>
      </c>
      <c r="AF28" s="84">
        <f t="shared" si="14"/>
        <v>85192748</v>
      </c>
      <c r="AG28" s="84">
        <v>140487500</v>
      </c>
      <c r="AH28" s="84">
        <v>140487500</v>
      </c>
      <c r="AI28" s="85">
        <v>54446385</v>
      </c>
      <c r="AJ28" s="120">
        <f t="shared" si="15"/>
        <v>0.3875532342735119</v>
      </c>
      <c r="AK28" s="121">
        <f t="shared" si="16"/>
        <v>-0.70135318325451834</v>
      </c>
    </row>
    <row r="29" spans="1:37" x14ac:dyDescent="0.2">
      <c r="A29" s="61" t="s">
        <v>101</v>
      </c>
      <c r="B29" s="62" t="s">
        <v>489</v>
      </c>
      <c r="C29" s="63" t="s">
        <v>490</v>
      </c>
      <c r="D29" s="83">
        <v>200543208</v>
      </c>
      <c r="E29" s="84">
        <v>41820008</v>
      </c>
      <c r="F29" s="85">
        <f t="shared" si="0"/>
        <v>242363216</v>
      </c>
      <c r="G29" s="83">
        <v>200543209</v>
      </c>
      <c r="H29" s="84">
        <v>41820008</v>
      </c>
      <c r="I29" s="85">
        <f t="shared" si="1"/>
        <v>242363217</v>
      </c>
      <c r="J29" s="83">
        <v>73091129</v>
      </c>
      <c r="K29" s="84">
        <v>311629</v>
      </c>
      <c r="L29" s="84">
        <f t="shared" si="2"/>
        <v>73402758</v>
      </c>
      <c r="M29" s="101">
        <f t="shared" si="3"/>
        <v>0.3028626175681709</v>
      </c>
      <c r="N29" s="83">
        <v>35862751</v>
      </c>
      <c r="O29" s="84">
        <v>8451534</v>
      </c>
      <c r="P29" s="84">
        <f t="shared" si="4"/>
        <v>44314285</v>
      </c>
      <c r="Q29" s="101">
        <f t="shared" si="5"/>
        <v>0.18284245328713578</v>
      </c>
      <c r="R29" s="83">
        <v>0</v>
      </c>
      <c r="S29" s="84">
        <v>0</v>
      </c>
      <c r="T29" s="84">
        <f t="shared" si="6"/>
        <v>0</v>
      </c>
      <c r="U29" s="101">
        <f t="shared" si="7"/>
        <v>0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108953880</v>
      </c>
      <c r="AA29" s="84">
        <f t="shared" si="11"/>
        <v>8763163</v>
      </c>
      <c r="AB29" s="84">
        <f t="shared" si="12"/>
        <v>117717043</v>
      </c>
      <c r="AC29" s="101">
        <f t="shared" si="13"/>
        <v>0.48570507085530668</v>
      </c>
      <c r="AD29" s="83">
        <v>120173686</v>
      </c>
      <c r="AE29" s="84">
        <v>16454326</v>
      </c>
      <c r="AF29" s="84">
        <f t="shared" si="14"/>
        <v>136628012</v>
      </c>
      <c r="AG29" s="84">
        <v>237034895</v>
      </c>
      <c r="AH29" s="84">
        <v>237034895</v>
      </c>
      <c r="AI29" s="85">
        <v>103208794</v>
      </c>
      <c r="AJ29" s="120">
        <f t="shared" si="15"/>
        <v>0.4354160344197423</v>
      </c>
      <c r="AK29" s="121">
        <f t="shared" si="16"/>
        <v>-0.67565739740105424</v>
      </c>
    </row>
    <row r="30" spans="1:37" x14ac:dyDescent="0.2">
      <c r="A30" s="61" t="s">
        <v>116</v>
      </c>
      <c r="B30" s="62" t="s">
        <v>491</v>
      </c>
      <c r="C30" s="63" t="s">
        <v>492</v>
      </c>
      <c r="D30" s="83">
        <v>68498650</v>
      </c>
      <c r="E30" s="84">
        <v>1000000</v>
      </c>
      <c r="F30" s="85">
        <f t="shared" si="0"/>
        <v>69498650</v>
      </c>
      <c r="G30" s="83">
        <v>68498650</v>
      </c>
      <c r="H30" s="84">
        <v>1000000</v>
      </c>
      <c r="I30" s="85">
        <f t="shared" si="1"/>
        <v>69498650</v>
      </c>
      <c r="J30" s="83">
        <v>30575801</v>
      </c>
      <c r="K30" s="84">
        <v>74869</v>
      </c>
      <c r="L30" s="84">
        <f t="shared" si="2"/>
        <v>30650670</v>
      </c>
      <c r="M30" s="101">
        <f t="shared" si="3"/>
        <v>0.44102540121282929</v>
      </c>
      <c r="N30" s="83">
        <v>20688699</v>
      </c>
      <c r="O30" s="84">
        <v>65764</v>
      </c>
      <c r="P30" s="84">
        <f t="shared" si="4"/>
        <v>20754463</v>
      </c>
      <c r="Q30" s="101">
        <f t="shared" si="5"/>
        <v>0.29863116765577463</v>
      </c>
      <c r="R30" s="83">
        <v>0</v>
      </c>
      <c r="S30" s="84">
        <v>0</v>
      </c>
      <c r="T30" s="84">
        <f t="shared" si="6"/>
        <v>0</v>
      </c>
      <c r="U30" s="101">
        <f t="shared" si="7"/>
        <v>0</v>
      </c>
      <c r="V30" s="83">
        <v>0</v>
      </c>
      <c r="W30" s="84">
        <v>0</v>
      </c>
      <c r="X30" s="84">
        <f t="shared" si="8"/>
        <v>0</v>
      </c>
      <c r="Y30" s="101">
        <f t="shared" si="9"/>
        <v>0</v>
      </c>
      <c r="Z30" s="83">
        <f t="shared" si="10"/>
        <v>51264500</v>
      </c>
      <c r="AA30" s="84">
        <f t="shared" si="11"/>
        <v>140633</v>
      </c>
      <c r="AB30" s="84">
        <f t="shared" si="12"/>
        <v>51405133</v>
      </c>
      <c r="AC30" s="101">
        <f t="shared" si="13"/>
        <v>0.73965656886860387</v>
      </c>
      <c r="AD30" s="83">
        <v>47804804</v>
      </c>
      <c r="AE30" s="84">
        <v>674106</v>
      </c>
      <c r="AF30" s="84">
        <f t="shared" si="14"/>
        <v>48478910</v>
      </c>
      <c r="AG30" s="84">
        <v>61760700</v>
      </c>
      <c r="AH30" s="84">
        <v>61760700</v>
      </c>
      <c r="AI30" s="85">
        <v>20235970</v>
      </c>
      <c r="AJ30" s="120">
        <f t="shared" si="15"/>
        <v>0.3276512409995353</v>
      </c>
      <c r="AK30" s="121">
        <f t="shared" si="16"/>
        <v>-0.5718867647808088</v>
      </c>
    </row>
    <row r="31" spans="1:37" ht="16.5" x14ac:dyDescent="0.3">
      <c r="A31" s="64" t="s">
        <v>0</v>
      </c>
      <c r="B31" s="65" t="s">
        <v>493</v>
      </c>
      <c r="C31" s="66" t="s">
        <v>0</v>
      </c>
      <c r="D31" s="86">
        <f>SUM(D22:D30)</f>
        <v>1268245760</v>
      </c>
      <c r="E31" s="87">
        <f>SUM(E22:E30)</f>
        <v>271054278</v>
      </c>
      <c r="F31" s="88">
        <f t="shared" si="0"/>
        <v>1539300038</v>
      </c>
      <c r="G31" s="86">
        <f>SUM(G22:G30)</f>
        <v>1268245761</v>
      </c>
      <c r="H31" s="87">
        <f>SUM(H22:H30)</f>
        <v>271054278</v>
      </c>
      <c r="I31" s="88">
        <f t="shared" si="1"/>
        <v>1539300039</v>
      </c>
      <c r="J31" s="86">
        <f>SUM(J22:J30)</f>
        <v>506512664</v>
      </c>
      <c r="K31" s="87">
        <f>SUM(K22:K30)</f>
        <v>48307860</v>
      </c>
      <c r="L31" s="87">
        <f t="shared" si="2"/>
        <v>554820524</v>
      </c>
      <c r="M31" s="102">
        <f t="shared" si="3"/>
        <v>0.36043689359020209</v>
      </c>
      <c r="N31" s="86">
        <f>SUM(N22:N30)</f>
        <v>311262873</v>
      </c>
      <c r="O31" s="87">
        <f>SUM(O22:O30)</f>
        <v>36122974</v>
      </c>
      <c r="P31" s="87">
        <f t="shared" si="4"/>
        <v>347385847</v>
      </c>
      <c r="Q31" s="102">
        <f t="shared" si="5"/>
        <v>0.22567780057444525</v>
      </c>
      <c r="R31" s="86">
        <f>SUM(R22:R30)</f>
        <v>0</v>
      </c>
      <c r="S31" s="87">
        <f>SUM(S22:S30)</f>
        <v>0</v>
      </c>
      <c r="T31" s="87">
        <f t="shared" si="6"/>
        <v>0</v>
      </c>
      <c r="U31" s="102">
        <f t="shared" si="7"/>
        <v>0</v>
      </c>
      <c r="V31" s="86">
        <f>SUM(V22:V30)</f>
        <v>0</v>
      </c>
      <c r="W31" s="87">
        <f>SUM(W22:W30)</f>
        <v>0</v>
      </c>
      <c r="X31" s="87">
        <f t="shared" si="8"/>
        <v>0</v>
      </c>
      <c r="Y31" s="102">
        <f t="shared" si="9"/>
        <v>0</v>
      </c>
      <c r="Z31" s="86">
        <f t="shared" si="10"/>
        <v>817775537</v>
      </c>
      <c r="AA31" s="87">
        <f t="shared" si="11"/>
        <v>84430834</v>
      </c>
      <c r="AB31" s="87">
        <f t="shared" si="12"/>
        <v>902206371</v>
      </c>
      <c r="AC31" s="102">
        <f t="shared" si="13"/>
        <v>0.58611469416464734</v>
      </c>
      <c r="AD31" s="86">
        <f>SUM(AD22:AD30)</f>
        <v>567276745</v>
      </c>
      <c r="AE31" s="87">
        <f>SUM(AE22:AE30)</f>
        <v>83969873</v>
      </c>
      <c r="AF31" s="87">
        <f t="shared" si="14"/>
        <v>651246618</v>
      </c>
      <c r="AG31" s="87">
        <f>SUM(AG22:AG30)</f>
        <v>1522667453</v>
      </c>
      <c r="AH31" s="87">
        <f>SUM(AH22:AH30)</f>
        <v>1522667453</v>
      </c>
      <c r="AI31" s="88">
        <f>SUM(AI22:AI30)</f>
        <v>332367465</v>
      </c>
      <c r="AJ31" s="122">
        <f t="shared" si="15"/>
        <v>0.21827974607663725</v>
      </c>
      <c r="AK31" s="123">
        <f t="shared" si="16"/>
        <v>-0.46658326139668338</v>
      </c>
    </row>
    <row r="32" spans="1:37" x14ac:dyDescent="0.2">
      <c r="A32" s="61" t="s">
        <v>101</v>
      </c>
      <c r="B32" s="62" t="s">
        <v>494</v>
      </c>
      <c r="C32" s="63" t="s">
        <v>495</v>
      </c>
      <c r="D32" s="83">
        <v>268961962</v>
      </c>
      <c r="E32" s="84">
        <v>34596005</v>
      </c>
      <c r="F32" s="85">
        <f t="shared" si="0"/>
        <v>303557967</v>
      </c>
      <c r="G32" s="83">
        <v>268961962</v>
      </c>
      <c r="H32" s="84">
        <v>34596005</v>
      </c>
      <c r="I32" s="85">
        <f t="shared" si="1"/>
        <v>303557967</v>
      </c>
      <c r="J32" s="83">
        <v>36073761</v>
      </c>
      <c r="K32" s="84">
        <v>0</v>
      </c>
      <c r="L32" s="84">
        <f t="shared" si="2"/>
        <v>36073761</v>
      </c>
      <c r="M32" s="101">
        <f t="shared" si="3"/>
        <v>0.11883648239085749</v>
      </c>
      <c r="N32" s="83">
        <v>34296202</v>
      </c>
      <c r="O32" s="84">
        <v>7965049</v>
      </c>
      <c r="P32" s="84">
        <f t="shared" si="4"/>
        <v>42261251</v>
      </c>
      <c r="Q32" s="101">
        <f t="shared" si="5"/>
        <v>0.13921970626453695</v>
      </c>
      <c r="R32" s="83">
        <v>0</v>
      </c>
      <c r="S32" s="84">
        <v>0</v>
      </c>
      <c r="T32" s="84">
        <f t="shared" si="6"/>
        <v>0</v>
      </c>
      <c r="U32" s="101">
        <f t="shared" si="7"/>
        <v>0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70369963</v>
      </c>
      <c r="AA32" s="84">
        <f t="shared" si="11"/>
        <v>7965049</v>
      </c>
      <c r="AB32" s="84">
        <f t="shared" si="12"/>
        <v>78335012</v>
      </c>
      <c r="AC32" s="101">
        <f t="shared" si="13"/>
        <v>0.25805618865539443</v>
      </c>
      <c r="AD32" s="83">
        <v>95694332</v>
      </c>
      <c r="AE32" s="84">
        <v>11357855</v>
      </c>
      <c r="AF32" s="84">
        <f t="shared" si="14"/>
        <v>107052187</v>
      </c>
      <c r="AG32" s="84">
        <v>284688899</v>
      </c>
      <c r="AH32" s="84">
        <v>284688899</v>
      </c>
      <c r="AI32" s="85">
        <v>17751048</v>
      </c>
      <c r="AJ32" s="120">
        <f t="shared" si="15"/>
        <v>6.2352441778911791E-2</v>
      </c>
      <c r="AK32" s="121">
        <f t="shared" si="16"/>
        <v>-0.6052275793300701</v>
      </c>
    </row>
    <row r="33" spans="1:37" x14ac:dyDescent="0.2">
      <c r="A33" s="61" t="s">
        <v>101</v>
      </c>
      <c r="B33" s="62" t="s">
        <v>496</v>
      </c>
      <c r="C33" s="63" t="s">
        <v>497</v>
      </c>
      <c r="D33" s="83">
        <v>70427144</v>
      </c>
      <c r="E33" s="84">
        <v>16040000</v>
      </c>
      <c r="F33" s="85">
        <f t="shared" si="0"/>
        <v>86467144</v>
      </c>
      <c r="G33" s="83">
        <v>70427144</v>
      </c>
      <c r="H33" s="84">
        <v>16040000</v>
      </c>
      <c r="I33" s="85">
        <f t="shared" si="1"/>
        <v>86467144</v>
      </c>
      <c r="J33" s="83">
        <v>4663924</v>
      </c>
      <c r="K33" s="84">
        <v>780258</v>
      </c>
      <c r="L33" s="84">
        <f t="shared" si="2"/>
        <v>5444182</v>
      </c>
      <c r="M33" s="101">
        <f t="shared" si="3"/>
        <v>6.2962435766353061E-2</v>
      </c>
      <c r="N33" s="83">
        <v>6892221</v>
      </c>
      <c r="O33" s="84">
        <v>782265</v>
      </c>
      <c r="P33" s="84">
        <f t="shared" si="4"/>
        <v>7674486</v>
      </c>
      <c r="Q33" s="101">
        <f t="shared" si="5"/>
        <v>8.8756094453634318E-2</v>
      </c>
      <c r="R33" s="83">
        <v>0</v>
      </c>
      <c r="S33" s="84">
        <v>0</v>
      </c>
      <c r="T33" s="84">
        <f t="shared" si="6"/>
        <v>0</v>
      </c>
      <c r="U33" s="101">
        <f t="shared" si="7"/>
        <v>0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11556145</v>
      </c>
      <c r="AA33" s="84">
        <f t="shared" si="11"/>
        <v>1562523</v>
      </c>
      <c r="AB33" s="84">
        <f t="shared" si="12"/>
        <v>13118668</v>
      </c>
      <c r="AC33" s="101">
        <f t="shared" si="13"/>
        <v>0.15171853021998738</v>
      </c>
      <c r="AD33" s="83">
        <v>28304335</v>
      </c>
      <c r="AE33" s="84">
        <v>4626667</v>
      </c>
      <c r="AF33" s="84">
        <f t="shared" si="14"/>
        <v>32931002</v>
      </c>
      <c r="AG33" s="84">
        <v>89823514</v>
      </c>
      <c r="AH33" s="84">
        <v>89823514</v>
      </c>
      <c r="AI33" s="85">
        <v>14456385</v>
      </c>
      <c r="AJ33" s="120">
        <f t="shared" si="15"/>
        <v>0.16094210030571729</v>
      </c>
      <c r="AK33" s="121">
        <f t="shared" si="16"/>
        <v>-0.76695255127675743</v>
      </c>
    </row>
    <row r="34" spans="1:37" x14ac:dyDescent="0.2">
      <c r="A34" s="61" t="s">
        <v>101</v>
      </c>
      <c r="B34" s="62" t="s">
        <v>498</v>
      </c>
      <c r="C34" s="63" t="s">
        <v>499</v>
      </c>
      <c r="D34" s="83">
        <v>211881240</v>
      </c>
      <c r="E34" s="84">
        <v>36355250</v>
      </c>
      <c r="F34" s="85">
        <f t="shared" si="0"/>
        <v>248236490</v>
      </c>
      <c r="G34" s="83">
        <v>211881240</v>
      </c>
      <c r="H34" s="84">
        <v>36355250</v>
      </c>
      <c r="I34" s="85">
        <f t="shared" si="1"/>
        <v>248236490</v>
      </c>
      <c r="J34" s="83">
        <v>50578077</v>
      </c>
      <c r="K34" s="84">
        <v>3911165</v>
      </c>
      <c r="L34" s="84">
        <f t="shared" si="2"/>
        <v>54489242</v>
      </c>
      <c r="M34" s="101">
        <f t="shared" si="3"/>
        <v>0.21950536764357245</v>
      </c>
      <c r="N34" s="83">
        <v>47466872</v>
      </c>
      <c r="O34" s="84">
        <v>4345446</v>
      </c>
      <c r="P34" s="84">
        <f t="shared" si="4"/>
        <v>51812318</v>
      </c>
      <c r="Q34" s="101">
        <f t="shared" si="5"/>
        <v>0.20872160253313282</v>
      </c>
      <c r="R34" s="83">
        <v>0</v>
      </c>
      <c r="S34" s="84">
        <v>0</v>
      </c>
      <c r="T34" s="84">
        <f t="shared" si="6"/>
        <v>0</v>
      </c>
      <c r="U34" s="101">
        <f t="shared" si="7"/>
        <v>0</v>
      </c>
      <c r="V34" s="83">
        <v>0</v>
      </c>
      <c r="W34" s="84">
        <v>0</v>
      </c>
      <c r="X34" s="84">
        <f t="shared" si="8"/>
        <v>0</v>
      </c>
      <c r="Y34" s="101">
        <f t="shared" si="9"/>
        <v>0</v>
      </c>
      <c r="Z34" s="83">
        <f t="shared" si="10"/>
        <v>98044949</v>
      </c>
      <c r="AA34" s="84">
        <f t="shared" si="11"/>
        <v>8256611</v>
      </c>
      <c r="AB34" s="84">
        <f t="shared" si="12"/>
        <v>106301560</v>
      </c>
      <c r="AC34" s="101">
        <f t="shared" si="13"/>
        <v>0.4282269701767053</v>
      </c>
      <c r="AD34" s="83">
        <v>82260165</v>
      </c>
      <c r="AE34" s="84">
        <v>5675988</v>
      </c>
      <c r="AF34" s="84">
        <f t="shared" si="14"/>
        <v>87936153</v>
      </c>
      <c r="AG34" s="84">
        <v>280697125</v>
      </c>
      <c r="AH34" s="84">
        <v>280697125</v>
      </c>
      <c r="AI34" s="85">
        <v>42237733</v>
      </c>
      <c r="AJ34" s="120">
        <f t="shared" si="15"/>
        <v>0.15047440546460888</v>
      </c>
      <c r="AK34" s="121">
        <f t="shared" si="16"/>
        <v>-0.41079617162693027</v>
      </c>
    </row>
    <row r="35" spans="1:37" x14ac:dyDescent="0.2">
      <c r="A35" s="61" t="s">
        <v>101</v>
      </c>
      <c r="B35" s="62" t="s">
        <v>500</v>
      </c>
      <c r="C35" s="63" t="s">
        <v>501</v>
      </c>
      <c r="D35" s="83">
        <v>128417756</v>
      </c>
      <c r="E35" s="84">
        <v>93564439</v>
      </c>
      <c r="F35" s="85">
        <f t="shared" si="0"/>
        <v>221982195</v>
      </c>
      <c r="G35" s="83">
        <v>128417756</v>
      </c>
      <c r="H35" s="84">
        <v>93564439</v>
      </c>
      <c r="I35" s="85">
        <f t="shared" si="1"/>
        <v>221982195</v>
      </c>
      <c r="J35" s="83">
        <v>24138001</v>
      </c>
      <c r="K35" s="84">
        <v>8323381</v>
      </c>
      <c r="L35" s="84">
        <f t="shared" si="2"/>
        <v>32461382</v>
      </c>
      <c r="M35" s="101">
        <f t="shared" si="3"/>
        <v>0.14623416981708826</v>
      </c>
      <c r="N35" s="83">
        <v>12427639</v>
      </c>
      <c r="O35" s="84">
        <v>12399398</v>
      </c>
      <c r="P35" s="84">
        <f t="shared" si="4"/>
        <v>24827037</v>
      </c>
      <c r="Q35" s="101">
        <f t="shared" si="5"/>
        <v>0.11184247006837643</v>
      </c>
      <c r="R35" s="83">
        <v>0</v>
      </c>
      <c r="S35" s="84">
        <v>0</v>
      </c>
      <c r="T35" s="84">
        <f t="shared" si="6"/>
        <v>0</v>
      </c>
      <c r="U35" s="101">
        <f t="shared" si="7"/>
        <v>0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36565640</v>
      </c>
      <c r="AA35" s="84">
        <f t="shared" si="11"/>
        <v>20722779</v>
      </c>
      <c r="AB35" s="84">
        <f t="shared" si="12"/>
        <v>57288419</v>
      </c>
      <c r="AC35" s="101">
        <f t="shared" si="13"/>
        <v>0.2580766398854647</v>
      </c>
      <c r="AD35" s="83">
        <v>52143853</v>
      </c>
      <c r="AE35" s="84">
        <v>18998735</v>
      </c>
      <c r="AF35" s="84">
        <f t="shared" si="14"/>
        <v>71142588</v>
      </c>
      <c r="AG35" s="84">
        <v>135098018</v>
      </c>
      <c r="AH35" s="84">
        <v>135098018</v>
      </c>
      <c r="AI35" s="85">
        <v>36785676</v>
      </c>
      <c r="AJ35" s="120">
        <f t="shared" si="15"/>
        <v>0.2722887910909248</v>
      </c>
      <c r="AK35" s="121">
        <f t="shared" si="16"/>
        <v>-0.65102426411589076</v>
      </c>
    </row>
    <row r="36" spans="1:37" x14ac:dyDescent="0.2">
      <c r="A36" s="61" t="s">
        <v>101</v>
      </c>
      <c r="B36" s="62" t="s">
        <v>502</v>
      </c>
      <c r="C36" s="63" t="s">
        <v>503</v>
      </c>
      <c r="D36" s="83">
        <v>913778873</v>
      </c>
      <c r="E36" s="84">
        <v>144161147</v>
      </c>
      <c r="F36" s="85">
        <f t="shared" si="0"/>
        <v>1057940020</v>
      </c>
      <c r="G36" s="83">
        <v>913778873</v>
      </c>
      <c r="H36" s="84">
        <v>144161147</v>
      </c>
      <c r="I36" s="85">
        <f t="shared" si="1"/>
        <v>1057940020</v>
      </c>
      <c r="J36" s="83">
        <v>214929117</v>
      </c>
      <c r="K36" s="84">
        <v>8375493</v>
      </c>
      <c r="L36" s="84">
        <f t="shared" si="2"/>
        <v>223304610</v>
      </c>
      <c r="M36" s="101">
        <f t="shared" si="3"/>
        <v>0.21107492464459374</v>
      </c>
      <c r="N36" s="83">
        <v>196489069</v>
      </c>
      <c r="O36" s="84">
        <v>17037227</v>
      </c>
      <c r="P36" s="84">
        <f t="shared" si="4"/>
        <v>213526296</v>
      </c>
      <c r="Q36" s="101">
        <f t="shared" si="5"/>
        <v>0.20183213789379098</v>
      </c>
      <c r="R36" s="83">
        <v>0</v>
      </c>
      <c r="S36" s="84">
        <v>0</v>
      </c>
      <c r="T36" s="84">
        <f t="shared" si="6"/>
        <v>0</v>
      </c>
      <c r="U36" s="101">
        <f t="shared" si="7"/>
        <v>0</v>
      </c>
      <c r="V36" s="83">
        <v>0</v>
      </c>
      <c r="W36" s="84">
        <v>0</v>
      </c>
      <c r="X36" s="84">
        <f t="shared" si="8"/>
        <v>0</v>
      </c>
      <c r="Y36" s="101">
        <f t="shared" si="9"/>
        <v>0</v>
      </c>
      <c r="Z36" s="83">
        <f t="shared" si="10"/>
        <v>411418186</v>
      </c>
      <c r="AA36" s="84">
        <f t="shared" si="11"/>
        <v>25412720</v>
      </c>
      <c r="AB36" s="84">
        <f t="shared" si="12"/>
        <v>436830906</v>
      </c>
      <c r="AC36" s="101">
        <f t="shared" si="13"/>
        <v>0.41290706253838472</v>
      </c>
      <c r="AD36" s="83">
        <v>359006232</v>
      </c>
      <c r="AE36" s="84">
        <v>0</v>
      </c>
      <c r="AF36" s="84">
        <f t="shared" si="14"/>
        <v>359006232</v>
      </c>
      <c r="AG36" s="84">
        <v>918802853</v>
      </c>
      <c r="AH36" s="84">
        <v>918802853</v>
      </c>
      <c r="AI36" s="85">
        <v>192807829</v>
      </c>
      <c r="AJ36" s="120">
        <f t="shared" si="15"/>
        <v>0.20984678962462908</v>
      </c>
      <c r="AK36" s="121">
        <f t="shared" si="16"/>
        <v>-0.40522955601506105</v>
      </c>
    </row>
    <row r="37" spans="1:37" x14ac:dyDescent="0.2">
      <c r="A37" s="61" t="s">
        <v>116</v>
      </c>
      <c r="B37" s="62" t="s">
        <v>504</v>
      </c>
      <c r="C37" s="63" t="s">
        <v>505</v>
      </c>
      <c r="D37" s="83">
        <v>83104000</v>
      </c>
      <c r="E37" s="84">
        <v>2210000</v>
      </c>
      <c r="F37" s="85">
        <f t="shared" si="0"/>
        <v>85314000</v>
      </c>
      <c r="G37" s="83">
        <v>83104000</v>
      </c>
      <c r="H37" s="84">
        <v>2210000</v>
      </c>
      <c r="I37" s="85">
        <f t="shared" si="1"/>
        <v>85314000</v>
      </c>
      <c r="J37" s="83">
        <v>31260085</v>
      </c>
      <c r="K37" s="84">
        <v>209891</v>
      </c>
      <c r="L37" s="84">
        <f t="shared" si="2"/>
        <v>31469976</v>
      </c>
      <c r="M37" s="101">
        <f t="shared" si="3"/>
        <v>0.36887235389267881</v>
      </c>
      <c r="N37" s="83">
        <v>308517</v>
      </c>
      <c r="O37" s="84">
        <v>10100</v>
      </c>
      <c r="P37" s="84">
        <f t="shared" si="4"/>
        <v>318617</v>
      </c>
      <c r="Q37" s="101">
        <f t="shared" si="5"/>
        <v>3.7346390979206227E-3</v>
      </c>
      <c r="R37" s="83">
        <v>0</v>
      </c>
      <c r="S37" s="84">
        <v>0</v>
      </c>
      <c r="T37" s="84">
        <f t="shared" si="6"/>
        <v>0</v>
      </c>
      <c r="U37" s="101">
        <f t="shared" si="7"/>
        <v>0</v>
      </c>
      <c r="V37" s="83">
        <v>0</v>
      </c>
      <c r="W37" s="84">
        <v>0</v>
      </c>
      <c r="X37" s="84">
        <f t="shared" si="8"/>
        <v>0</v>
      </c>
      <c r="Y37" s="101">
        <f t="shared" si="9"/>
        <v>0</v>
      </c>
      <c r="Z37" s="83">
        <f t="shared" si="10"/>
        <v>31568602</v>
      </c>
      <c r="AA37" s="84">
        <f t="shared" si="11"/>
        <v>219991</v>
      </c>
      <c r="AB37" s="84">
        <f t="shared" si="12"/>
        <v>31788593</v>
      </c>
      <c r="AC37" s="101">
        <f t="shared" si="13"/>
        <v>0.37260699299059941</v>
      </c>
      <c r="AD37" s="83">
        <v>35426276</v>
      </c>
      <c r="AE37" s="84">
        <v>33160</v>
      </c>
      <c r="AF37" s="84">
        <f t="shared" si="14"/>
        <v>35459436</v>
      </c>
      <c r="AG37" s="84">
        <v>83570000</v>
      </c>
      <c r="AH37" s="84">
        <v>83570000</v>
      </c>
      <c r="AI37" s="85">
        <v>2309773</v>
      </c>
      <c r="AJ37" s="120">
        <f t="shared" si="15"/>
        <v>2.7638781859518968E-2</v>
      </c>
      <c r="AK37" s="121">
        <f t="shared" si="16"/>
        <v>-0.99101460609807779</v>
      </c>
    </row>
    <row r="38" spans="1:37" ht="16.5" x14ac:dyDescent="0.3">
      <c r="A38" s="64" t="s">
        <v>0</v>
      </c>
      <c r="B38" s="65" t="s">
        <v>506</v>
      </c>
      <c r="C38" s="66" t="s">
        <v>0</v>
      </c>
      <c r="D38" s="86">
        <f>SUM(D32:D37)</f>
        <v>1676570975</v>
      </c>
      <c r="E38" s="87">
        <f>SUM(E32:E37)</f>
        <v>326926841</v>
      </c>
      <c r="F38" s="88">
        <f t="shared" si="0"/>
        <v>2003497816</v>
      </c>
      <c r="G38" s="86">
        <f>SUM(G32:G37)</f>
        <v>1676570975</v>
      </c>
      <c r="H38" s="87">
        <f>SUM(H32:H37)</f>
        <v>326926841</v>
      </c>
      <c r="I38" s="88">
        <f t="shared" si="1"/>
        <v>2003497816</v>
      </c>
      <c r="J38" s="86">
        <f>SUM(J32:J37)</f>
        <v>361642965</v>
      </c>
      <c r="K38" s="87">
        <f>SUM(K32:K37)</f>
        <v>21600188</v>
      </c>
      <c r="L38" s="87">
        <f t="shared" si="2"/>
        <v>383243153</v>
      </c>
      <c r="M38" s="102">
        <f t="shared" si="3"/>
        <v>0.1912870330775544</v>
      </c>
      <c r="N38" s="86">
        <f>SUM(N32:N37)</f>
        <v>297880520</v>
      </c>
      <c r="O38" s="87">
        <f>SUM(O32:O37)</f>
        <v>42539485</v>
      </c>
      <c r="P38" s="87">
        <f t="shared" si="4"/>
        <v>340420005</v>
      </c>
      <c r="Q38" s="102">
        <f t="shared" si="5"/>
        <v>0.16991284057381772</v>
      </c>
      <c r="R38" s="86">
        <f>SUM(R32:R37)</f>
        <v>0</v>
      </c>
      <c r="S38" s="87">
        <f>SUM(S32:S37)</f>
        <v>0</v>
      </c>
      <c r="T38" s="87">
        <f t="shared" si="6"/>
        <v>0</v>
      </c>
      <c r="U38" s="102">
        <f t="shared" si="7"/>
        <v>0</v>
      </c>
      <c r="V38" s="86">
        <f>SUM(V32:V37)</f>
        <v>0</v>
      </c>
      <c r="W38" s="87">
        <f>SUM(W32:W37)</f>
        <v>0</v>
      </c>
      <c r="X38" s="87">
        <f t="shared" si="8"/>
        <v>0</v>
      </c>
      <c r="Y38" s="102">
        <f t="shared" si="9"/>
        <v>0</v>
      </c>
      <c r="Z38" s="86">
        <f t="shared" si="10"/>
        <v>659523485</v>
      </c>
      <c r="AA38" s="87">
        <f t="shared" si="11"/>
        <v>64139673</v>
      </c>
      <c r="AB38" s="87">
        <f t="shared" si="12"/>
        <v>723663158</v>
      </c>
      <c r="AC38" s="102">
        <f t="shared" si="13"/>
        <v>0.36119987365137213</v>
      </c>
      <c r="AD38" s="86">
        <f>SUM(AD32:AD37)</f>
        <v>652835193</v>
      </c>
      <c r="AE38" s="87">
        <f>SUM(AE32:AE37)</f>
        <v>40692405</v>
      </c>
      <c r="AF38" s="87">
        <f t="shared" si="14"/>
        <v>693527598</v>
      </c>
      <c r="AG38" s="87">
        <f>SUM(AG32:AG37)</f>
        <v>1792680409</v>
      </c>
      <c r="AH38" s="87">
        <f>SUM(AH32:AH37)</f>
        <v>1792680409</v>
      </c>
      <c r="AI38" s="88">
        <f>SUM(AI32:AI37)</f>
        <v>306348444</v>
      </c>
      <c r="AJ38" s="122">
        <f t="shared" si="15"/>
        <v>0.1708884876869316</v>
      </c>
      <c r="AK38" s="123">
        <f t="shared" si="16"/>
        <v>-0.50914713995274918</v>
      </c>
    </row>
    <row r="39" spans="1:37" x14ac:dyDescent="0.2">
      <c r="A39" s="61" t="s">
        <v>101</v>
      </c>
      <c r="B39" s="62" t="s">
        <v>83</v>
      </c>
      <c r="C39" s="63" t="s">
        <v>84</v>
      </c>
      <c r="D39" s="83">
        <v>2365711380</v>
      </c>
      <c r="E39" s="84">
        <v>179266000</v>
      </c>
      <c r="F39" s="85">
        <f t="shared" si="0"/>
        <v>2544977380</v>
      </c>
      <c r="G39" s="83">
        <v>2365711380</v>
      </c>
      <c r="H39" s="84">
        <v>179266000</v>
      </c>
      <c r="I39" s="85">
        <f t="shared" si="1"/>
        <v>2544977380</v>
      </c>
      <c r="J39" s="83">
        <v>670087433</v>
      </c>
      <c r="K39" s="84">
        <v>8715137</v>
      </c>
      <c r="L39" s="84">
        <f t="shared" si="2"/>
        <v>678802570</v>
      </c>
      <c r="M39" s="101">
        <f t="shared" si="3"/>
        <v>0.26672243743085844</v>
      </c>
      <c r="N39" s="83">
        <v>505926134</v>
      </c>
      <c r="O39" s="84">
        <v>18382044</v>
      </c>
      <c r="P39" s="84">
        <f t="shared" si="4"/>
        <v>524308178</v>
      </c>
      <c r="Q39" s="101">
        <f t="shared" si="5"/>
        <v>0.20601683225962503</v>
      </c>
      <c r="R39" s="83">
        <v>0</v>
      </c>
      <c r="S39" s="84">
        <v>0</v>
      </c>
      <c r="T39" s="84">
        <f t="shared" si="6"/>
        <v>0</v>
      </c>
      <c r="U39" s="101">
        <f t="shared" si="7"/>
        <v>0</v>
      </c>
      <c r="V39" s="83">
        <v>0</v>
      </c>
      <c r="W39" s="84">
        <v>0</v>
      </c>
      <c r="X39" s="84">
        <f t="shared" si="8"/>
        <v>0</v>
      </c>
      <c r="Y39" s="101">
        <f t="shared" si="9"/>
        <v>0</v>
      </c>
      <c r="Z39" s="83">
        <f t="shared" si="10"/>
        <v>1176013567</v>
      </c>
      <c r="AA39" s="84">
        <f t="shared" si="11"/>
        <v>27097181</v>
      </c>
      <c r="AB39" s="84">
        <f t="shared" si="12"/>
        <v>1203110748</v>
      </c>
      <c r="AC39" s="101">
        <f t="shared" si="13"/>
        <v>0.47273926969048347</v>
      </c>
      <c r="AD39" s="83">
        <v>1133076193</v>
      </c>
      <c r="AE39" s="84">
        <v>46695676</v>
      </c>
      <c r="AF39" s="84">
        <f t="shared" si="14"/>
        <v>1179771869</v>
      </c>
      <c r="AG39" s="84">
        <v>2367017218</v>
      </c>
      <c r="AH39" s="84">
        <v>2367017218</v>
      </c>
      <c r="AI39" s="85">
        <v>-341266143</v>
      </c>
      <c r="AJ39" s="120">
        <f t="shared" si="15"/>
        <v>-0.14417560649953837</v>
      </c>
      <c r="AK39" s="121">
        <f t="shared" si="16"/>
        <v>-0.5555851162611507</v>
      </c>
    </row>
    <row r="40" spans="1:37" x14ac:dyDescent="0.2">
      <c r="A40" s="61" t="s">
        <v>101</v>
      </c>
      <c r="B40" s="62" t="s">
        <v>507</v>
      </c>
      <c r="C40" s="63" t="s">
        <v>508</v>
      </c>
      <c r="D40" s="83">
        <v>258995532</v>
      </c>
      <c r="E40" s="84">
        <v>55161500</v>
      </c>
      <c r="F40" s="85">
        <f t="shared" si="0"/>
        <v>314157032</v>
      </c>
      <c r="G40" s="83">
        <v>258995532</v>
      </c>
      <c r="H40" s="84">
        <v>55161500</v>
      </c>
      <c r="I40" s="85">
        <f t="shared" si="1"/>
        <v>314157032</v>
      </c>
      <c r="J40" s="83">
        <v>78929519</v>
      </c>
      <c r="K40" s="84">
        <v>3397849</v>
      </c>
      <c r="L40" s="84">
        <f t="shared" si="2"/>
        <v>82327368</v>
      </c>
      <c r="M40" s="101">
        <f t="shared" si="3"/>
        <v>0.26205801434997006</v>
      </c>
      <c r="N40" s="83">
        <v>34308763</v>
      </c>
      <c r="O40" s="84">
        <v>183512</v>
      </c>
      <c r="P40" s="84">
        <f t="shared" si="4"/>
        <v>34492275</v>
      </c>
      <c r="Q40" s="101">
        <f t="shared" si="5"/>
        <v>0.10979310181412714</v>
      </c>
      <c r="R40" s="83">
        <v>0</v>
      </c>
      <c r="S40" s="84">
        <v>0</v>
      </c>
      <c r="T40" s="84">
        <f t="shared" si="6"/>
        <v>0</v>
      </c>
      <c r="U40" s="101">
        <f t="shared" si="7"/>
        <v>0</v>
      </c>
      <c r="V40" s="83">
        <v>0</v>
      </c>
      <c r="W40" s="84">
        <v>0</v>
      </c>
      <c r="X40" s="84">
        <f t="shared" si="8"/>
        <v>0</v>
      </c>
      <c r="Y40" s="101">
        <f t="shared" si="9"/>
        <v>0</v>
      </c>
      <c r="Z40" s="83">
        <f t="shared" si="10"/>
        <v>113238282</v>
      </c>
      <c r="AA40" s="84">
        <f t="shared" si="11"/>
        <v>3581361</v>
      </c>
      <c r="AB40" s="84">
        <f t="shared" si="12"/>
        <v>116819643</v>
      </c>
      <c r="AC40" s="101">
        <f t="shared" si="13"/>
        <v>0.37185111616409722</v>
      </c>
      <c r="AD40" s="83">
        <v>125591030</v>
      </c>
      <c r="AE40" s="84">
        <v>5891183</v>
      </c>
      <c r="AF40" s="84">
        <f t="shared" si="14"/>
        <v>131482213</v>
      </c>
      <c r="AG40" s="84">
        <v>242793983</v>
      </c>
      <c r="AH40" s="84">
        <v>242793983</v>
      </c>
      <c r="AI40" s="85">
        <v>48771848</v>
      </c>
      <c r="AJ40" s="120">
        <f t="shared" si="15"/>
        <v>0.20087749868167037</v>
      </c>
      <c r="AK40" s="121">
        <f t="shared" si="16"/>
        <v>-0.73766584686249537</v>
      </c>
    </row>
    <row r="41" spans="1:37" x14ac:dyDescent="0.2">
      <c r="A41" s="61" t="s">
        <v>101</v>
      </c>
      <c r="B41" s="62" t="s">
        <v>509</v>
      </c>
      <c r="C41" s="63" t="s">
        <v>510</v>
      </c>
      <c r="D41" s="83">
        <v>129842435</v>
      </c>
      <c r="E41" s="84">
        <v>29741000</v>
      </c>
      <c r="F41" s="85">
        <f t="shared" si="0"/>
        <v>159583435</v>
      </c>
      <c r="G41" s="83">
        <v>129842435</v>
      </c>
      <c r="H41" s="84">
        <v>29741000</v>
      </c>
      <c r="I41" s="85">
        <f t="shared" si="1"/>
        <v>159583435</v>
      </c>
      <c r="J41" s="83">
        <v>16116964</v>
      </c>
      <c r="K41" s="84">
        <v>8789237</v>
      </c>
      <c r="L41" s="84">
        <f t="shared" si="2"/>
        <v>24906201</v>
      </c>
      <c r="M41" s="101">
        <f t="shared" si="3"/>
        <v>0.15607008960547816</v>
      </c>
      <c r="N41" s="83">
        <v>39747257</v>
      </c>
      <c r="O41" s="84">
        <v>8076398</v>
      </c>
      <c r="P41" s="84">
        <f t="shared" si="4"/>
        <v>47823655</v>
      </c>
      <c r="Q41" s="101">
        <f t="shared" si="5"/>
        <v>0.29967806495705523</v>
      </c>
      <c r="R41" s="83">
        <v>0</v>
      </c>
      <c r="S41" s="84">
        <v>0</v>
      </c>
      <c r="T41" s="84">
        <f t="shared" si="6"/>
        <v>0</v>
      </c>
      <c r="U41" s="101">
        <f t="shared" si="7"/>
        <v>0</v>
      </c>
      <c r="V41" s="83">
        <v>0</v>
      </c>
      <c r="W41" s="84">
        <v>0</v>
      </c>
      <c r="X41" s="84">
        <f t="shared" si="8"/>
        <v>0</v>
      </c>
      <c r="Y41" s="101">
        <f t="shared" si="9"/>
        <v>0</v>
      </c>
      <c r="Z41" s="83">
        <f t="shared" si="10"/>
        <v>55864221</v>
      </c>
      <c r="AA41" s="84">
        <f t="shared" si="11"/>
        <v>16865635</v>
      </c>
      <c r="AB41" s="84">
        <f t="shared" si="12"/>
        <v>72729856</v>
      </c>
      <c r="AC41" s="101">
        <f t="shared" si="13"/>
        <v>0.45574815456253337</v>
      </c>
      <c r="AD41" s="83">
        <v>25474463</v>
      </c>
      <c r="AE41" s="84">
        <v>16701612</v>
      </c>
      <c r="AF41" s="84">
        <f t="shared" si="14"/>
        <v>42176075</v>
      </c>
      <c r="AG41" s="84">
        <v>166085301</v>
      </c>
      <c r="AH41" s="84">
        <v>166085301</v>
      </c>
      <c r="AI41" s="85">
        <v>16788099</v>
      </c>
      <c r="AJ41" s="120">
        <f t="shared" si="15"/>
        <v>0.10108118478227041</v>
      </c>
      <c r="AK41" s="121">
        <f t="shared" si="16"/>
        <v>0.13390482637372014</v>
      </c>
    </row>
    <row r="42" spans="1:37" x14ac:dyDescent="0.2">
      <c r="A42" s="61" t="s">
        <v>101</v>
      </c>
      <c r="B42" s="62" t="s">
        <v>511</v>
      </c>
      <c r="C42" s="63" t="s">
        <v>512</v>
      </c>
      <c r="D42" s="83">
        <v>328395100</v>
      </c>
      <c r="E42" s="84">
        <v>63962721</v>
      </c>
      <c r="F42" s="85">
        <f t="shared" si="0"/>
        <v>392357821</v>
      </c>
      <c r="G42" s="83">
        <v>328395100</v>
      </c>
      <c r="H42" s="84">
        <v>63962721</v>
      </c>
      <c r="I42" s="85">
        <f t="shared" si="1"/>
        <v>392357821</v>
      </c>
      <c r="J42" s="83">
        <v>38302730</v>
      </c>
      <c r="K42" s="84">
        <v>3915401</v>
      </c>
      <c r="L42" s="84">
        <f t="shared" si="2"/>
        <v>42218131</v>
      </c>
      <c r="M42" s="101">
        <f t="shared" si="3"/>
        <v>0.10760109456311819</v>
      </c>
      <c r="N42" s="83">
        <v>26363831</v>
      </c>
      <c r="O42" s="84">
        <v>6523515</v>
      </c>
      <c r="P42" s="84">
        <f t="shared" si="4"/>
        <v>32887346</v>
      </c>
      <c r="Q42" s="101">
        <f t="shared" si="5"/>
        <v>8.3819779394686766E-2</v>
      </c>
      <c r="R42" s="83">
        <v>0</v>
      </c>
      <c r="S42" s="84">
        <v>0</v>
      </c>
      <c r="T42" s="84">
        <f t="shared" si="6"/>
        <v>0</v>
      </c>
      <c r="U42" s="101">
        <f t="shared" si="7"/>
        <v>0</v>
      </c>
      <c r="V42" s="83">
        <v>0</v>
      </c>
      <c r="W42" s="84">
        <v>0</v>
      </c>
      <c r="X42" s="84">
        <f t="shared" si="8"/>
        <v>0</v>
      </c>
      <c r="Y42" s="101">
        <f t="shared" si="9"/>
        <v>0</v>
      </c>
      <c r="Z42" s="83">
        <f t="shared" si="10"/>
        <v>64666561</v>
      </c>
      <c r="AA42" s="84">
        <f t="shared" si="11"/>
        <v>10438916</v>
      </c>
      <c r="AB42" s="84">
        <f t="shared" si="12"/>
        <v>75105477</v>
      </c>
      <c r="AC42" s="101">
        <f t="shared" si="13"/>
        <v>0.19142087395780497</v>
      </c>
      <c r="AD42" s="83">
        <v>196684498</v>
      </c>
      <c r="AE42" s="84">
        <v>16789389</v>
      </c>
      <c r="AF42" s="84">
        <f t="shared" si="14"/>
        <v>213473887</v>
      </c>
      <c r="AG42" s="84">
        <v>518013676</v>
      </c>
      <c r="AH42" s="84">
        <v>518013676</v>
      </c>
      <c r="AI42" s="85">
        <v>88668759</v>
      </c>
      <c r="AJ42" s="120">
        <f t="shared" si="15"/>
        <v>0.17117069125410503</v>
      </c>
      <c r="AK42" s="121">
        <f t="shared" si="16"/>
        <v>-0.84594206597268728</v>
      </c>
    </row>
    <row r="43" spans="1:37" x14ac:dyDescent="0.2">
      <c r="A43" s="61" t="s">
        <v>116</v>
      </c>
      <c r="B43" s="62" t="s">
        <v>513</v>
      </c>
      <c r="C43" s="63" t="s">
        <v>514</v>
      </c>
      <c r="D43" s="83">
        <v>144548000</v>
      </c>
      <c r="E43" s="84">
        <v>12179060</v>
      </c>
      <c r="F43" s="85">
        <f t="shared" si="0"/>
        <v>156727060</v>
      </c>
      <c r="G43" s="83">
        <v>144548000</v>
      </c>
      <c r="H43" s="84">
        <v>12179060</v>
      </c>
      <c r="I43" s="85">
        <f t="shared" si="1"/>
        <v>156727060</v>
      </c>
      <c r="J43" s="83">
        <v>54974207</v>
      </c>
      <c r="K43" s="84">
        <v>0</v>
      </c>
      <c r="L43" s="84">
        <f t="shared" si="2"/>
        <v>54974207</v>
      </c>
      <c r="M43" s="101">
        <f t="shared" si="3"/>
        <v>0.35076397783509755</v>
      </c>
      <c r="N43" s="83">
        <v>44351473</v>
      </c>
      <c r="O43" s="84">
        <v>79798</v>
      </c>
      <c r="P43" s="84">
        <f t="shared" si="4"/>
        <v>44431271</v>
      </c>
      <c r="Q43" s="101">
        <f t="shared" si="5"/>
        <v>0.28349457330469924</v>
      </c>
      <c r="R43" s="83">
        <v>0</v>
      </c>
      <c r="S43" s="84">
        <v>0</v>
      </c>
      <c r="T43" s="84">
        <f t="shared" si="6"/>
        <v>0</v>
      </c>
      <c r="U43" s="101">
        <f t="shared" si="7"/>
        <v>0</v>
      </c>
      <c r="V43" s="83">
        <v>0</v>
      </c>
      <c r="W43" s="84">
        <v>0</v>
      </c>
      <c r="X43" s="84">
        <f t="shared" si="8"/>
        <v>0</v>
      </c>
      <c r="Y43" s="101">
        <f t="shared" si="9"/>
        <v>0</v>
      </c>
      <c r="Z43" s="83">
        <f t="shared" si="10"/>
        <v>99325680</v>
      </c>
      <c r="AA43" s="84">
        <f t="shared" si="11"/>
        <v>79798</v>
      </c>
      <c r="AB43" s="84">
        <f t="shared" si="12"/>
        <v>99405478</v>
      </c>
      <c r="AC43" s="101">
        <f t="shared" si="13"/>
        <v>0.63425855113979679</v>
      </c>
      <c r="AD43" s="83">
        <v>69741713</v>
      </c>
      <c r="AE43" s="84">
        <v>61804</v>
      </c>
      <c r="AF43" s="84">
        <f t="shared" si="14"/>
        <v>69803517</v>
      </c>
      <c r="AG43" s="84">
        <v>146592500</v>
      </c>
      <c r="AH43" s="84">
        <v>146592500</v>
      </c>
      <c r="AI43" s="85">
        <v>12292809</v>
      </c>
      <c r="AJ43" s="120">
        <f t="shared" si="15"/>
        <v>8.3857011784368232E-2</v>
      </c>
      <c r="AK43" s="121">
        <f t="shared" si="16"/>
        <v>-0.36348091171394703</v>
      </c>
    </row>
    <row r="44" spans="1:37" ht="16.5" x14ac:dyDescent="0.3">
      <c r="A44" s="64" t="s">
        <v>0</v>
      </c>
      <c r="B44" s="65" t="s">
        <v>515</v>
      </c>
      <c r="C44" s="66" t="s">
        <v>0</v>
      </c>
      <c r="D44" s="86">
        <f>SUM(D39:D43)</f>
        <v>3227492447</v>
      </c>
      <c r="E44" s="87">
        <f>SUM(E39:E43)</f>
        <v>340310281</v>
      </c>
      <c r="F44" s="88">
        <f t="shared" si="0"/>
        <v>3567802728</v>
      </c>
      <c r="G44" s="86">
        <f>SUM(G39:G43)</f>
        <v>3227492447</v>
      </c>
      <c r="H44" s="87">
        <f>SUM(H39:H43)</f>
        <v>340310281</v>
      </c>
      <c r="I44" s="88">
        <f t="shared" si="1"/>
        <v>3567802728</v>
      </c>
      <c r="J44" s="86">
        <f>SUM(J39:J43)</f>
        <v>858410853</v>
      </c>
      <c r="K44" s="87">
        <f>SUM(K39:K43)</f>
        <v>24817624</v>
      </c>
      <c r="L44" s="87">
        <f t="shared" si="2"/>
        <v>883228477</v>
      </c>
      <c r="M44" s="102">
        <f t="shared" si="3"/>
        <v>0.24755530065282241</v>
      </c>
      <c r="N44" s="86">
        <f>SUM(N39:N43)</f>
        <v>650697458</v>
      </c>
      <c r="O44" s="87">
        <f>SUM(O39:O43)</f>
        <v>33245267</v>
      </c>
      <c r="P44" s="87">
        <f t="shared" si="4"/>
        <v>683942725</v>
      </c>
      <c r="Q44" s="102">
        <f t="shared" si="5"/>
        <v>0.19169858233260481</v>
      </c>
      <c r="R44" s="86">
        <f>SUM(R39:R43)</f>
        <v>0</v>
      </c>
      <c r="S44" s="87">
        <f>SUM(S39:S43)</f>
        <v>0</v>
      </c>
      <c r="T44" s="87">
        <f t="shared" si="6"/>
        <v>0</v>
      </c>
      <c r="U44" s="102">
        <f t="shared" si="7"/>
        <v>0</v>
      </c>
      <c r="V44" s="86">
        <f>SUM(V39:V43)</f>
        <v>0</v>
      </c>
      <c r="W44" s="87">
        <f>SUM(W39:W43)</f>
        <v>0</v>
      </c>
      <c r="X44" s="87">
        <f t="shared" si="8"/>
        <v>0</v>
      </c>
      <c r="Y44" s="102">
        <f t="shared" si="9"/>
        <v>0</v>
      </c>
      <c r="Z44" s="86">
        <f t="shared" si="10"/>
        <v>1509108311</v>
      </c>
      <c r="AA44" s="87">
        <f t="shared" si="11"/>
        <v>58062891</v>
      </c>
      <c r="AB44" s="87">
        <f t="shared" si="12"/>
        <v>1567171202</v>
      </c>
      <c r="AC44" s="102">
        <f t="shared" si="13"/>
        <v>0.43925388298542722</v>
      </c>
      <c r="AD44" s="86">
        <f>SUM(AD39:AD43)</f>
        <v>1550567897</v>
      </c>
      <c r="AE44" s="87">
        <f>SUM(AE39:AE43)</f>
        <v>86139664</v>
      </c>
      <c r="AF44" s="87">
        <f t="shared" si="14"/>
        <v>1636707561</v>
      </c>
      <c r="AG44" s="87">
        <f>SUM(AG39:AG43)</f>
        <v>3440502678</v>
      </c>
      <c r="AH44" s="87">
        <f>SUM(AH39:AH43)</f>
        <v>3440502678</v>
      </c>
      <c r="AI44" s="88">
        <f>SUM(AI39:AI43)</f>
        <v>-174744628</v>
      </c>
      <c r="AJ44" s="122">
        <f t="shared" si="15"/>
        <v>-5.0790435106296987E-2</v>
      </c>
      <c r="AK44" s="123">
        <f t="shared" si="16"/>
        <v>-0.58212282921078295</v>
      </c>
    </row>
    <row r="45" spans="1:37" ht="16.5" x14ac:dyDescent="0.3">
      <c r="A45" s="67" t="s">
        <v>0</v>
      </c>
      <c r="B45" s="68" t="s">
        <v>516</v>
      </c>
      <c r="C45" s="69" t="s">
        <v>0</v>
      </c>
      <c r="D45" s="89">
        <f>SUM(D9:D12,D14:D20,D22:D30,D32:D37,D39:D43)</f>
        <v>8471459505</v>
      </c>
      <c r="E45" s="90">
        <f>SUM(E9:E12,E14:E20,E22:E30,E32:E37,E39:E43)</f>
        <v>1365725071</v>
      </c>
      <c r="F45" s="91">
        <f t="shared" si="0"/>
        <v>9837184576</v>
      </c>
      <c r="G45" s="89">
        <f>SUM(G9:G12,G14:G20,G22:G30,G32:G37,G39:G43)</f>
        <v>8471459506</v>
      </c>
      <c r="H45" s="90">
        <f>SUM(H9:H12,H14:H20,H22:H30,H32:H37,H39:H43)</f>
        <v>1365725071</v>
      </c>
      <c r="I45" s="91">
        <f t="shared" si="1"/>
        <v>9837184577</v>
      </c>
      <c r="J45" s="89">
        <f>SUM(J9:J12,J14:J20,J22:J30,J32:J37,J39:J43)</f>
        <v>2393615181</v>
      </c>
      <c r="K45" s="90">
        <f>SUM(K9:K12,K14:K20,K22:K30,K32:K37,K39:K43)</f>
        <v>168183279</v>
      </c>
      <c r="L45" s="90">
        <f t="shared" si="2"/>
        <v>2561798460</v>
      </c>
      <c r="M45" s="103">
        <f t="shared" si="3"/>
        <v>0.26041988337293959</v>
      </c>
      <c r="N45" s="89">
        <f>SUM(N9:N12,N14:N20,N22:N30,N32:N37,N39:N43)</f>
        <v>1721941138</v>
      </c>
      <c r="O45" s="90">
        <f>SUM(O9:O12,O14:O20,O22:O30,O32:O37,O39:O43)</f>
        <v>232767030</v>
      </c>
      <c r="P45" s="90">
        <f t="shared" si="4"/>
        <v>1954708168</v>
      </c>
      <c r="Q45" s="103">
        <f t="shared" si="5"/>
        <v>0.19870605790694884</v>
      </c>
      <c r="R45" s="89">
        <f>SUM(R9:R12,R14:R20,R22:R30,R32:R37,R39:R43)</f>
        <v>0</v>
      </c>
      <c r="S45" s="90">
        <f>SUM(S9:S12,S14:S20,S22:S30,S32:S37,S39:S43)</f>
        <v>0</v>
      </c>
      <c r="T45" s="90">
        <f t="shared" si="6"/>
        <v>0</v>
      </c>
      <c r="U45" s="103">
        <f t="shared" si="7"/>
        <v>0</v>
      </c>
      <c r="V45" s="89">
        <f>SUM(V9:V12,V14:V20,V22:V30,V32:V37,V39:V43)</f>
        <v>0</v>
      </c>
      <c r="W45" s="90">
        <f>SUM(W9:W12,W14:W20,W22:W30,W32:W37,W39:W43)</f>
        <v>0</v>
      </c>
      <c r="X45" s="90">
        <f t="shared" si="8"/>
        <v>0</v>
      </c>
      <c r="Y45" s="103">
        <f t="shared" si="9"/>
        <v>0</v>
      </c>
      <c r="Z45" s="89">
        <f t="shared" si="10"/>
        <v>4115556319</v>
      </c>
      <c r="AA45" s="90">
        <f t="shared" si="11"/>
        <v>400950309</v>
      </c>
      <c r="AB45" s="90">
        <f t="shared" si="12"/>
        <v>4516506628</v>
      </c>
      <c r="AC45" s="103">
        <f t="shared" si="13"/>
        <v>0.45912594127988843</v>
      </c>
      <c r="AD45" s="89">
        <f>SUM(AD9:AD12,AD14:AD20,AD22:AD30,AD32:AD37,AD39:AD43)</f>
        <v>4032655536</v>
      </c>
      <c r="AE45" s="90">
        <f>SUM(AE9:AE12,AE14:AE20,AE22:AE30,AE32:AE37,AE39:AE43)</f>
        <v>441994685</v>
      </c>
      <c r="AF45" s="90">
        <f t="shared" si="14"/>
        <v>4474650221</v>
      </c>
      <c r="AG45" s="90">
        <f>SUM(AG9:AG12,AG14:AG20,AG22:AG30,AG32:AG37,AG39:AG43)</f>
        <v>9323256252</v>
      </c>
      <c r="AH45" s="90">
        <f>SUM(AH9:AH12,AH14:AH20,AH22:AH30,AH32:AH37,AH39:AH43)</f>
        <v>9323256252</v>
      </c>
      <c r="AI45" s="91">
        <f>SUM(AI9:AI12,AI14:AI20,AI22:AI30,AI32:AI37,AI39:AI43)</f>
        <v>1049783728</v>
      </c>
      <c r="AJ45" s="124">
        <f t="shared" si="15"/>
        <v>0.1125983990598567</v>
      </c>
      <c r="AK45" s="125">
        <f t="shared" si="16"/>
        <v>-0.56315956075709539</v>
      </c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showGridLines="0" view="pageBreakPreview" zoomScale="60" zoomScaleNormal="100" workbookViewId="0">
      <selection activeCell="AA24" sqref="AA24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5.85546875" customWidth="1"/>
    <col min="7" max="9" width="12.5703125" hidden="1" customWidth="1"/>
    <col min="10" max="16" width="17.28515625" customWidth="1"/>
    <col min="17" max="17" width="14.140625" bestFit="1" customWidth="1"/>
    <col min="18" max="25" width="12.5703125" hidden="1" customWidth="1"/>
    <col min="26" max="28" width="16.140625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9.2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36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101</v>
      </c>
      <c r="B9" s="62" t="s">
        <v>517</v>
      </c>
      <c r="C9" s="63" t="s">
        <v>518</v>
      </c>
      <c r="D9" s="83">
        <v>515114663</v>
      </c>
      <c r="E9" s="84">
        <v>196132200</v>
      </c>
      <c r="F9" s="85">
        <f>$D9       +$E9</f>
        <v>711246863</v>
      </c>
      <c r="G9" s="83">
        <v>515114663</v>
      </c>
      <c r="H9" s="84">
        <v>196132200</v>
      </c>
      <c r="I9" s="85">
        <f>$G9       +$H9</f>
        <v>711246863</v>
      </c>
      <c r="J9" s="83">
        <v>193074766</v>
      </c>
      <c r="K9" s="84">
        <v>30343201</v>
      </c>
      <c r="L9" s="84">
        <f>$J9       +$K9</f>
        <v>223417967</v>
      </c>
      <c r="M9" s="101">
        <f>IF(($F9       =0),0,($L9       /$F9       ))</f>
        <v>0.31412154994629482</v>
      </c>
      <c r="N9" s="83">
        <v>22268836</v>
      </c>
      <c r="O9" s="84">
        <v>66968288</v>
      </c>
      <c r="P9" s="84">
        <f>$N9       +$O9</f>
        <v>89237124</v>
      </c>
      <c r="Q9" s="101">
        <f>IF(($F9       =0),0,($P9       /$F9       ))</f>
        <v>0.12546575407531885</v>
      </c>
      <c r="R9" s="83">
        <v>0</v>
      </c>
      <c r="S9" s="84">
        <v>0</v>
      </c>
      <c r="T9" s="84">
        <f>$R9       +$S9</f>
        <v>0</v>
      </c>
      <c r="U9" s="101">
        <f>IF(($I9       =0),0,($T9       /$I9       ))</f>
        <v>0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</f>
        <v>215343602</v>
      </c>
      <c r="AA9" s="84">
        <f>$K9       +$O9</f>
        <v>97311489</v>
      </c>
      <c r="AB9" s="84">
        <f>$Z9       +$AA9</f>
        <v>312655091</v>
      </c>
      <c r="AC9" s="101">
        <f>IF(($F9       =0),0,($AB9       /$F9       ))</f>
        <v>0.43958730402161367</v>
      </c>
      <c r="AD9" s="83">
        <v>424420180</v>
      </c>
      <c r="AE9" s="84">
        <v>85027789</v>
      </c>
      <c r="AF9" s="84">
        <f>$AD9       +$AE9</f>
        <v>509447969</v>
      </c>
      <c r="AG9" s="84">
        <v>693066910</v>
      </c>
      <c r="AH9" s="84">
        <v>693066910</v>
      </c>
      <c r="AI9" s="85">
        <v>283067696</v>
      </c>
      <c r="AJ9" s="120">
        <f>IF(($AG9       =0),0,($AI9       /$AG9       ))</f>
        <v>0.40842765960360161</v>
      </c>
      <c r="AK9" s="121">
        <f>IF(($AF9       =0),0,(($P9       /$AF9       )-1))</f>
        <v>-0.8248356467586585</v>
      </c>
    </row>
    <row r="10" spans="1:37" x14ac:dyDescent="0.2">
      <c r="A10" s="61" t="s">
        <v>101</v>
      </c>
      <c r="B10" s="62" t="s">
        <v>85</v>
      </c>
      <c r="C10" s="63" t="s">
        <v>86</v>
      </c>
      <c r="D10" s="83">
        <v>2155760063</v>
      </c>
      <c r="E10" s="84">
        <v>310285000</v>
      </c>
      <c r="F10" s="85">
        <f t="shared" ref="F10:F35" si="0">$D10      +$E10</f>
        <v>2466045063</v>
      </c>
      <c r="G10" s="83">
        <v>2155760063</v>
      </c>
      <c r="H10" s="84">
        <v>310285000</v>
      </c>
      <c r="I10" s="85">
        <f t="shared" ref="I10:I35" si="1">$G10      +$H10</f>
        <v>2466045063</v>
      </c>
      <c r="J10" s="83">
        <v>672313686</v>
      </c>
      <c r="K10" s="84">
        <v>41615300</v>
      </c>
      <c r="L10" s="84">
        <f t="shared" ref="L10:L35" si="2">$J10      +$K10</f>
        <v>713928986</v>
      </c>
      <c r="M10" s="101">
        <f t="shared" ref="M10:M35" si="3">IF(($F10      =0),0,($L10      /$F10      ))</f>
        <v>0.28950362534392987</v>
      </c>
      <c r="N10" s="83">
        <v>595722134</v>
      </c>
      <c r="O10" s="84">
        <v>71903637</v>
      </c>
      <c r="P10" s="84">
        <f t="shared" ref="P10:P35" si="4">$N10      +$O10</f>
        <v>667625771</v>
      </c>
      <c r="Q10" s="101">
        <f t="shared" ref="Q10:Q35" si="5">IF(($F10      =0),0,($P10      /$F10      ))</f>
        <v>0.27072732003843353</v>
      </c>
      <c r="R10" s="83">
        <v>0</v>
      </c>
      <c r="S10" s="84">
        <v>0</v>
      </c>
      <c r="T10" s="84">
        <f t="shared" ref="T10:T35" si="6">$R10      +$S10</f>
        <v>0</v>
      </c>
      <c r="U10" s="101">
        <f t="shared" ref="U10:U35" si="7">IF(($I10      =0),0,($T10      /$I10      ))</f>
        <v>0</v>
      </c>
      <c r="V10" s="83">
        <v>0</v>
      </c>
      <c r="W10" s="84">
        <v>0</v>
      </c>
      <c r="X10" s="84">
        <f t="shared" ref="X10:X35" si="8">$V10      +$W10</f>
        <v>0</v>
      </c>
      <c r="Y10" s="101">
        <f t="shared" ref="Y10:Y35" si="9">IF(($I10      =0),0,($X10      /$I10      ))</f>
        <v>0</v>
      </c>
      <c r="Z10" s="83">
        <f t="shared" ref="Z10:Z35" si="10">$J10      +$N10</f>
        <v>1268035820</v>
      </c>
      <c r="AA10" s="84">
        <f t="shared" ref="AA10:AA35" si="11">$K10      +$O10</f>
        <v>113518937</v>
      </c>
      <c r="AB10" s="84">
        <f t="shared" ref="AB10:AB35" si="12">$Z10      +$AA10</f>
        <v>1381554757</v>
      </c>
      <c r="AC10" s="101">
        <f t="shared" ref="AC10:AC35" si="13">IF(($F10      =0),0,($AB10      /$F10      ))</f>
        <v>0.5602309453823634</v>
      </c>
      <c r="AD10" s="83">
        <v>1354385316</v>
      </c>
      <c r="AE10" s="84">
        <v>122369895</v>
      </c>
      <c r="AF10" s="84">
        <f t="shared" ref="AF10:AF35" si="14">$AD10      +$AE10</f>
        <v>1476755211</v>
      </c>
      <c r="AG10" s="84">
        <v>2342694102</v>
      </c>
      <c r="AH10" s="84">
        <v>2342694102</v>
      </c>
      <c r="AI10" s="85">
        <v>783621742</v>
      </c>
      <c r="AJ10" s="120">
        <f t="shared" ref="AJ10:AJ35" si="15">IF(($AG10      =0),0,($AI10      /$AG10      ))</f>
        <v>0.33449597253478719</v>
      </c>
      <c r="AK10" s="121">
        <f t="shared" ref="AK10:AK35" si="16">IF(($AF10      =0),0,(($P10      /$AF10      )-1))</f>
        <v>-0.54791033339377193</v>
      </c>
    </row>
    <row r="11" spans="1:37" x14ac:dyDescent="0.2">
      <c r="A11" s="61" t="s">
        <v>101</v>
      </c>
      <c r="B11" s="62" t="s">
        <v>87</v>
      </c>
      <c r="C11" s="63" t="s">
        <v>88</v>
      </c>
      <c r="D11" s="83">
        <v>5669738454</v>
      </c>
      <c r="E11" s="84">
        <v>626869787</v>
      </c>
      <c r="F11" s="85">
        <f t="shared" si="0"/>
        <v>6296608241</v>
      </c>
      <c r="G11" s="83">
        <v>5669738454</v>
      </c>
      <c r="H11" s="84">
        <v>626869787</v>
      </c>
      <c r="I11" s="85">
        <f t="shared" si="1"/>
        <v>6296608241</v>
      </c>
      <c r="J11" s="83">
        <v>1643367895</v>
      </c>
      <c r="K11" s="84">
        <v>32738473</v>
      </c>
      <c r="L11" s="84">
        <f t="shared" si="2"/>
        <v>1676106368</v>
      </c>
      <c r="M11" s="101">
        <f t="shared" si="3"/>
        <v>0.26619194077950259</v>
      </c>
      <c r="N11" s="83">
        <v>1250552747</v>
      </c>
      <c r="O11" s="84">
        <v>57902854</v>
      </c>
      <c r="P11" s="84">
        <f t="shared" si="4"/>
        <v>1308455601</v>
      </c>
      <c r="Q11" s="101">
        <f t="shared" si="5"/>
        <v>0.20780324119262608</v>
      </c>
      <c r="R11" s="83">
        <v>0</v>
      </c>
      <c r="S11" s="84">
        <v>0</v>
      </c>
      <c r="T11" s="84">
        <f t="shared" si="6"/>
        <v>0</v>
      </c>
      <c r="U11" s="101">
        <f t="shared" si="7"/>
        <v>0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2893920642</v>
      </c>
      <c r="AA11" s="84">
        <f t="shared" si="11"/>
        <v>90641327</v>
      </c>
      <c r="AB11" s="84">
        <f t="shared" si="12"/>
        <v>2984561969</v>
      </c>
      <c r="AC11" s="101">
        <f t="shared" si="13"/>
        <v>0.47399518197212864</v>
      </c>
      <c r="AD11" s="83">
        <v>2573540585</v>
      </c>
      <c r="AE11" s="84">
        <v>129329772</v>
      </c>
      <c r="AF11" s="84">
        <f t="shared" si="14"/>
        <v>2702870357</v>
      </c>
      <c r="AG11" s="84">
        <v>5802153411</v>
      </c>
      <c r="AH11" s="84">
        <v>5802153411</v>
      </c>
      <c r="AI11" s="85">
        <v>1794781113</v>
      </c>
      <c r="AJ11" s="120">
        <f t="shared" si="15"/>
        <v>0.30933017206979879</v>
      </c>
      <c r="AK11" s="121">
        <f t="shared" si="16"/>
        <v>-0.5159014572743712</v>
      </c>
    </row>
    <row r="12" spans="1:37" x14ac:dyDescent="0.2">
      <c r="A12" s="61" t="s">
        <v>101</v>
      </c>
      <c r="B12" s="62" t="s">
        <v>519</v>
      </c>
      <c r="C12" s="63" t="s">
        <v>520</v>
      </c>
      <c r="D12" s="83">
        <v>260253320</v>
      </c>
      <c r="E12" s="84">
        <v>28255150</v>
      </c>
      <c r="F12" s="85">
        <f t="shared" si="0"/>
        <v>288508470</v>
      </c>
      <c r="G12" s="83">
        <v>260253320</v>
      </c>
      <c r="H12" s="84">
        <v>28255150</v>
      </c>
      <c r="I12" s="85">
        <f t="shared" si="1"/>
        <v>288508470</v>
      </c>
      <c r="J12" s="83">
        <v>62623568</v>
      </c>
      <c r="K12" s="84">
        <v>0</v>
      </c>
      <c r="L12" s="84">
        <f t="shared" si="2"/>
        <v>62623568</v>
      </c>
      <c r="M12" s="101">
        <f t="shared" si="3"/>
        <v>0.21705972098496795</v>
      </c>
      <c r="N12" s="83">
        <v>5388201</v>
      </c>
      <c r="O12" s="84">
        <v>0</v>
      </c>
      <c r="P12" s="84">
        <f t="shared" si="4"/>
        <v>5388201</v>
      </c>
      <c r="Q12" s="101">
        <f t="shared" si="5"/>
        <v>1.8676058280022074E-2</v>
      </c>
      <c r="R12" s="83">
        <v>0</v>
      </c>
      <c r="S12" s="84">
        <v>0</v>
      </c>
      <c r="T12" s="84">
        <f t="shared" si="6"/>
        <v>0</v>
      </c>
      <c r="U12" s="101">
        <f t="shared" si="7"/>
        <v>0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68011769</v>
      </c>
      <c r="AA12" s="84">
        <f t="shared" si="11"/>
        <v>0</v>
      </c>
      <c r="AB12" s="84">
        <f t="shared" si="12"/>
        <v>68011769</v>
      </c>
      <c r="AC12" s="101">
        <f t="shared" si="13"/>
        <v>0.23573577926499004</v>
      </c>
      <c r="AD12" s="83">
        <v>34775467</v>
      </c>
      <c r="AE12" s="84">
        <v>0</v>
      </c>
      <c r="AF12" s="84">
        <f t="shared" si="14"/>
        <v>34775467</v>
      </c>
      <c r="AG12" s="84">
        <v>251596549</v>
      </c>
      <c r="AH12" s="84">
        <v>251596549</v>
      </c>
      <c r="AI12" s="85">
        <v>25237274</v>
      </c>
      <c r="AJ12" s="120">
        <f t="shared" si="15"/>
        <v>0.1003085062188194</v>
      </c>
      <c r="AK12" s="121">
        <f t="shared" si="16"/>
        <v>-0.8450574078559463</v>
      </c>
    </row>
    <row r="13" spans="1:37" x14ac:dyDescent="0.2">
      <c r="A13" s="61" t="s">
        <v>101</v>
      </c>
      <c r="B13" s="62" t="s">
        <v>521</v>
      </c>
      <c r="C13" s="63" t="s">
        <v>522</v>
      </c>
      <c r="D13" s="83">
        <v>902488802</v>
      </c>
      <c r="E13" s="84">
        <v>235159872</v>
      </c>
      <c r="F13" s="85">
        <f t="shared" si="0"/>
        <v>1137648674</v>
      </c>
      <c r="G13" s="83">
        <v>902488802</v>
      </c>
      <c r="H13" s="84">
        <v>235159872</v>
      </c>
      <c r="I13" s="85">
        <f t="shared" si="1"/>
        <v>1137648674</v>
      </c>
      <c r="J13" s="83">
        <v>308863909</v>
      </c>
      <c r="K13" s="84">
        <v>11309284</v>
      </c>
      <c r="L13" s="84">
        <f t="shared" si="2"/>
        <v>320173193</v>
      </c>
      <c r="M13" s="101">
        <f t="shared" si="3"/>
        <v>0.28143415477667932</v>
      </c>
      <c r="N13" s="83">
        <v>255927997</v>
      </c>
      <c r="O13" s="84">
        <v>43423837</v>
      </c>
      <c r="P13" s="84">
        <f t="shared" si="4"/>
        <v>299351834</v>
      </c>
      <c r="Q13" s="101">
        <f t="shared" si="5"/>
        <v>0.26313205547673324</v>
      </c>
      <c r="R13" s="83">
        <v>0</v>
      </c>
      <c r="S13" s="84">
        <v>0</v>
      </c>
      <c r="T13" s="84">
        <f t="shared" si="6"/>
        <v>0</v>
      </c>
      <c r="U13" s="101">
        <f t="shared" si="7"/>
        <v>0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564791906</v>
      </c>
      <c r="AA13" s="84">
        <f t="shared" si="11"/>
        <v>54733121</v>
      </c>
      <c r="AB13" s="84">
        <f t="shared" si="12"/>
        <v>619525027</v>
      </c>
      <c r="AC13" s="101">
        <f t="shared" si="13"/>
        <v>0.54456621025341256</v>
      </c>
      <c r="AD13" s="83">
        <v>621237992</v>
      </c>
      <c r="AE13" s="84">
        <v>66283013</v>
      </c>
      <c r="AF13" s="84">
        <f t="shared" si="14"/>
        <v>687521005</v>
      </c>
      <c r="AG13" s="84">
        <v>1079275845</v>
      </c>
      <c r="AH13" s="84">
        <v>1079275845</v>
      </c>
      <c r="AI13" s="85">
        <v>362057711</v>
      </c>
      <c r="AJ13" s="120">
        <f t="shared" si="15"/>
        <v>0.33546355426864943</v>
      </c>
      <c r="AK13" s="121">
        <f t="shared" si="16"/>
        <v>-0.5645924534334773</v>
      </c>
    </row>
    <row r="14" spans="1:37" x14ac:dyDescent="0.2">
      <c r="A14" s="61" t="s">
        <v>116</v>
      </c>
      <c r="B14" s="62" t="s">
        <v>523</v>
      </c>
      <c r="C14" s="63" t="s">
        <v>524</v>
      </c>
      <c r="D14" s="83">
        <v>372457000</v>
      </c>
      <c r="E14" s="84">
        <v>15809500</v>
      </c>
      <c r="F14" s="85">
        <f t="shared" si="0"/>
        <v>388266500</v>
      </c>
      <c r="G14" s="83">
        <v>372457000</v>
      </c>
      <c r="H14" s="84">
        <v>15809500</v>
      </c>
      <c r="I14" s="85">
        <f t="shared" si="1"/>
        <v>388266500</v>
      </c>
      <c r="J14" s="83">
        <v>153734004</v>
      </c>
      <c r="K14" s="84">
        <v>0</v>
      </c>
      <c r="L14" s="84">
        <f t="shared" si="2"/>
        <v>153734004</v>
      </c>
      <c r="M14" s="101">
        <f t="shared" si="3"/>
        <v>0.39594969949763886</v>
      </c>
      <c r="N14" s="83">
        <v>122703001</v>
      </c>
      <c r="O14" s="84">
        <v>445721</v>
      </c>
      <c r="P14" s="84">
        <f t="shared" si="4"/>
        <v>123148722</v>
      </c>
      <c r="Q14" s="101">
        <f t="shared" si="5"/>
        <v>0.31717575943327586</v>
      </c>
      <c r="R14" s="83">
        <v>0</v>
      </c>
      <c r="S14" s="84">
        <v>0</v>
      </c>
      <c r="T14" s="84">
        <f t="shared" si="6"/>
        <v>0</v>
      </c>
      <c r="U14" s="101">
        <f t="shared" si="7"/>
        <v>0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276437005</v>
      </c>
      <c r="AA14" s="84">
        <f t="shared" si="11"/>
        <v>445721</v>
      </c>
      <c r="AB14" s="84">
        <f t="shared" si="12"/>
        <v>276882726</v>
      </c>
      <c r="AC14" s="101">
        <f t="shared" si="13"/>
        <v>0.71312545893091472</v>
      </c>
      <c r="AD14" s="83">
        <v>180834017</v>
      </c>
      <c r="AE14" s="84">
        <v>122430</v>
      </c>
      <c r="AF14" s="84">
        <f t="shared" si="14"/>
        <v>180956447</v>
      </c>
      <c r="AG14" s="84">
        <v>360425000</v>
      </c>
      <c r="AH14" s="84">
        <v>360425000</v>
      </c>
      <c r="AI14" s="85">
        <v>21589869</v>
      </c>
      <c r="AJ14" s="120">
        <f t="shared" si="15"/>
        <v>5.9901141707706183E-2</v>
      </c>
      <c r="AK14" s="121">
        <f t="shared" si="16"/>
        <v>-0.31945656514796628</v>
      </c>
    </row>
    <row r="15" spans="1:37" ht="16.5" x14ac:dyDescent="0.3">
      <c r="A15" s="64" t="s">
        <v>0</v>
      </c>
      <c r="B15" s="65" t="s">
        <v>525</v>
      </c>
      <c r="C15" s="66" t="s">
        <v>0</v>
      </c>
      <c r="D15" s="86">
        <f>SUM(D9:D14)</f>
        <v>9875812302</v>
      </c>
      <c r="E15" s="87">
        <f>SUM(E9:E14)</f>
        <v>1412511509</v>
      </c>
      <c r="F15" s="88">
        <f t="shared" si="0"/>
        <v>11288323811</v>
      </c>
      <c r="G15" s="86">
        <f>SUM(G9:G14)</f>
        <v>9875812302</v>
      </c>
      <c r="H15" s="87">
        <f>SUM(H9:H14)</f>
        <v>1412511509</v>
      </c>
      <c r="I15" s="88">
        <f t="shared" si="1"/>
        <v>11288323811</v>
      </c>
      <c r="J15" s="86">
        <f>SUM(J9:J14)</f>
        <v>3033977828</v>
      </c>
      <c r="K15" s="87">
        <f>SUM(K9:K14)</f>
        <v>116006258</v>
      </c>
      <c r="L15" s="87">
        <f t="shared" si="2"/>
        <v>3149984086</v>
      </c>
      <c r="M15" s="102">
        <f t="shared" si="3"/>
        <v>0.27904799142371095</v>
      </c>
      <c r="N15" s="86">
        <f>SUM(N9:N14)</f>
        <v>2252562916</v>
      </c>
      <c r="O15" s="87">
        <f>SUM(O9:O14)</f>
        <v>240644337</v>
      </c>
      <c r="P15" s="87">
        <f t="shared" si="4"/>
        <v>2493207253</v>
      </c>
      <c r="Q15" s="102">
        <f t="shared" si="5"/>
        <v>0.2208660288935434</v>
      </c>
      <c r="R15" s="86">
        <f>SUM(R9:R14)</f>
        <v>0</v>
      </c>
      <c r="S15" s="87">
        <f>SUM(S9:S14)</f>
        <v>0</v>
      </c>
      <c r="T15" s="87">
        <f t="shared" si="6"/>
        <v>0</v>
      </c>
      <c r="U15" s="102">
        <f t="shared" si="7"/>
        <v>0</v>
      </c>
      <c r="V15" s="86">
        <f>SUM(V9:V14)</f>
        <v>0</v>
      </c>
      <c r="W15" s="87">
        <f>SUM(W9:W14)</f>
        <v>0</v>
      </c>
      <c r="X15" s="87">
        <f t="shared" si="8"/>
        <v>0</v>
      </c>
      <c r="Y15" s="102">
        <f t="shared" si="9"/>
        <v>0</v>
      </c>
      <c r="Z15" s="86">
        <f t="shared" si="10"/>
        <v>5286540744</v>
      </c>
      <c r="AA15" s="87">
        <f t="shared" si="11"/>
        <v>356650595</v>
      </c>
      <c r="AB15" s="87">
        <f t="shared" si="12"/>
        <v>5643191339</v>
      </c>
      <c r="AC15" s="102">
        <f t="shared" si="13"/>
        <v>0.49991402031725435</v>
      </c>
      <c r="AD15" s="86">
        <f>SUM(AD9:AD14)</f>
        <v>5189193557</v>
      </c>
      <c r="AE15" s="87">
        <f>SUM(AE9:AE14)</f>
        <v>403132899</v>
      </c>
      <c r="AF15" s="87">
        <f t="shared" si="14"/>
        <v>5592326456</v>
      </c>
      <c r="AG15" s="87">
        <f>SUM(AG9:AG14)</f>
        <v>10529211817</v>
      </c>
      <c r="AH15" s="87">
        <f>SUM(AH9:AH14)</f>
        <v>10529211817</v>
      </c>
      <c r="AI15" s="88">
        <f>SUM(AI9:AI14)</f>
        <v>3270355405</v>
      </c>
      <c r="AJ15" s="122">
        <f t="shared" si="15"/>
        <v>0.31059831085550282</v>
      </c>
      <c r="AK15" s="123">
        <f t="shared" si="16"/>
        <v>-0.55417351390045533</v>
      </c>
    </row>
    <row r="16" spans="1:37" x14ac:dyDescent="0.2">
      <c r="A16" s="61" t="s">
        <v>101</v>
      </c>
      <c r="B16" s="62" t="s">
        <v>526</v>
      </c>
      <c r="C16" s="63" t="s">
        <v>527</v>
      </c>
      <c r="D16" s="83">
        <v>158527769</v>
      </c>
      <c r="E16" s="84">
        <v>34342150</v>
      </c>
      <c r="F16" s="85">
        <f t="shared" si="0"/>
        <v>192869919</v>
      </c>
      <c r="G16" s="83">
        <v>158527769</v>
      </c>
      <c r="H16" s="84">
        <v>34342150</v>
      </c>
      <c r="I16" s="85">
        <f t="shared" si="1"/>
        <v>192869919</v>
      </c>
      <c r="J16" s="83">
        <v>71071649</v>
      </c>
      <c r="K16" s="84">
        <v>6994353</v>
      </c>
      <c r="L16" s="84">
        <f t="shared" si="2"/>
        <v>78066002</v>
      </c>
      <c r="M16" s="101">
        <f t="shared" si="3"/>
        <v>0.40475986304530981</v>
      </c>
      <c r="N16" s="83">
        <v>48636295</v>
      </c>
      <c r="O16" s="84">
        <v>4710186</v>
      </c>
      <c r="P16" s="84">
        <f t="shared" si="4"/>
        <v>53346481</v>
      </c>
      <c r="Q16" s="101">
        <f t="shared" si="5"/>
        <v>0.27659305959474167</v>
      </c>
      <c r="R16" s="83">
        <v>0</v>
      </c>
      <c r="S16" s="84">
        <v>0</v>
      </c>
      <c r="T16" s="84">
        <f t="shared" si="6"/>
        <v>0</v>
      </c>
      <c r="U16" s="101">
        <f t="shared" si="7"/>
        <v>0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119707944</v>
      </c>
      <c r="AA16" s="84">
        <f t="shared" si="11"/>
        <v>11704539</v>
      </c>
      <c r="AB16" s="84">
        <f t="shared" si="12"/>
        <v>131412483</v>
      </c>
      <c r="AC16" s="101">
        <f t="shared" si="13"/>
        <v>0.68135292264005154</v>
      </c>
      <c r="AD16" s="83">
        <v>133198339</v>
      </c>
      <c r="AE16" s="84">
        <v>11564938</v>
      </c>
      <c r="AF16" s="84">
        <f t="shared" si="14"/>
        <v>144763277</v>
      </c>
      <c r="AG16" s="84">
        <v>175691853</v>
      </c>
      <c r="AH16" s="84">
        <v>175691853</v>
      </c>
      <c r="AI16" s="85">
        <v>74281136</v>
      </c>
      <c r="AJ16" s="120">
        <f t="shared" si="15"/>
        <v>0.42279214847827917</v>
      </c>
      <c r="AK16" s="121">
        <f t="shared" si="16"/>
        <v>-0.63149161786383157</v>
      </c>
    </row>
    <row r="17" spans="1:37" x14ac:dyDescent="0.2">
      <c r="A17" s="61" t="s">
        <v>101</v>
      </c>
      <c r="B17" s="62" t="s">
        <v>528</v>
      </c>
      <c r="C17" s="63" t="s">
        <v>529</v>
      </c>
      <c r="D17" s="83">
        <v>286137551</v>
      </c>
      <c r="E17" s="84">
        <v>29475581</v>
      </c>
      <c r="F17" s="85">
        <f t="shared" si="0"/>
        <v>315613132</v>
      </c>
      <c r="G17" s="83">
        <v>286137551</v>
      </c>
      <c r="H17" s="84">
        <v>29475581</v>
      </c>
      <c r="I17" s="85">
        <f t="shared" si="1"/>
        <v>315613132</v>
      </c>
      <c r="J17" s="83">
        <v>26125470</v>
      </c>
      <c r="K17" s="84">
        <v>1786700</v>
      </c>
      <c r="L17" s="84">
        <f t="shared" si="2"/>
        <v>27912170</v>
      </c>
      <c r="M17" s="101">
        <f t="shared" si="3"/>
        <v>8.8437923425822476E-2</v>
      </c>
      <c r="N17" s="83">
        <v>27083912</v>
      </c>
      <c r="O17" s="84">
        <v>0</v>
      </c>
      <c r="P17" s="84">
        <f t="shared" si="4"/>
        <v>27083912</v>
      </c>
      <c r="Q17" s="101">
        <f t="shared" si="5"/>
        <v>8.581364098626923E-2</v>
      </c>
      <c r="R17" s="83">
        <v>0</v>
      </c>
      <c r="S17" s="84">
        <v>0</v>
      </c>
      <c r="T17" s="84">
        <f t="shared" si="6"/>
        <v>0</v>
      </c>
      <c r="U17" s="101">
        <f t="shared" si="7"/>
        <v>0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53209382</v>
      </c>
      <c r="AA17" s="84">
        <f t="shared" si="11"/>
        <v>1786700</v>
      </c>
      <c r="AB17" s="84">
        <f t="shared" si="12"/>
        <v>54996082</v>
      </c>
      <c r="AC17" s="101">
        <f t="shared" si="13"/>
        <v>0.17425156441209169</v>
      </c>
      <c r="AD17" s="83">
        <v>172191920</v>
      </c>
      <c r="AE17" s="84">
        <v>0</v>
      </c>
      <c r="AF17" s="84">
        <f t="shared" si="14"/>
        <v>172191920</v>
      </c>
      <c r="AG17" s="84">
        <v>271442714</v>
      </c>
      <c r="AH17" s="84">
        <v>271442714</v>
      </c>
      <c r="AI17" s="85">
        <v>110027784</v>
      </c>
      <c r="AJ17" s="120">
        <f t="shared" si="15"/>
        <v>0.40534439985005455</v>
      </c>
      <c r="AK17" s="121">
        <f t="shared" si="16"/>
        <v>-0.84271090072054489</v>
      </c>
    </row>
    <row r="18" spans="1:37" x14ac:dyDescent="0.2">
      <c r="A18" s="61" t="s">
        <v>101</v>
      </c>
      <c r="B18" s="62" t="s">
        <v>530</v>
      </c>
      <c r="C18" s="63" t="s">
        <v>531</v>
      </c>
      <c r="D18" s="83">
        <v>1097083948</v>
      </c>
      <c r="E18" s="84">
        <v>114964044</v>
      </c>
      <c r="F18" s="85">
        <f t="shared" si="0"/>
        <v>1212047992</v>
      </c>
      <c r="G18" s="83">
        <v>1097083948</v>
      </c>
      <c r="H18" s="84">
        <v>114964044</v>
      </c>
      <c r="I18" s="85">
        <f t="shared" si="1"/>
        <v>1212047992</v>
      </c>
      <c r="J18" s="83">
        <v>184616401</v>
      </c>
      <c r="K18" s="84">
        <v>34060023</v>
      </c>
      <c r="L18" s="84">
        <f t="shared" si="2"/>
        <v>218676424</v>
      </c>
      <c r="M18" s="101">
        <f t="shared" si="3"/>
        <v>0.1804189482952421</v>
      </c>
      <c r="N18" s="83">
        <v>176782881</v>
      </c>
      <c r="O18" s="84">
        <v>10487785</v>
      </c>
      <c r="P18" s="84">
        <f t="shared" si="4"/>
        <v>187270666</v>
      </c>
      <c r="Q18" s="101">
        <f t="shared" si="5"/>
        <v>0.15450763273076731</v>
      </c>
      <c r="R18" s="83">
        <v>0</v>
      </c>
      <c r="S18" s="84">
        <v>0</v>
      </c>
      <c r="T18" s="84">
        <f t="shared" si="6"/>
        <v>0</v>
      </c>
      <c r="U18" s="101">
        <f t="shared" si="7"/>
        <v>0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361399282</v>
      </c>
      <c r="AA18" s="84">
        <f t="shared" si="11"/>
        <v>44547808</v>
      </c>
      <c r="AB18" s="84">
        <f t="shared" si="12"/>
        <v>405947090</v>
      </c>
      <c r="AC18" s="101">
        <f t="shared" si="13"/>
        <v>0.33492658102600942</v>
      </c>
      <c r="AD18" s="83">
        <v>290741770</v>
      </c>
      <c r="AE18" s="84">
        <v>42769012</v>
      </c>
      <c r="AF18" s="84">
        <f t="shared" si="14"/>
        <v>333510782</v>
      </c>
      <c r="AG18" s="84">
        <v>1125682728</v>
      </c>
      <c r="AH18" s="84">
        <v>1125682728</v>
      </c>
      <c r="AI18" s="85">
        <v>176855919</v>
      </c>
      <c r="AJ18" s="120">
        <f t="shared" si="15"/>
        <v>0.15710991614326342</v>
      </c>
      <c r="AK18" s="121">
        <f t="shared" si="16"/>
        <v>-0.43848692124142485</v>
      </c>
    </row>
    <row r="19" spans="1:37" x14ac:dyDescent="0.2">
      <c r="A19" s="61" t="s">
        <v>101</v>
      </c>
      <c r="B19" s="62" t="s">
        <v>532</v>
      </c>
      <c r="C19" s="63" t="s">
        <v>533</v>
      </c>
      <c r="D19" s="83">
        <v>629211926</v>
      </c>
      <c r="E19" s="84">
        <v>45101800</v>
      </c>
      <c r="F19" s="85">
        <f t="shared" si="0"/>
        <v>674313726</v>
      </c>
      <c r="G19" s="83">
        <v>629211926</v>
      </c>
      <c r="H19" s="84">
        <v>45101800</v>
      </c>
      <c r="I19" s="85">
        <f t="shared" si="1"/>
        <v>674313726</v>
      </c>
      <c r="J19" s="83">
        <v>20715372</v>
      </c>
      <c r="K19" s="84">
        <v>14726442</v>
      </c>
      <c r="L19" s="84">
        <f t="shared" si="2"/>
        <v>35441814</v>
      </c>
      <c r="M19" s="101">
        <f t="shared" si="3"/>
        <v>5.2559828805857647E-2</v>
      </c>
      <c r="N19" s="83">
        <v>53673346</v>
      </c>
      <c r="O19" s="84">
        <v>4284637</v>
      </c>
      <c r="P19" s="84">
        <f t="shared" si="4"/>
        <v>57957983</v>
      </c>
      <c r="Q19" s="101">
        <f t="shared" si="5"/>
        <v>8.5951065157466477E-2</v>
      </c>
      <c r="R19" s="83">
        <v>0</v>
      </c>
      <c r="S19" s="84">
        <v>0</v>
      </c>
      <c r="T19" s="84">
        <f t="shared" si="6"/>
        <v>0</v>
      </c>
      <c r="U19" s="101">
        <f t="shared" si="7"/>
        <v>0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74388718</v>
      </c>
      <c r="AA19" s="84">
        <f t="shared" si="11"/>
        <v>19011079</v>
      </c>
      <c r="AB19" s="84">
        <f t="shared" si="12"/>
        <v>93399797</v>
      </c>
      <c r="AC19" s="101">
        <f t="shared" si="13"/>
        <v>0.13851089396332414</v>
      </c>
      <c r="AD19" s="83">
        <v>61732036</v>
      </c>
      <c r="AE19" s="84">
        <v>15031245</v>
      </c>
      <c r="AF19" s="84">
        <f t="shared" si="14"/>
        <v>76763281</v>
      </c>
      <c r="AG19" s="84">
        <v>609759712</v>
      </c>
      <c r="AH19" s="84">
        <v>609759712</v>
      </c>
      <c r="AI19" s="85">
        <v>7174428</v>
      </c>
      <c r="AJ19" s="120">
        <f t="shared" si="15"/>
        <v>1.1765992174963505E-2</v>
      </c>
      <c r="AK19" s="121">
        <f t="shared" si="16"/>
        <v>-0.24497777785188724</v>
      </c>
    </row>
    <row r="20" spans="1:37" x14ac:dyDescent="0.2">
      <c r="A20" s="61" t="s">
        <v>101</v>
      </c>
      <c r="B20" s="62" t="s">
        <v>534</v>
      </c>
      <c r="C20" s="63" t="s">
        <v>535</v>
      </c>
      <c r="D20" s="83">
        <v>401714982</v>
      </c>
      <c r="E20" s="84">
        <v>44145651</v>
      </c>
      <c r="F20" s="85">
        <f t="shared" si="0"/>
        <v>445860633</v>
      </c>
      <c r="G20" s="83">
        <v>401714982</v>
      </c>
      <c r="H20" s="84">
        <v>44145651</v>
      </c>
      <c r="I20" s="85">
        <f t="shared" si="1"/>
        <v>445860633</v>
      </c>
      <c r="J20" s="83">
        <v>112059964</v>
      </c>
      <c r="K20" s="84">
        <v>3613262</v>
      </c>
      <c r="L20" s="84">
        <f t="shared" si="2"/>
        <v>115673226</v>
      </c>
      <c r="M20" s="101">
        <f t="shared" si="3"/>
        <v>0.25943807871461033</v>
      </c>
      <c r="N20" s="83">
        <v>86532146</v>
      </c>
      <c r="O20" s="84">
        <v>1851378</v>
      </c>
      <c r="P20" s="84">
        <f t="shared" si="4"/>
        <v>88383524</v>
      </c>
      <c r="Q20" s="101">
        <f t="shared" si="5"/>
        <v>0.19823128004216511</v>
      </c>
      <c r="R20" s="83">
        <v>0</v>
      </c>
      <c r="S20" s="84">
        <v>0</v>
      </c>
      <c r="T20" s="84">
        <f t="shared" si="6"/>
        <v>0</v>
      </c>
      <c r="U20" s="101">
        <f t="shared" si="7"/>
        <v>0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198592110</v>
      </c>
      <c r="AA20" s="84">
        <f t="shared" si="11"/>
        <v>5464640</v>
      </c>
      <c r="AB20" s="84">
        <f t="shared" si="12"/>
        <v>204056750</v>
      </c>
      <c r="AC20" s="101">
        <f t="shared" si="13"/>
        <v>0.45766935875677545</v>
      </c>
      <c r="AD20" s="83">
        <v>63597963</v>
      </c>
      <c r="AE20" s="84">
        <v>0</v>
      </c>
      <c r="AF20" s="84">
        <f t="shared" si="14"/>
        <v>63597963</v>
      </c>
      <c r="AG20" s="84">
        <v>492778687</v>
      </c>
      <c r="AH20" s="84">
        <v>492778687</v>
      </c>
      <c r="AI20" s="85">
        <v>30102909</v>
      </c>
      <c r="AJ20" s="120">
        <f t="shared" si="15"/>
        <v>6.108809044332715E-2</v>
      </c>
      <c r="AK20" s="121">
        <f t="shared" si="16"/>
        <v>0.38972256076818068</v>
      </c>
    </row>
    <row r="21" spans="1:37" x14ac:dyDescent="0.2">
      <c r="A21" s="61" t="s">
        <v>116</v>
      </c>
      <c r="B21" s="62" t="s">
        <v>536</v>
      </c>
      <c r="C21" s="63" t="s">
        <v>537</v>
      </c>
      <c r="D21" s="83">
        <v>879257457</v>
      </c>
      <c r="E21" s="84">
        <v>354154595</v>
      </c>
      <c r="F21" s="85">
        <f t="shared" si="0"/>
        <v>1233412052</v>
      </c>
      <c r="G21" s="83">
        <v>879257457</v>
      </c>
      <c r="H21" s="84">
        <v>354154595</v>
      </c>
      <c r="I21" s="85">
        <f t="shared" si="1"/>
        <v>1233412052</v>
      </c>
      <c r="J21" s="83">
        <v>364707373</v>
      </c>
      <c r="K21" s="84">
        <v>48349372</v>
      </c>
      <c r="L21" s="84">
        <f t="shared" si="2"/>
        <v>413056745</v>
      </c>
      <c r="M21" s="101">
        <f t="shared" si="3"/>
        <v>0.33488949968521953</v>
      </c>
      <c r="N21" s="83">
        <v>310242720</v>
      </c>
      <c r="O21" s="84">
        <v>126186833</v>
      </c>
      <c r="P21" s="84">
        <f t="shared" si="4"/>
        <v>436429553</v>
      </c>
      <c r="Q21" s="101">
        <f t="shared" si="5"/>
        <v>0.35383921560708081</v>
      </c>
      <c r="R21" s="83">
        <v>0</v>
      </c>
      <c r="S21" s="84">
        <v>0</v>
      </c>
      <c r="T21" s="84">
        <f t="shared" si="6"/>
        <v>0</v>
      </c>
      <c r="U21" s="101">
        <f t="shared" si="7"/>
        <v>0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674950093</v>
      </c>
      <c r="AA21" s="84">
        <f t="shared" si="11"/>
        <v>174536205</v>
      </c>
      <c r="AB21" s="84">
        <f t="shared" si="12"/>
        <v>849486298</v>
      </c>
      <c r="AC21" s="101">
        <f t="shared" si="13"/>
        <v>0.6887287152923004</v>
      </c>
      <c r="AD21" s="83">
        <v>372056506</v>
      </c>
      <c r="AE21" s="84">
        <v>132791716</v>
      </c>
      <c r="AF21" s="84">
        <f t="shared" si="14"/>
        <v>504848222</v>
      </c>
      <c r="AG21" s="84">
        <v>6446610403</v>
      </c>
      <c r="AH21" s="84">
        <v>6446610403</v>
      </c>
      <c r="AI21" s="85">
        <v>470455545</v>
      </c>
      <c r="AJ21" s="120">
        <f t="shared" si="15"/>
        <v>7.297719508240616E-2</v>
      </c>
      <c r="AK21" s="121">
        <f t="shared" si="16"/>
        <v>-0.13552324444949715</v>
      </c>
    </row>
    <row r="22" spans="1:37" ht="16.5" x14ac:dyDescent="0.3">
      <c r="A22" s="64" t="s">
        <v>0</v>
      </c>
      <c r="B22" s="65" t="s">
        <v>538</v>
      </c>
      <c r="C22" s="66" t="s">
        <v>0</v>
      </c>
      <c r="D22" s="86">
        <f>SUM(D16:D21)</f>
        <v>3451933633</v>
      </c>
      <c r="E22" s="87">
        <f>SUM(E16:E21)</f>
        <v>622183821</v>
      </c>
      <c r="F22" s="88">
        <f t="shared" si="0"/>
        <v>4074117454</v>
      </c>
      <c r="G22" s="86">
        <f>SUM(G16:G21)</f>
        <v>3451933633</v>
      </c>
      <c r="H22" s="87">
        <f>SUM(H16:H21)</f>
        <v>622183821</v>
      </c>
      <c r="I22" s="88">
        <f t="shared" si="1"/>
        <v>4074117454</v>
      </c>
      <c r="J22" s="86">
        <f>SUM(J16:J21)</f>
        <v>779296229</v>
      </c>
      <c r="K22" s="87">
        <f>SUM(K16:K21)</f>
        <v>109530152</v>
      </c>
      <c r="L22" s="87">
        <f t="shared" si="2"/>
        <v>888826381</v>
      </c>
      <c r="M22" s="102">
        <f t="shared" si="3"/>
        <v>0.21816415236810205</v>
      </c>
      <c r="N22" s="86">
        <f>SUM(N16:N21)</f>
        <v>702951300</v>
      </c>
      <c r="O22" s="87">
        <f>SUM(O16:O21)</f>
        <v>147520819</v>
      </c>
      <c r="P22" s="87">
        <f t="shared" si="4"/>
        <v>850472119</v>
      </c>
      <c r="Q22" s="102">
        <f t="shared" si="5"/>
        <v>0.20875002466239648</v>
      </c>
      <c r="R22" s="86">
        <f>SUM(R16:R21)</f>
        <v>0</v>
      </c>
      <c r="S22" s="87">
        <f>SUM(S16:S21)</f>
        <v>0</v>
      </c>
      <c r="T22" s="87">
        <f t="shared" si="6"/>
        <v>0</v>
      </c>
      <c r="U22" s="102">
        <f t="shared" si="7"/>
        <v>0</v>
      </c>
      <c r="V22" s="86">
        <f>SUM(V16:V21)</f>
        <v>0</v>
      </c>
      <c r="W22" s="87">
        <f>SUM(W16:W21)</f>
        <v>0</v>
      </c>
      <c r="X22" s="87">
        <f t="shared" si="8"/>
        <v>0</v>
      </c>
      <c r="Y22" s="102">
        <f t="shared" si="9"/>
        <v>0</v>
      </c>
      <c r="Z22" s="86">
        <f t="shared" si="10"/>
        <v>1482247529</v>
      </c>
      <c r="AA22" s="87">
        <f t="shared" si="11"/>
        <v>257050971</v>
      </c>
      <c r="AB22" s="87">
        <f t="shared" si="12"/>
        <v>1739298500</v>
      </c>
      <c r="AC22" s="102">
        <f t="shared" si="13"/>
        <v>0.42691417703049855</v>
      </c>
      <c r="AD22" s="86">
        <f>SUM(AD16:AD21)</f>
        <v>1093518534</v>
      </c>
      <c r="AE22" s="87">
        <f>SUM(AE16:AE21)</f>
        <v>202156911</v>
      </c>
      <c r="AF22" s="87">
        <f t="shared" si="14"/>
        <v>1295675445</v>
      </c>
      <c r="AG22" s="87">
        <f>SUM(AG16:AG21)</f>
        <v>9121966097</v>
      </c>
      <c r="AH22" s="87">
        <f>SUM(AH16:AH21)</f>
        <v>9121966097</v>
      </c>
      <c r="AI22" s="88">
        <f>SUM(AI16:AI21)</f>
        <v>868897721</v>
      </c>
      <c r="AJ22" s="122">
        <f t="shared" si="15"/>
        <v>9.5253338124744846E-2</v>
      </c>
      <c r="AK22" s="123">
        <f t="shared" si="16"/>
        <v>-0.34360713380656838</v>
      </c>
    </row>
    <row r="23" spans="1:37" x14ac:dyDescent="0.2">
      <c r="A23" s="61" t="s">
        <v>101</v>
      </c>
      <c r="B23" s="62" t="s">
        <v>539</v>
      </c>
      <c r="C23" s="63" t="s">
        <v>540</v>
      </c>
      <c r="D23" s="83">
        <v>420535660</v>
      </c>
      <c r="E23" s="84">
        <v>22436300</v>
      </c>
      <c r="F23" s="85">
        <f t="shared" si="0"/>
        <v>442971960</v>
      </c>
      <c r="G23" s="83">
        <v>420535660</v>
      </c>
      <c r="H23" s="84">
        <v>22436300</v>
      </c>
      <c r="I23" s="85">
        <f t="shared" si="1"/>
        <v>442971960</v>
      </c>
      <c r="J23" s="83">
        <v>80682857</v>
      </c>
      <c r="K23" s="84">
        <v>3432140</v>
      </c>
      <c r="L23" s="84">
        <f t="shared" si="2"/>
        <v>84114997</v>
      </c>
      <c r="M23" s="101">
        <f t="shared" si="3"/>
        <v>0.18988785881616524</v>
      </c>
      <c r="N23" s="83">
        <v>70548767</v>
      </c>
      <c r="O23" s="84">
        <v>12673809</v>
      </c>
      <c r="P23" s="84">
        <f t="shared" si="4"/>
        <v>83222576</v>
      </c>
      <c r="Q23" s="101">
        <f t="shared" si="5"/>
        <v>0.18787323694258209</v>
      </c>
      <c r="R23" s="83">
        <v>0</v>
      </c>
      <c r="S23" s="84">
        <v>0</v>
      </c>
      <c r="T23" s="84">
        <f t="shared" si="6"/>
        <v>0</v>
      </c>
      <c r="U23" s="101">
        <f t="shared" si="7"/>
        <v>0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151231624</v>
      </c>
      <c r="AA23" s="84">
        <f t="shared" si="11"/>
        <v>16105949</v>
      </c>
      <c r="AB23" s="84">
        <f t="shared" si="12"/>
        <v>167337573</v>
      </c>
      <c r="AC23" s="101">
        <f t="shared" si="13"/>
        <v>0.37776109575874733</v>
      </c>
      <c r="AD23" s="83">
        <v>212238205</v>
      </c>
      <c r="AE23" s="84">
        <v>4023632</v>
      </c>
      <c r="AF23" s="84">
        <f t="shared" si="14"/>
        <v>216261837</v>
      </c>
      <c r="AG23" s="84">
        <v>401352672</v>
      </c>
      <c r="AH23" s="84">
        <v>401352672</v>
      </c>
      <c r="AI23" s="85">
        <v>122271353</v>
      </c>
      <c r="AJ23" s="120">
        <f t="shared" si="15"/>
        <v>0.30464815991059352</v>
      </c>
      <c r="AK23" s="121">
        <f t="shared" si="16"/>
        <v>-0.61517678220776417</v>
      </c>
    </row>
    <row r="24" spans="1:37" x14ac:dyDescent="0.2">
      <c r="A24" s="61" t="s">
        <v>101</v>
      </c>
      <c r="B24" s="62" t="s">
        <v>541</v>
      </c>
      <c r="C24" s="63" t="s">
        <v>542</v>
      </c>
      <c r="D24" s="83">
        <v>208152647</v>
      </c>
      <c r="E24" s="84">
        <v>35973843</v>
      </c>
      <c r="F24" s="85">
        <f t="shared" si="0"/>
        <v>244126490</v>
      </c>
      <c r="G24" s="83">
        <v>208152647</v>
      </c>
      <c r="H24" s="84">
        <v>35973843</v>
      </c>
      <c r="I24" s="85">
        <f t="shared" si="1"/>
        <v>244126490</v>
      </c>
      <c r="J24" s="83">
        <v>50814789</v>
      </c>
      <c r="K24" s="84">
        <v>4846891</v>
      </c>
      <c r="L24" s="84">
        <f t="shared" si="2"/>
        <v>55661680</v>
      </c>
      <c r="M24" s="101">
        <f t="shared" si="3"/>
        <v>0.22800344198616054</v>
      </c>
      <c r="N24" s="83">
        <v>28035129</v>
      </c>
      <c r="O24" s="84">
        <v>6667258</v>
      </c>
      <c r="P24" s="84">
        <f t="shared" si="4"/>
        <v>34702387</v>
      </c>
      <c r="Q24" s="101">
        <f t="shared" si="5"/>
        <v>0.14214920715896093</v>
      </c>
      <c r="R24" s="83">
        <v>0</v>
      </c>
      <c r="S24" s="84">
        <v>0</v>
      </c>
      <c r="T24" s="84">
        <f t="shared" si="6"/>
        <v>0</v>
      </c>
      <c r="U24" s="101">
        <f t="shared" si="7"/>
        <v>0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78849918</v>
      </c>
      <c r="AA24" s="84">
        <f t="shared" si="11"/>
        <v>11514149</v>
      </c>
      <c r="AB24" s="84">
        <f t="shared" si="12"/>
        <v>90364067</v>
      </c>
      <c r="AC24" s="101">
        <f t="shared" si="13"/>
        <v>0.37015264914512147</v>
      </c>
      <c r="AD24" s="83">
        <v>0</v>
      </c>
      <c r="AE24" s="84">
        <v>0</v>
      </c>
      <c r="AF24" s="84">
        <f t="shared" si="14"/>
        <v>0</v>
      </c>
      <c r="AG24" s="84">
        <v>173312587</v>
      </c>
      <c r="AH24" s="84">
        <v>173312587</v>
      </c>
      <c r="AI24" s="85">
        <v>0</v>
      </c>
      <c r="AJ24" s="120">
        <f t="shared" si="15"/>
        <v>0</v>
      </c>
      <c r="AK24" s="121">
        <f t="shared" si="16"/>
        <v>0</v>
      </c>
    </row>
    <row r="25" spans="1:37" x14ac:dyDescent="0.2">
      <c r="A25" s="61" t="s">
        <v>101</v>
      </c>
      <c r="B25" s="62" t="s">
        <v>543</v>
      </c>
      <c r="C25" s="63" t="s">
        <v>544</v>
      </c>
      <c r="D25" s="83">
        <v>305192925</v>
      </c>
      <c r="E25" s="84">
        <v>99666031</v>
      </c>
      <c r="F25" s="85">
        <f t="shared" si="0"/>
        <v>404858956</v>
      </c>
      <c r="G25" s="83">
        <v>305192925</v>
      </c>
      <c r="H25" s="84">
        <v>99666031</v>
      </c>
      <c r="I25" s="85">
        <f t="shared" si="1"/>
        <v>404858956</v>
      </c>
      <c r="J25" s="83">
        <v>118124289</v>
      </c>
      <c r="K25" s="84">
        <v>10198025</v>
      </c>
      <c r="L25" s="84">
        <f t="shared" si="2"/>
        <v>128322314</v>
      </c>
      <c r="M25" s="101">
        <f t="shared" si="3"/>
        <v>0.31695560169354386</v>
      </c>
      <c r="N25" s="83">
        <v>76348212</v>
      </c>
      <c r="O25" s="84">
        <v>18041009</v>
      </c>
      <c r="P25" s="84">
        <f t="shared" si="4"/>
        <v>94389221</v>
      </c>
      <c r="Q25" s="101">
        <f t="shared" si="5"/>
        <v>0.23314099787383732</v>
      </c>
      <c r="R25" s="83">
        <v>0</v>
      </c>
      <c r="S25" s="84">
        <v>0</v>
      </c>
      <c r="T25" s="84">
        <f t="shared" si="6"/>
        <v>0</v>
      </c>
      <c r="U25" s="101">
        <f t="shared" si="7"/>
        <v>0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194472501</v>
      </c>
      <c r="AA25" s="84">
        <f t="shared" si="11"/>
        <v>28239034</v>
      </c>
      <c r="AB25" s="84">
        <f t="shared" si="12"/>
        <v>222711535</v>
      </c>
      <c r="AC25" s="101">
        <f t="shared" si="13"/>
        <v>0.55009659956738122</v>
      </c>
      <c r="AD25" s="83">
        <v>164314957</v>
      </c>
      <c r="AE25" s="84">
        <v>34485159</v>
      </c>
      <c r="AF25" s="84">
        <f t="shared" si="14"/>
        <v>198800116</v>
      </c>
      <c r="AG25" s="84">
        <v>375480181</v>
      </c>
      <c r="AH25" s="84">
        <v>375480181</v>
      </c>
      <c r="AI25" s="85">
        <v>59874014</v>
      </c>
      <c r="AJ25" s="120">
        <f t="shared" si="15"/>
        <v>0.1594598517571291</v>
      </c>
      <c r="AK25" s="121">
        <f t="shared" si="16"/>
        <v>-0.52520540279765227</v>
      </c>
    </row>
    <row r="26" spans="1:37" x14ac:dyDescent="0.2">
      <c r="A26" s="61" t="s">
        <v>101</v>
      </c>
      <c r="B26" s="62" t="s">
        <v>545</v>
      </c>
      <c r="C26" s="63" t="s">
        <v>546</v>
      </c>
      <c r="D26" s="83">
        <v>353080303</v>
      </c>
      <c r="E26" s="84">
        <v>14624300</v>
      </c>
      <c r="F26" s="85">
        <f t="shared" si="0"/>
        <v>367704603</v>
      </c>
      <c r="G26" s="83">
        <v>353080303</v>
      </c>
      <c r="H26" s="84">
        <v>14624300</v>
      </c>
      <c r="I26" s="85">
        <f t="shared" si="1"/>
        <v>367704603</v>
      </c>
      <c r="J26" s="83">
        <v>91373515</v>
      </c>
      <c r="K26" s="84">
        <v>1445629</v>
      </c>
      <c r="L26" s="84">
        <f t="shared" si="2"/>
        <v>92819144</v>
      </c>
      <c r="M26" s="101">
        <f t="shared" si="3"/>
        <v>0.25242856152116216</v>
      </c>
      <c r="N26" s="83">
        <v>60106373</v>
      </c>
      <c r="O26" s="84">
        <v>11643037</v>
      </c>
      <c r="P26" s="84">
        <f t="shared" si="4"/>
        <v>71749410</v>
      </c>
      <c r="Q26" s="101">
        <f t="shared" si="5"/>
        <v>0.19512785375710948</v>
      </c>
      <c r="R26" s="83">
        <v>0</v>
      </c>
      <c r="S26" s="84">
        <v>0</v>
      </c>
      <c r="T26" s="84">
        <f t="shared" si="6"/>
        <v>0</v>
      </c>
      <c r="U26" s="101">
        <f t="shared" si="7"/>
        <v>0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151479888</v>
      </c>
      <c r="AA26" s="84">
        <f t="shared" si="11"/>
        <v>13088666</v>
      </c>
      <c r="AB26" s="84">
        <f t="shared" si="12"/>
        <v>164568554</v>
      </c>
      <c r="AC26" s="101">
        <f t="shared" si="13"/>
        <v>0.44755641527827161</v>
      </c>
      <c r="AD26" s="83">
        <v>148616793</v>
      </c>
      <c r="AE26" s="84">
        <v>5658450</v>
      </c>
      <c r="AF26" s="84">
        <f t="shared" si="14"/>
        <v>154275243</v>
      </c>
      <c r="AG26" s="84">
        <v>383555277</v>
      </c>
      <c r="AH26" s="84">
        <v>383555277</v>
      </c>
      <c r="AI26" s="85">
        <v>86580583</v>
      </c>
      <c r="AJ26" s="120">
        <f t="shared" si="15"/>
        <v>0.22573169551256103</v>
      </c>
      <c r="AK26" s="121">
        <f t="shared" si="16"/>
        <v>-0.5349259634612924</v>
      </c>
    </row>
    <row r="27" spans="1:37" x14ac:dyDescent="0.2">
      <c r="A27" s="61" t="s">
        <v>101</v>
      </c>
      <c r="B27" s="62" t="s">
        <v>547</v>
      </c>
      <c r="C27" s="63" t="s">
        <v>548</v>
      </c>
      <c r="D27" s="83">
        <v>168347856</v>
      </c>
      <c r="E27" s="84">
        <v>42400700</v>
      </c>
      <c r="F27" s="85">
        <f t="shared" si="0"/>
        <v>210748556</v>
      </c>
      <c r="G27" s="83">
        <v>168347856</v>
      </c>
      <c r="H27" s="84">
        <v>42400700</v>
      </c>
      <c r="I27" s="85">
        <f t="shared" si="1"/>
        <v>210748556</v>
      </c>
      <c r="J27" s="83">
        <v>77825154</v>
      </c>
      <c r="K27" s="84">
        <v>3840656</v>
      </c>
      <c r="L27" s="84">
        <f t="shared" si="2"/>
        <v>81665810</v>
      </c>
      <c r="M27" s="101">
        <f t="shared" si="3"/>
        <v>0.38750353288304379</v>
      </c>
      <c r="N27" s="83">
        <v>49049768</v>
      </c>
      <c r="O27" s="84">
        <v>9326911</v>
      </c>
      <c r="P27" s="84">
        <f t="shared" si="4"/>
        <v>58376679</v>
      </c>
      <c r="Q27" s="101">
        <f t="shared" si="5"/>
        <v>0.27699681605410381</v>
      </c>
      <c r="R27" s="83">
        <v>0</v>
      </c>
      <c r="S27" s="84">
        <v>0</v>
      </c>
      <c r="T27" s="84">
        <f t="shared" si="6"/>
        <v>0</v>
      </c>
      <c r="U27" s="101">
        <f t="shared" si="7"/>
        <v>0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126874922</v>
      </c>
      <c r="AA27" s="84">
        <f t="shared" si="11"/>
        <v>13167567</v>
      </c>
      <c r="AB27" s="84">
        <f t="shared" si="12"/>
        <v>140042489</v>
      </c>
      <c r="AC27" s="101">
        <f t="shared" si="13"/>
        <v>0.6645003489371476</v>
      </c>
      <c r="AD27" s="83">
        <v>176050296</v>
      </c>
      <c r="AE27" s="84">
        <v>8455612</v>
      </c>
      <c r="AF27" s="84">
        <f t="shared" si="14"/>
        <v>184505908</v>
      </c>
      <c r="AG27" s="84">
        <v>238743132</v>
      </c>
      <c r="AH27" s="84">
        <v>238743132</v>
      </c>
      <c r="AI27" s="85">
        <v>122671427</v>
      </c>
      <c r="AJ27" s="120">
        <f t="shared" si="15"/>
        <v>0.51382180493468599</v>
      </c>
      <c r="AK27" s="121">
        <f t="shared" si="16"/>
        <v>-0.68360536726010968</v>
      </c>
    </row>
    <row r="28" spans="1:37" x14ac:dyDescent="0.2">
      <c r="A28" s="61" t="s">
        <v>116</v>
      </c>
      <c r="B28" s="62" t="s">
        <v>549</v>
      </c>
      <c r="C28" s="63" t="s">
        <v>550</v>
      </c>
      <c r="D28" s="83">
        <v>433605156</v>
      </c>
      <c r="E28" s="84">
        <v>667558051</v>
      </c>
      <c r="F28" s="85">
        <f t="shared" si="0"/>
        <v>1101163207</v>
      </c>
      <c r="G28" s="83">
        <v>433605156</v>
      </c>
      <c r="H28" s="84">
        <v>667558051</v>
      </c>
      <c r="I28" s="85">
        <f t="shared" si="1"/>
        <v>1101163207</v>
      </c>
      <c r="J28" s="83">
        <v>168917095</v>
      </c>
      <c r="K28" s="84">
        <v>20167009</v>
      </c>
      <c r="L28" s="84">
        <f t="shared" si="2"/>
        <v>189084104</v>
      </c>
      <c r="M28" s="101">
        <f t="shared" si="3"/>
        <v>0.1717130601513096</v>
      </c>
      <c r="N28" s="83">
        <v>136826091</v>
      </c>
      <c r="O28" s="84">
        <v>49685905</v>
      </c>
      <c r="P28" s="84">
        <f t="shared" si="4"/>
        <v>186511996</v>
      </c>
      <c r="Q28" s="101">
        <f t="shared" si="5"/>
        <v>0.16937725017904634</v>
      </c>
      <c r="R28" s="83">
        <v>0</v>
      </c>
      <c r="S28" s="84">
        <v>0</v>
      </c>
      <c r="T28" s="84">
        <f t="shared" si="6"/>
        <v>0</v>
      </c>
      <c r="U28" s="101">
        <f t="shared" si="7"/>
        <v>0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305743186</v>
      </c>
      <c r="AA28" s="84">
        <f t="shared" si="11"/>
        <v>69852914</v>
      </c>
      <c r="AB28" s="84">
        <f t="shared" si="12"/>
        <v>375596100</v>
      </c>
      <c r="AC28" s="101">
        <f t="shared" si="13"/>
        <v>0.34109031033035597</v>
      </c>
      <c r="AD28" s="83">
        <v>185965877</v>
      </c>
      <c r="AE28" s="84">
        <v>-940115837</v>
      </c>
      <c r="AF28" s="84">
        <f t="shared" si="14"/>
        <v>-754149960</v>
      </c>
      <c r="AG28" s="84">
        <v>788598640</v>
      </c>
      <c r="AH28" s="84">
        <v>788598640</v>
      </c>
      <c r="AI28" s="85">
        <v>130424580</v>
      </c>
      <c r="AJ28" s="120">
        <f t="shared" si="15"/>
        <v>0.16538778205349175</v>
      </c>
      <c r="AK28" s="121">
        <f t="shared" si="16"/>
        <v>-1.2473142026023578</v>
      </c>
    </row>
    <row r="29" spans="1:37" ht="16.5" x14ac:dyDescent="0.3">
      <c r="A29" s="64" t="s">
        <v>0</v>
      </c>
      <c r="B29" s="65" t="s">
        <v>551</v>
      </c>
      <c r="C29" s="66" t="s">
        <v>0</v>
      </c>
      <c r="D29" s="86">
        <f>SUM(D23:D28)</f>
        <v>1888914547</v>
      </c>
      <c r="E29" s="87">
        <f>SUM(E23:E28)</f>
        <v>882659225</v>
      </c>
      <c r="F29" s="88">
        <f t="shared" si="0"/>
        <v>2771573772</v>
      </c>
      <c r="G29" s="86">
        <f>SUM(G23:G28)</f>
        <v>1888914547</v>
      </c>
      <c r="H29" s="87">
        <f>SUM(H23:H28)</f>
        <v>882659225</v>
      </c>
      <c r="I29" s="88">
        <f t="shared" si="1"/>
        <v>2771573772</v>
      </c>
      <c r="J29" s="86">
        <f>SUM(J23:J28)</f>
        <v>587737699</v>
      </c>
      <c r="K29" s="87">
        <f>SUM(K23:K28)</f>
        <v>43930350</v>
      </c>
      <c r="L29" s="87">
        <f t="shared" si="2"/>
        <v>631668049</v>
      </c>
      <c r="M29" s="102">
        <f t="shared" si="3"/>
        <v>0.22790952035318943</v>
      </c>
      <c r="N29" s="86">
        <f>SUM(N23:N28)</f>
        <v>420914340</v>
      </c>
      <c r="O29" s="87">
        <f>SUM(O23:O28)</f>
        <v>108037929</v>
      </c>
      <c r="P29" s="87">
        <f t="shared" si="4"/>
        <v>528952269</v>
      </c>
      <c r="Q29" s="102">
        <f t="shared" si="5"/>
        <v>0.19084906717756311</v>
      </c>
      <c r="R29" s="86">
        <f>SUM(R23:R28)</f>
        <v>0</v>
      </c>
      <c r="S29" s="87">
        <f>SUM(S23:S28)</f>
        <v>0</v>
      </c>
      <c r="T29" s="87">
        <f t="shared" si="6"/>
        <v>0</v>
      </c>
      <c r="U29" s="102">
        <f t="shared" si="7"/>
        <v>0</v>
      </c>
      <c r="V29" s="86">
        <f>SUM(V23:V28)</f>
        <v>0</v>
      </c>
      <c r="W29" s="87">
        <f>SUM(W23:W28)</f>
        <v>0</v>
      </c>
      <c r="X29" s="87">
        <f t="shared" si="8"/>
        <v>0</v>
      </c>
      <c r="Y29" s="102">
        <f t="shared" si="9"/>
        <v>0</v>
      </c>
      <c r="Z29" s="86">
        <f t="shared" si="10"/>
        <v>1008652039</v>
      </c>
      <c r="AA29" s="87">
        <f t="shared" si="11"/>
        <v>151968279</v>
      </c>
      <c r="AB29" s="87">
        <f t="shared" si="12"/>
        <v>1160620318</v>
      </c>
      <c r="AC29" s="102">
        <f t="shared" si="13"/>
        <v>0.41875858753075257</v>
      </c>
      <c r="AD29" s="86">
        <f>SUM(AD23:AD28)</f>
        <v>887186128</v>
      </c>
      <c r="AE29" s="87">
        <f>SUM(AE23:AE28)</f>
        <v>-887492984</v>
      </c>
      <c r="AF29" s="87">
        <f t="shared" si="14"/>
        <v>-306856</v>
      </c>
      <c r="AG29" s="87">
        <f>SUM(AG23:AG28)</f>
        <v>2361042489</v>
      </c>
      <c r="AH29" s="87">
        <f>SUM(AH23:AH28)</f>
        <v>2361042489</v>
      </c>
      <c r="AI29" s="88">
        <f>SUM(AI23:AI28)</f>
        <v>521821957</v>
      </c>
      <c r="AJ29" s="122">
        <f t="shared" si="15"/>
        <v>0.22101336991229387</v>
      </c>
      <c r="AK29" s="123">
        <f t="shared" si="16"/>
        <v>-1724.7801085851345</v>
      </c>
    </row>
    <row r="30" spans="1:37" x14ac:dyDescent="0.2">
      <c r="A30" s="61" t="s">
        <v>101</v>
      </c>
      <c r="B30" s="62" t="s">
        <v>89</v>
      </c>
      <c r="C30" s="63" t="s">
        <v>90</v>
      </c>
      <c r="D30" s="83">
        <v>3531357969</v>
      </c>
      <c r="E30" s="84">
        <v>167630448</v>
      </c>
      <c r="F30" s="85">
        <f t="shared" si="0"/>
        <v>3698988417</v>
      </c>
      <c r="G30" s="83">
        <v>3531357969</v>
      </c>
      <c r="H30" s="84">
        <v>167630448</v>
      </c>
      <c r="I30" s="85">
        <f t="shared" si="1"/>
        <v>3698988417</v>
      </c>
      <c r="J30" s="83">
        <v>973290497</v>
      </c>
      <c r="K30" s="84">
        <v>41572404</v>
      </c>
      <c r="L30" s="84">
        <f t="shared" si="2"/>
        <v>1014862901</v>
      </c>
      <c r="M30" s="101">
        <f t="shared" si="3"/>
        <v>0.27436228141073415</v>
      </c>
      <c r="N30" s="83">
        <v>877160839</v>
      </c>
      <c r="O30" s="84">
        <v>31823570</v>
      </c>
      <c r="P30" s="84">
        <f t="shared" si="4"/>
        <v>908984409</v>
      </c>
      <c r="Q30" s="101">
        <f t="shared" si="5"/>
        <v>0.24573864703723944</v>
      </c>
      <c r="R30" s="83">
        <v>0</v>
      </c>
      <c r="S30" s="84">
        <v>0</v>
      </c>
      <c r="T30" s="84">
        <f t="shared" si="6"/>
        <v>0</v>
      </c>
      <c r="U30" s="101">
        <f t="shared" si="7"/>
        <v>0</v>
      </c>
      <c r="V30" s="83">
        <v>0</v>
      </c>
      <c r="W30" s="84">
        <v>0</v>
      </c>
      <c r="X30" s="84">
        <f t="shared" si="8"/>
        <v>0</v>
      </c>
      <c r="Y30" s="101">
        <f t="shared" si="9"/>
        <v>0</v>
      </c>
      <c r="Z30" s="83">
        <f t="shared" si="10"/>
        <v>1850451336</v>
      </c>
      <c r="AA30" s="84">
        <f t="shared" si="11"/>
        <v>73395974</v>
      </c>
      <c r="AB30" s="84">
        <f t="shared" si="12"/>
        <v>1923847310</v>
      </c>
      <c r="AC30" s="101">
        <f t="shared" si="13"/>
        <v>0.52010092844797351</v>
      </c>
      <c r="AD30" s="83">
        <v>1512038874</v>
      </c>
      <c r="AE30" s="84">
        <v>63180382</v>
      </c>
      <c r="AF30" s="84">
        <f t="shared" si="14"/>
        <v>1575219256</v>
      </c>
      <c r="AG30" s="84">
        <v>3561941978</v>
      </c>
      <c r="AH30" s="84">
        <v>3561941978</v>
      </c>
      <c r="AI30" s="85">
        <v>684964735</v>
      </c>
      <c r="AJ30" s="120">
        <f t="shared" si="15"/>
        <v>0.19230092439198065</v>
      </c>
      <c r="AK30" s="121">
        <f t="shared" si="16"/>
        <v>-0.42294737349249367</v>
      </c>
    </row>
    <row r="31" spans="1:37" x14ac:dyDescent="0.2">
      <c r="A31" s="61" t="s">
        <v>101</v>
      </c>
      <c r="B31" s="62" t="s">
        <v>552</v>
      </c>
      <c r="C31" s="63" t="s">
        <v>553</v>
      </c>
      <c r="D31" s="83">
        <v>526416160</v>
      </c>
      <c r="E31" s="84">
        <v>70782000</v>
      </c>
      <c r="F31" s="85">
        <f t="shared" si="0"/>
        <v>597198160</v>
      </c>
      <c r="G31" s="83">
        <v>526416160</v>
      </c>
      <c r="H31" s="84">
        <v>70782000</v>
      </c>
      <c r="I31" s="85">
        <f t="shared" si="1"/>
        <v>597198160</v>
      </c>
      <c r="J31" s="83">
        <v>313068836</v>
      </c>
      <c r="K31" s="84">
        <v>17631679</v>
      </c>
      <c r="L31" s="84">
        <f t="shared" si="2"/>
        <v>330700515</v>
      </c>
      <c r="M31" s="101">
        <f t="shared" si="3"/>
        <v>0.55375340573721799</v>
      </c>
      <c r="N31" s="83">
        <v>-529483740</v>
      </c>
      <c r="O31" s="84">
        <v>14264995</v>
      </c>
      <c r="P31" s="84">
        <f t="shared" si="4"/>
        <v>-515218745</v>
      </c>
      <c r="Q31" s="101">
        <f t="shared" si="5"/>
        <v>-0.86272661154883667</v>
      </c>
      <c r="R31" s="83">
        <v>0</v>
      </c>
      <c r="S31" s="84">
        <v>0</v>
      </c>
      <c r="T31" s="84">
        <f t="shared" si="6"/>
        <v>0</v>
      </c>
      <c r="U31" s="101">
        <f t="shared" si="7"/>
        <v>0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-216414904</v>
      </c>
      <c r="AA31" s="84">
        <f t="shared" si="11"/>
        <v>31896674</v>
      </c>
      <c r="AB31" s="84">
        <f t="shared" si="12"/>
        <v>-184518230</v>
      </c>
      <c r="AC31" s="101">
        <f t="shared" si="13"/>
        <v>-0.30897320581161869</v>
      </c>
      <c r="AD31" s="83">
        <v>268000214</v>
      </c>
      <c r="AE31" s="84">
        <v>10476647</v>
      </c>
      <c r="AF31" s="84">
        <f t="shared" si="14"/>
        <v>278476861</v>
      </c>
      <c r="AG31" s="84">
        <v>570068981</v>
      </c>
      <c r="AH31" s="84">
        <v>570068981</v>
      </c>
      <c r="AI31" s="85">
        <v>158681270</v>
      </c>
      <c r="AJ31" s="120">
        <f t="shared" si="15"/>
        <v>0.27835450671538992</v>
      </c>
      <c r="AK31" s="121">
        <f t="shared" si="16"/>
        <v>-2.8501312574045423</v>
      </c>
    </row>
    <row r="32" spans="1:37" x14ac:dyDescent="0.2">
      <c r="A32" s="61" t="s">
        <v>101</v>
      </c>
      <c r="B32" s="62" t="s">
        <v>91</v>
      </c>
      <c r="C32" s="63" t="s">
        <v>92</v>
      </c>
      <c r="D32" s="83">
        <v>1887847030</v>
      </c>
      <c r="E32" s="84">
        <v>213117118</v>
      </c>
      <c r="F32" s="85">
        <f t="shared" si="0"/>
        <v>2100964148</v>
      </c>
      <c r="G32" s="83">
        <v>1887847030</v>
      </c>
      <c r="H32" s="84">
        <v>213117118</v>
      </c>
      <c r="I32" s="85">
        <f t="shared" si="1"/>
        <v>2100964148</v>
      </c>
      <c r="J32" s="83">
        <v>621013898</v>
      </c>
      <c r="K32" s="84">
        <v>24312563</v>
      </c>
      <c r="L32" s="84">
        <f t="shared" si="2"/>
        <v>645326461</v>
      </c>
      <c r="M32" s="101">
        <f t="shared" si="3"/>
        <v>0.30715729329047076</v>
      </c>
      <c r="N32" s="83">
        <v>357897835</v>
      </c>
      <c r="O32" s="84">
        <v>27017049</v>
      </c>
      <c r="P32" s="84">
        <f t="shared" si="4"/>
        <v>384914884</v>
      </c>
      <c r="Q32" s="101">
        <f t="shared" si="5"/>
        <v>0.1832086874811345</v>
      </c>
      <c r="R32" s="83">
        <v>0</v>
      </c>
      <c r="S32" s="84">
        <v>0</v>
      </c>
      <c r="T32" s="84">
        <f t="shared" si="6"/>
        <v>0</v>
      </c>
      <c r="U32" s="101">
        <f t="shared" si="7"/>
        <v>0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978911733</v>
      </c>
      <c r="AA32" s="84">
        <f t="shared" si="11"/>
        <v>51329612</v>
      </c>
      <c r="AB32" s="84">
        <f t="shared" si="12"/>
        <v>1030241345</v>
      </c>
      <c r="AC32" s="101">
        <f t="shared" si="13"/>
        <v>0.49036598077160526</v>
      </c>
      <c r="AD32" s="83">
        <v>1019840350</v>
      </c>
      <c r="AE32" s="84">
        <v>85430852</v>
      </c>
      <c r="AF32" s="84">
        <f t="shared" si="14"/>
        <v>1105271202</v>
      </c>
      <c r="AG32" s="84">
        <v>1864394940</v>
      </c>
      <c r="AH32" s="84">
        <v>1864394940</v>
      </c>
      <c r="AI32" s="85">
        <v>586563669</v>
      </c>
      <c r="AJ32" s="120">
        <f t="shared" si="15"/>
        <v>0.31461342037326062</v>
      </c>
      <c r="AK32" s="121">
        <f t="shared" si="16"/>
        <v>-0.65174621097202889</v>
      </c>
    </row>
    <row r="33" spans="1:37" x14ac:dyDescent="0.2">
      <c r="A33" s="61" t="s">
        <v>116</v>
      </c>
      <c r="B33" s="62" t="s">
        <v>554</v>
      </c>
      <c r="C33" s="63" t="s">
        <v>555</v>
      </c>
      <c r="D33" s="83">
        <v>211606000</v>
      </c>
      <c r="E33" s="84">
        <v>117305000</v>
      </c>
      <c r="F33" s="85">
        <f t="shared" si="0"/>
        <v>328911000</v>
      </c>
      <c r="G33" s="83">
        <v>211606000</v>
      </c>
      <c r="H33" s="84">
        <v>117305000</v>
      </c>
      <c r="I33" s="85">
        <f t="shared" si="1"/>
        <v>328911000</v>
      </c>
      <c r="J33" s="83">
        <v>83745285</v>
      </c>
      <c r="K33" s="84">
        <v>2334589</v>
      </c>
      <c r="L33" s="84">
        <f t="shared" si="2"/>
        <v>86079874</v>
      </c>
      <c r="M33" s="101">
        <f t="shared" si="3"/>
        <v>0.26171175181128026</v>
      </c>
      <c r="N33" s="83">
        <v>70204954</v>
      </c>
      <c r="O33" s="84">
        <v>608962</v>
      </c>
      <c r="P33" s="84">
        <f t="shared" si="4"/>
        <v>70813916</v>
      </c>
      <c r="Q33" s="101">
        <f t="shared" si="5"/>
        <v>0.21529810799882035</v>
      </c>
      <c r="R33" s="83">
        <v>0</v>
      </c>
      <c r="S33" s="84">
        <v>0</v>
      </c>
      <c r="T33" s="84">
        <f t="shared" si="6"/>
        <v>0</v>
      </c>
      <c r="U33" s="101">
        <f t="shared" si="7"/>
        <v>0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153950239</v>
      </c>
      <c r="AA33" s="84">
        <f t="shared" si="11"/>
        <v>2943551</v>
      </c>
      <c r="AB33" s="84">
        <f t="shared" si="12"/>
        <v>156893790</v>
      </c>
      <c r="AC33" s="101">
        <f t="shared" si="13"/>
        <v>0.47700985981010058</v>
      </c>
      <c r="AD33" s="83">
        <v>151936238</v>
      </c>
      <c r="AE33" s="84">
        <v>2275544</v>
      </c>
      <c r="AF33" s="84">
        <f t="shared" si="14"/>
        <v>154211782</v>
      </c>
      <c r="AG33" s="84">
        <v>236713000</v>
      </c>
      <c r="AH33" s="84">
        <v>236713000</v>
      </c>
      <c r="AI33" s="85">
        <v>63961957</v>
      </c>
      <c r="AJ33" s="120">
        <f t="shared" si="15"/>
        <v>0.27020889009053156</v>
      </c>
      <c r="AK33" s="121">
        <f t="shared" si="16"/>
        <v>-0.54080087084396711</v>
      </c>
    </row>
    <row r="34" spans="1:37" ht="16.5" x14ac:dyDescent="0.3">
      <c r="A34" s="64" t="s">
        <v>0</v>
      </c>
      <c r="B34" s="65" t="s">
        <v>556</v>
      </c>
      <c r="C34" s="66" t="s">
        <v>0</v>
      </c>
      <c r="D34" s="86">
        <f>SUM(D30:D33)</f>
        <v>6157227159</v>
      </c>
      <c r="E34" s="87">
        <f>SUM(E30:E33)</f>
        <v>568834566</v>
      </c>
      <c r="F34" s="88">
        <f t="shared" si="0"/>
        <v>6726061725</v>
      </c>
      <c r="G34" s="86">
        <f>SUM(G30:G33)</f>
        <v>6157227159</v>
      </c>
      <c r="H34" s="87">
        <f>SUM(H30:H33)</f>
        <v>568834566</v>
      </c>
      <c r="I34" s="88">
        <f t="shared" si="1"/>
        <v>6726061725</v>
      </c>
      <c r="J34" s="86">
        <f>SUM(J30:J33)</f>
        <v>1991118516</v>
      </c>
      <c r="K34" s="87">
        <f>SUM(K30:K33)</f>
        <v>85851235</v>
      </c>
      <c r="L34" s="87">
        <f t="shared" si="2"/>
        <v>2076969751</v>
      </c>
      <c r="M34" s="102">
        <f t="shared" si="3"/>
        <v>0.30879433402761408</v>
      </c>
      <c r="N34" s="86">
        <f>SUM(N30:N33)</f>
        <v>775779888</v>
      </c>
      <c r="O34" s="87">
        <f>SUM(O30:O33)</f>
        <v>73714576</v>
      </c>
      <c r="P34" s="87">
        <f t="shared" si="4"/>
        <v>849494464</v>
      </c>
      <c r="Q34" s="102">
        <f t="shared" si="5"/>
        <v>0.12629893966665909</v>
      </c>
      <c r="R34" s="86">
        <f>SUM(R30:R33)</f>
        <v>0</v>
      </c>
      <c r="S34" s="87">
        <f>SUM(S30:S33)</f>
        <v>0</v>
      </c>
      <c r="T34" s="87">
        <f t="shared" si="6"/>
        <v>0</v>
      </c>
      <c r="U34" s="102">
        <f t="shared" si="7"/>
        <v>0</v>
      </c>
      <c r="V34" s="86">
        <f>SUM(V30:V33)</f>
        <v>0</v>
      </c>
      <c r="W34" s="87">
        <f>SUM(W30:W33)</f>
        <v>0</v>
      </c>
      <c r="X34" s="87">
        <f t="shared" si="8"/>
        <v>0</v>
      </c>
      <c r="Y34" s="102">
        <f t="shared" si="9"/>
        <v>0</v>
      </c>
      <c r="Z34" s="86">
        <f t="shared" si="10"/>
        <v>2766898404</v>
      </c>
      <c r="AA34" s="87">
        <f t="shared" si="11"/>
        <v>159565811</v>
      </c>
      <c r="AB34" s="87">
        <f t="shared" si="12"/>
        <v>2926464215</v>
      </c>
      <c r="AC34" s="102">
        <f t="shared" si="13"/>
        <v>0.43509327369427314</v>
      </c>
      <c r="AD34" s="86">
        <f>SUM(AD30:AD33)</f>
        <v>2951815676</v>
      </c>
      <c r="AE34" s="87">
        <f>SUM(AE30:AE33)</f>
        <v>161363425</v>
      </c>
      <c r="AF34" s="87">
        <f t="shared" si="14"/>
        <v>3113179101</v>
      </c>
      <c r="AG34" s="87">
        <f>SUM(AG30:AG33)</f>
        <v>6233118899</v>
      </c>
      <c r="AH34" s="87">
        <f>SUM(AH30:AH33)</f>
        <v>6233118899</v>
      </c>
      <c r="AI34" s="88">
        <f>SUM(AI30:AI33)</f>
        <v>1494171631</v>
      </c>
      <c r="AJ34" s="122">
        <f t="shared" si="15"/>
        <v>0.23971492525831889</v>
      </c>
      <c r="AK34" s="123">
        <f t="shared" si="16"/>
        <v>-0.72712958797419347</v>
      </c>
    </row>
    <row r="35" spans="1:37" ht="16.5" x14ac:dyDescent="0.3">
      <c r="A35" s="67" t="s">
        <v>0</v>
      </c>
      <c r="B35" s="68" t="s">
        <v>557</v>
      </c>
      <c r="C35" s="69" t="s">
        <v>0</v>
      </c>
      <c r="D35" s="89">
        <f>SUM(D9:D14,D16:D21,D23:D28,D30:D33)</f>
        <v>21373887641</v>
      </c>
      <c r="E35" s="90">
        <f>SUM(E9:E14,E16:E21,E23:E28,E30:E33)</f>
        <v>3486189121</v>
      </c>
      <c r="F35" s="91">
        <f t="shared" si="0"/>
        <v>24860076762</v>
      </c>
      <c r="G35" s="89">
        <f>SUM(G9:G14,G16:G21,G23:G28,G30:G33)</f>
        <v>21373887641</v>
      </c>
      <c r="H35" s="90">
        <f>SUM(H9:H14,H16:H21,H23:H28,H30:H33)</f>
        <v>3486189121</v>
      </c>
      <c r="I35" s="91">
        <f t="shared" si="1"/>
        <v>24860076762</v>
      </c>
      <c r="J35" s="89">
        <f>SUM(J9:J14,J16:J21,J23:J28,J30:J33)</f>
        <v>6392130272</v>
      </c>
      <c r="K35" s="90">
        <f>SUM(K9:K14,K16:K21,K23:K28,K30:K33)</f>
        <v>355317995</v>
      </c>
      <c r="L35" s="90">
        <f t="shared" si="2"/>
        <v>6747448267</v>
      </c>
      <c r="M35" s="103">
        <f t="shared" si="3"/>
        <v>0.27141703268245121</v>
      </c>
      <c r="N35" s="89">
        <f>SUM(N9:N14,N16:N21,N23:N28,N30:N33)</f>
        <v>4152208444</v>
      </c>
      <c r="O35" s="90">
        <f>SUM(O9:O14,O16:O21,O23:O28,O30:O33)</f>
        <v>569917661</v>
      </c>
      <c r="P35" s="90">
        <f t="shared" si="4"/>
        <v>4722126105</v>
      </c>
      <c r="Q35" s="103">
        <f t="shared" si="5"/>
        <v>0.18994817072399514</v>
      </c>
      <c r="R35" s="89">
        <f>SUM(R9:R14,R16:R21,R23:R28,R30:R33)</f>
        <v>0</v>
      </c>
      <c r="S35" s="90">
        <f>SUM(S9:S14,S16:S21,S23:S28,S30:S33)</f>
        <v>0</v>
      </c>
      <c r="T35" s="90">
        <f t="shared" si="6"/>
        <v>0</v>
      </c>
      <c r="U35" s="103">
        <f t="shared" si="7"/>
        <v>0</v>
      </c>
      <c r="V35" s="89">
        <f>SUM(V9:V14,V16:V21,V23:V28,V30:V33)</f>
        <v>0</v>
      </c>
      <c r="W35" s="90">
        <f>SUM(W9:W14,W16:W21,W23:W28,W30:W33)</f>
        <v>0</v>
      </c>
      <c r="X35" s="90">
        <f t="shared" si="8"/>
        <v>0</v>
      </c>
      <c r="Y35" s="103">
        <f t="shared" si="9"/>
        <v>0</v>
      </c>
      <c r="Z35" s="89">
        <f t="shared" si="10"/>
        <v>10544338716</v>
      </c>
      <c r="AA35" s="90">
        <f t="shared" si="11"/>
        <v>925235656</v>
      </c>
      <c r="AB35" s="90">
        <f t="shared" si="12"/>
        <v>11469574372</v>
      </c>
      <c r="AC35" s="103">
        <f t="shared" si="13"/>
        <v>0.46136520340644632</v>
      </c>
      <c r="AD35" s="89">
        <f>SUM(AD9:AD14,AD16:AD21,AD23:AD28,AD30:AD33)</f>
        <v>10121713895</v>
      </c>
      <c r="AE35" s="90">
        <f>SUM(AE9:AE14,AE16:AE21,AE23:AE28,AE30:AE33)</f>
        <v>-120839749</v>
      </c>
      <c r="AF35" s="90">
        <f t="shared" si="14"/>
        <v>10000874146</v>
      </c>
      <c r="AG35" s="90">
        <f>SUM(AG9:AG14,AG16:AG21,AG23:AG28,AG30:AG33)</f>
        <v>28245339302</v>
      </c>
      <c r="AH35" s="90">
        <f>SUM(AH9:AH14,AH16:AH21,AH23:AH28,AH30:AH33)</f>
        <v>28245339302</v>
      </c>
      <c r="AI35" s="91">
        <f>SUM(AI9:AI14,AI16:AI21,AI23:AI28,AI30:AI33)</f>
        <v>6155246714</v>
      </c>
      <c r="AJ35" s="124">
        <f t="shared" si="15"/>
        <v>0.21792079210619214</v>
      </c>
      <c r="AK35" s="125">
        <f t="shared" si="16"/>
        <v>-0.5278286641684532</v>
      </c>
    </row>
    <row r="36" spans="1:37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showGridLines="0" view="pageBreakPreview" zoomScale="60" zoomScaleNormal="100" workbookViewId="0">
      <selection activeCell="AA24" sqref="AA24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5.85546875" customWidth="1"/>
    <col min="7" max="9" width="12.5703125" hidden="1" customWidth="1"/>
    <col min="10" max="16" width="17.28515625" customWidth="1"/>
    <col min="17" max="17" width="14.140625" bestFit="1" customWidth="1"/>
    <col min="18" max="25" width="12.5703125" hidden="1" customWidth="1"/>
    <col min="26" max="28" width="16.140625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9.2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40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99</v>
      </c>
      <c r="B9" s="62" t="s">
        <v>46</v>
      </c>
      <c r="C9" s="63" t="s">
        <v>47</v>
      </c>
      <c r="D9" s="83">
        <v>47512223847</v>
      </c>
      <c r="E9" s="84">
        <v>8325970722</v>
      </c>
      <c r="F9" s="85">
        <f>$D9       +$E9</f>
        <v>55838194569</v>
      </c>
      <c r="G9" s="83">
        <v>47556322655</v>
      </c>
      <c r="H9" s="84">
        <v>8842420307</v>
      </c>
      <c r="I9" s="85">
        <f>$G9       +$H9</f>
        <v>56398742962</v>
      </c>
      <c r="J9" s="83">
        <v>12238458990</v>
      </c>
      <c r="K9" s="84">
        <v>553988630</v>
      </c>
      <c r="L9" s="84">
        <f>$J9       +$K9</f>
        <v>12792447620</v>
      </c>
      <c r="M9" s="101">
        <f>IF(($F9       =0),0,($L9       /$F9       ))</f>
        <v>0.22909851793635988</v>
      </c>
      <c r="N9" s="83">
        <v>11982141996</v>
      </c>
      <c r="O9" s="84">
        <v>1235928640</v>
      </c>
      <c r="P9" s="84">
        <f>$N9       +$O9</f>
        <v>13218070636</v>
      </c>
      <c r="Q9" s="101">
        <f>IF(($F9       =0),0,($P9       /$F9       ))</f>
        <v>0.23672095306853544</v>
      </c>
      <c r="R9" s="83">
        <v>0</v>
      </c>
      <c r="S9" s="84">
        <v>0</v>
      </c>
      <c r="T9" s="84">
        <f>$R9       +$S9</f>
        <v>0</v>
      </c>
      <c r="U9" s="101">
        <f>IF(($I9       =0),0,($T9       /$I9       ))</f>
        <v>0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</f>
        <v>24220600986</v>
      </c>
      <c r="AA9" s="84">
        <f>$K9       +$O9</f>
        <v>1789917270</v>
      </c>
      <c r="AB9" s="84">
        <f>$Z9       +$AA9</f>
        <v>26010518256</v>
      </c>
      <c r="AC9" s="101">
        <f>IF(($F9       =0),0,($AB9       /$F9       ))</f>
        <v>0.46581947100489535</v>
      </c>
      <c r="AD9" s="83">
        <v>22498600760</v>
      </c>
      <c r="AE9" s="84">
        <v>2772255905</v>
      </c>
      <c r="AF9" s="84">
        <f>$AD9       +$AE9</f>
        <v>25270856665</v>
      </c>
      <c r="AG9" s="84">
        <v>52109471815</v>
      </c>
      <c r="AH9" s="84">
        <v>52109471815</v>
      </c>
      <c r="AI9" s="85">
        <v>12821335875</v>
      </c>
      <c r="AJ9" s="120">
        <f>IF(($AG9       =0),0,($AI9       /$AG9       ))</f>
        <v>0.24604616835339535</v>
      </c>
      <c r="AK9" s="121">
        <f>IF(($AF9       =0),0,(($P9       /$AF9       )-1))</f>
        <v>-0.47694410160986123</v>
      </c>
    </row>
    <row r="10" spans="1:37" ht="16.5" x14ac:dyDescent="0.3">
      <c r="A10" s="64" t="s">
        <v>0</v>
      </c>
      <c r="B10" s="65" t="s">
        <v>100</v>
      </c>
      <c r="C10" s="66" t="s">
        <v>0</v>
      </c>
      <c r="D10" s="86">
        <f>D9</f>
        <v>47512223847</v>
      </c>
      <c r="E10" s="87">
        <f>E9</f>
        <v>8325970722</v>
      </c>
      <c r="F10" s="88">
        <f t="shared" ref="F10:F45" si="0">$D10      +$E10</f>
        <v>55838194569</v>
      </c>
      <c r="G10" s="86">
        <f>G9</f>
        <v>47556322655</v>
      </c>
      <c r="H10" s="87">
        <f>H9</f>
        <v>8842420307</v>
      </c>
      <c r="I10" s="88">
        <f t="shared" ref="I10:I45" si="1">$G10      +$H10</f>
        <v>56398742962</v>
      </c>
      <c r="J10" s="86">
        <f>J9</f>
        <v>12238458990</v>
      </c>
      <c r="K10" s="87">
        <f>K9</f>
        <v>553988630</v>
      </c>
      <c r="L10" s="87">
        <f t="shared" ref="L10:L45" si="2">$J10      +$K10</f>
        <v>12792447620</v>
      </c>
      <c r="M10" s="102">
        <f t="shared" ref="M10:M45" si="3">IF(($F10      =0),0,($L10      /$F10      ))</f>
        <v>0.22909851793635988</v>
      </c>
      <c r="N10" s="86">
        <f>N9</f>
        <v>11982141996</v>
      </c>
      <c r="O10" s="87">
        <f>O9</f>
        <v>1235928640</v>
      </c>
      <c r="P10" s="87">
        <f t="shared" ref="P10:P45" si="4">$N10      +$O10</f>
        <v>13218070636</v>
      </c>
      <c r="Q10" s="102">
        <f t="shared" ref="Q10:Q45" si="5">IF(($F10      =0),0,($P10      /$F10      ))</f>
        <v>0.23672095306853544</v>
      </c>
      <c r="R10" s="86">
        <f>R9</f>
        <v>0</v>
      </c>
      <c r="S10" s="87">
        <f>S9</f>
        <v>0</v>
      </c>
      <c r="T10" s="87">
        <f t="shared" ref="T10:T45" si="6">$R10      +$S10</f>
        <v>0</v>
      </c>
      <c r="U10" s="102">
        <f t="shared" ref="U10:U45" si="7">IF(($I10      =0),0,($T10      /$I10      ))</f>
        <v>0</v>
      </c>
      <c r="V10" s="86">
        <f>V9</f>
        <v>0</v>
      </c>
      <c r="W10" s="87">
        <f>W9</f>
        <v>0</v>
      </c>
      <c r="X10" s="87">
        <f t="shared" ref="X10:X45" si="8">$V10      +$W10</f>
        <v>0</v>
      </c>
      <c r="Y10" s="102">
        <f t="shared" ref="Y10:Y45" si="9">IF(($I10      =0),0,($X10      /$I10      ))</f>
        <v>0</v>
      </c>
      <c r="Z10" s="86">
        <f t="shared" ref="Z10:Z45" si="10">$J10      +$N10</f>
        <v>24220600986</v>
      </c>
      <c r="AA10" s="87">
        <f t="shared" ref="AA10:AA45" si="11">$K10      +$O10</f>
        <v>1789917270</v>
      </c>
      <c r="AB10" s="87">
        <f t="shared" ref="AB10:AB45" si="12">$Z10      +$AA10</f>
        <v>26010518256</v>
      </c>
      <c r="AC10" s="102">
        <f t="shared" ref="AC10:AC45" si="13">IF(($F10      =0),0,($AB10      /$F10      ))</f>
        <v>0.46581947100489535</v>
      </c>
      <c r="AD10" s="86">
        <f>AD9</f>
        <v>22498600760</v>
      </c>
      <c r="AE10" s="87">
        <f>AE9</f>
        <v>2772255905</v>
      </c>
      <c r="AF10" s="87">
        <f t="shared" ref="AF10:AF45" si="14">$AD10      +$AE10</f>
        <v>25270856665</v>
      </c>
      <c r="AG10" s="87">
        <f>AG9</f>
        <v>52109471815</v>
      </c>
      <c r="AH10" s="87">
        <f>AH9</f>
        <v>52109471815</v>
      </c>
      <c r="AI10" s="88">
        <f>AI9</f>
        <v>12821335875</v>
      </c>
      <c r="AJ10" s="122">
        <f t="shared" ref="AJ10:AJ45" si="15">IF(($AG10      =0),0,($AI10      /$AG10      ))</f>
        <v>0.24604616835339535</v>
      </c>
      <c r="AK10" s="123">
        <f t="shared" ref="AK10:AK45" si="16">IF(($AF10      =0),0,(($P10      /$AF10      )-1))</f>
        <v>-0.47694410160986123</v>
      </c>
    </row>
    <row r="11" spans="1:37" x14ac:dyDescent="0.2">
      <c r="A11" s="61" t="s">
        <v>101</v>
      </c>
      <c r="B11" s="62" t="s">
        <v>558</v>
      </c>
      <c r="C11" s="63" t="s">
        <v>559</v>
      </c>
      <c r="D11" s="83">
        <v>439355458</v>
      </c>
      <c r="E11" s="84">
        <v>71729545</v>
      </c>
      <c r="F11" s="85">
        <f t="shared" si="0"/>
        <v>511085003</v>
      </c>
      <c r="G11" s="83">
        <v>439355458</v>
      </c>
      <c r="H11" s="84">
        <v>71729545</v>
      </c>
      <c r="I11" s="85">
        <f t="shared" si="1"/>
        <v>511085003</v>
      </c>
      <c r="J11" s="83">
        <v>98091738</v>
      </c>
      <c r="K11" s="84">
        <v>6343828</v>
      </c>
      <c r="L11" s="84">
        <f t="shared" si="2"/>
        <v>104435566</v>
      </c>
      <c r="M11" s="101">
        <f t="shared" si="3"/>
        <v>0.20434089317232421</v>
      </c>
      <c r="N11" s="83">
        <v>93969644</v>
      </c>
      <c r="O11" s="84">
        <v>19738416</v>
      </c>
      <c r="P11" s="84">
        <f t="shared" si="4"/>
        <v>113708060</v>
      </c>
      <c r="Q11" s="101">
        <f t="shared" si="5"/>
        <v>0.22248365601132694</v>
      </c>
      <c r="R11" s="83">
        <v>0</v>
      </c>
      <c r="S11" s="84">
        <v>0</v>
      </c>
      <c r="T11" s="84">
        <f t="shared" si="6"/>
        <v>0</v>
      </c>
      <c r="U11" s="101">
        <f t="shared" si="7"/>
        <v>0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192061382</v>
      </c>
      <c r="AA11" s="84">
        <f t="shared" si="11"/>
        <v>26082244</v>
      </c>
      <c r="AB11" s="84">
        <f t="shared" si="12"/>
        <v>218143626</v>
      </c>
      <c r="AC11" s="101">
        <f t="shared" si="13"/>
        <v>0.42682454918365115</v>
      </c>
      <c r="AD11" s="83">
        <v>182894724</v>
      </c>
      <c r="AE11" s="84">
        <v>-13956681</v>
      </c>
      <c r="AF11" s="84">
        <f t="shared" si="14"/>
        <v>168938043</v>
      </c>
      <c r="AG11" s="84">
        <v>481460571</v>
      </c>
      <c r="AH11" s="84">
        <v>481460571</v>
      </c>
      <c r="AI11" s="85">
        <v>72775483</v>
      </c>
      <c r="AJ11" s="120">
        <f t="shared" si="15"/>
        <v>0.15115564468518025</v>
      </c>
      <c r="AK11" s="121">
        <f t="shared" si="16"/>
        <v>-0.32692448674807961</v>
      </c>
    </row>
    <row r="12" spans="1:37" x14ac:dyDescent="0.2">
      <c r="A12" s="61" t="s">
        <v>101</v>
      </c>
      <c r="B12" s="62" t="s">
        <v>560</v>
      </c>
      <c r="C12" s="63" t="s">
        <v>561</v>
      </c>
      <c r="D12" s="83">
        <v>346090893</v>
      </c>
      <c r="E12" s="84">
        <v>51261562</v>
      </c>
      <c r="F12" s="85">
        <f t="shared" si="0"/>
        <v>397352455</v>
      </c>
      <c r="G12" s="83">
        <v>346090893</v>
      </c>
      <c r="H12" s="84">
        <v>52466562</v>
      </c>
      <c r="I12" s="85">
        <f t="shared" si="1"/>
        <v>398557455</v>
      </c>
      <c r="J12" s="83">
        <v>83598491</v>
      </c>
      <c r="K12" s="84">
        <v>4813545</v>
      </c>
      <c r="L12" s="84">
        <f t="shared" si="2"/>
        <v>88412036</v>
      </c>
      <c r="M12" s="101">
        <f t="shared" si="3"/>
        <v>0.22250280547530529</v>
      </c>
      <c r="N12" s="83">
        <v>88197206</v>
      </c>
      <c r="O12" s="84">
        <v>4194661</v>
      </c>
      <c r="P12" s="84">
        <f t="shared" si="4"/>
        <v>92391867</v>
      </c>
      <c r="Q12" s="101">
        <f t="shared" si="5"/>
        <v>0.23251867664942449</v>
      </c>
      <c r="R12" s="83">
        <v>0</v>
      </c>
      <c r="S12" s="84">
        <v>0</v>
      </c>
      <c r="T12" s="84">
        <f t="shared" si="6"/>
        <v>0</v>
      </c>
      <c r="U12" s="101">
        <f t="shared" si="7"/>
        <v>0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171795697</v>
      </c>
      <c r="AA12" s="84">
        <f t="shared" si="11"/>
        <v>9008206</v>
      </c>
      <c r="AB12" s="84">
        <f t="shared" si="12"/>
        <v>180803903</v>
      </c>
      <c r="AC12" s="101">
        <f t="shared" si="13"/>
        <v>0.45502148212472981</v>
      </c>
      <c r="AD12" s="83">
        <v>160844203</v>
      </c>
      <c r="AE12" s="84">
        <v>17484328</v>
      </c>
      <c r="AF12" s="84">
        <f t="shared" si="14"/>
        <v>178328531</v>
      </c>
      <c r="AG12" s="84">
        <v>397634732</v>
      </c>
      <c r="AH12" s="84">
        <v>397634732</v>
      </c>
      <c r="AI12" s="85">
        <v>84899670</v>
      </c>
      <c r="AJ12" s="120">
        <f t="shared" si="15"/>
        <v>0.21351170601465466</v>
      </c>
      <c r="AK12" s="121">
        <f t="shared" si="16"/>
        <v>-0.48190081260749018</v>
      </c>
    </row>
    <row r="13" spans="1:37" x14ac:dyDescent="0.2">
      <c r="A13" s="61" t="s">
        <v>101</v>
      </c>
      <c r="B13" s="62" t="s">
        <v>562</v>
      </c>
      <c r="C13" s="63" t="s">
        <v>563</v>
      </c>
      <c r="D13" s="83">
        <v>421416467</v>
      </c>
      <c r="E13" s="84">
        <v>56187043</v>
      </c>
      <c r="F13" s="85">
        <f t="shared" si="0"/>
        <v>477603510</v>
      </c>
      <c r="G13" s="83">
        <v>420425412</v>
      </c>
      <c r="H13" s="84">
        <v>59458802</v>
      </c>
      <c r="I13" s="85">
        <f t="shared" si="1"/>
        <v>479884214</v>
      </c>
      <c r="J13" s="83">
        <v>114892313</v>
      </c>
      <c r="K13" s="84">
        <v>1828908</v>
      </c>
      <c r="L13" s="84">
        <f t="shared" si="2"/>
        <v>116721221</v>
      </c>
      <c r="M13" s="101">
        <f t="shared" si="3"/>
        <v>0.24438937017024853</v>
      </c>
      <c r="N13" s="83">
        <v>101969207</v>
      </c>
      <c r="O13" s="84">
        <v>10324270</v>
      </c>
      <c r="P13" s="84">
        <f t="shared" si="4"/>
        <v>112293477</v>
      </c>
      <c r="Q13" s="101">
        <f t="shared" si="5"/>
        <v>0.23511861753277316</v>
      </c>
      <c r="R13" s="83">
        <v>0</v>
      </c>
      <c r="S13" s="84">
        <v>0</v>
      </c>
      <c r="T13" s="84">
        <f t="shared" si="6"/>
        <v>0</v>
      </c>
      <c r="U13" s="101">
        <f t="shared" si="7"/>
        <v>0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216861520</v>
      </c>
      <c r="AA13" s="84">
        <f t="shared" si="11"/>
        <v>12153178</v>
      </c>
      <c r="AB13" s="84">
        <f t="shared" si="12"/>
        <v>229014698</v>
      </c>
      <c r="AC13" s="101">
        <f t="shared" si="13"/>
        <v>0.47950798770302172</v>
      </c>
      <c r="AD13" s="83">
        <v>197719694</v>
      </c>
      <c r="AE13" s="84">
        <v>13289098</v>
      </c>
      <c r="AF13" s="84">
        <f t="shared" si="14"/>
        <v>211008792</v>
      </c>
      <c r="AG13" s="84">
        <v>407803113</v>
      </c>
      <c r="AH13" s="84">
        <v>407803113</v>
      </c>
      <c r="AI13" s="85">
        <v>102604920</v>
      </c>
      <c r="AJ13" s="120">
        <f t="shared" si="15"/>
        <v>0.25160406266933033</v>
      </c>
      <c r="AK13" s="121">
        <f t="shared" si="16"/>
        <v>-0.46782560131428075</v>
      </c>
    </row>
    <row r="14" spans="1:37" x14ac:dyDescent="0.2">
      <c r="A14" s="61" t="s">
        <v>101</v>
      </c>
      <c r="B14" s="62" t="s">
        <v>564</v>
      </c>
      <c r="C14" s="63" t="s">
        <v>565</v>
      </c>
      <c r="D14" s="83">
        <v>1205124038</v>
      </c>
      <c r="E14" s="84">
        <v>269141804</v>
      </c>
      <c r="F14" s="85">
        <f t="shared" si="0"/>
        <v>1474265842</v>
      </c>
      <c r="G14" s="83">
        <v>1229782429</v>
      </c>
      <c r="H14" s="84">
        <v>374107705</v>
      </c>
      <c r="I14" s="85">
        <f t="shared" si="1"/>
        <v>1603890134</v>
      </c>
      <c r="J14" s="83">
        <v>305956237</v>
      </c>
      <c r="K14" s="84">
        <v>12676759</v>
      </c>
      <c r="L14" s="84">
        <f t="shared" si="2"/>
        <v>318632996</v>
      </c>
      <c r="M14" s="101">
        <f t="shared" si="3"/>
        <v>0.21612994544304173</v>
      </c>
      <c r="N14" s="83">
        <v>275666433</v>
      </c>
      <c r="O14" s="84">
        <v>36673821</v>
      </c>
      <c r="P14" s="84">
        <f t="shared" si="4"/>
        <v>312340254</v>
      </c>
      <c r="Q14" s="101">
        <f t="shared" si="5"/>
        <v>0.21186155515634608</v>
      </c>
      <c r="R14" s="83">
        <v>0</v>
      </c>
      <c r="S14" s="84">
        <v>0</v>
      </c>
      <c r="T14" s="84">
        <f t="shared" si="6"/>
        <v>0</v>
      </c>
      <c r="U14" s="101">
        <f t="shared" si="7"/>
        <v>0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581622670</v>
      </c>
      <c r="AA14" s="84">
        <f t="shared" si="11"/>
        <v>49350580</v>
      </c>
      <c r="AB14" s="84">
        <f t="shared" si="12"/>
        <v>630973250</v>
      </c>
      <c r="AC14" s="101">
        <f t="shared" si="13"/>
        <v>0.42799150059938784</v>
      </c>
      <c r="AD14" s="83">
        <v>571387742</v>
      </c>
      <c r="AE14" s="84">
        <v>99290134</v>
      </c>
      <c r="AF14" s="84">
        <f t="shared" si="14"/>
        <v>670677876</v>
      </c>
      <c r="AG14" s="84">
        <v>1451190676</v>
      </c>
      <c r="AH14" s="84">
        <v>1451190676</v>
      </c>
      <c r="AI14" s="85">
        <v>333025061</v>
      </c>
      <c r="AJ14" s="120">
        <f t="shared" si="15"/>
        <v>0.22948401371895252</v>
      </c>
      <c r="AK14" s="121">
        <f t="shared" si="16"/>
        <v>-0.53429169922402509</v>
      </c>
    </row>
    <row r="15" spans="1:37" x14ac:dyDescent="0.2">
      <c r="A15" s="61" t="s">
        <v>101</v>
      </c>
      <c r="B15" s="62" t="s">
        <v>566</v>
      </c>
      <c r="C15" s="63" t="s">
        <v>567</v>
      </c>
      <c r="D15" s="83">
        <v>907048717</v>
      </c>
      <c r="E15" s="84">
        <v>166435729</v>
      </c>
      <c r="F15" s="85">
        <f t="shared" si="0"/>
        <v>1073484446</v>
      </c>
      <c r="G15" s="83">
        <v>945220683</v>
      </c>
      <c r="H15" s="84">
        <v>166040448</v>
      </c>
      <c r="I15" s="85">
        <f t="shared" si="1"/>
        <v>1111261131</v>
      </c>
      <c r="J15" s="83">
        <v>226168784</v>
      </c>
      <c r="K15" s="84">
        <v>11060722</v>
      </c>
      <c r="L15" s="84">
        <f t="shared" si="2"/>
        <v>237229506</v>
      </c>
      <c r="M15" s="101">
        <f t="shared" si="3"/>
        <v>0.22099016607456276</v>
      </c>
      <c r="N15" s="83">
        <v>219329596</v>
      </c>
      <c r="O15" s="84">
        <v>61891308</v>
      </c>
      <c r="P15" s="84">
        <f t="shared" si="4"/>
        <v>281220904</v>
      </c>
      <c r="Q15" s="101">
        <f t="shared" si="5"/>
        <v>0.26197017110763055</v>
      </c>
      <c r="R15" s="83">
        <v>0</v>
      </c>
      <c r="S15" s="84">
        <v>0</v>
      </c>
      <c r="T15" s="84">
        <f t="shared" si="6"/>
        <v>0</v>
      </c>
      <c r="U15" s="101">
        <f t="shared" si="7"/>
        <v>0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445498380</v>
      </c>
      <c r="AA15" s="84">
        <f t="shared" si="11"/>
        <v>72952030</v>
      </c>
      <c r="AB15" s="84">
        <f t="shared" si="12"/>
        <v>518450410</v>
      </c>
      <c r="AC15" s="101">
        <f t="shared" si="13"/>
        <v>0.48296033718219333</v>
      </c>
      <c r="AD15" s="83">
        <v>410292302</v>
      </c>
      <c r="AE15" s="84">
        <v>66854120</v>
      </c>
      <c r="AF15" s="84">
        <f t="shared" si="14"/>
        <v>477146422</v>
      </c>
      <c r="AG15" s="84">
        <v>995607112</v>
      </c>
      <c r="AH15" s="84">
        <v>995607112</v>
      </c>
      <c r="AI15" s="85">
        <v>244931141</v>
      </c>
      <c r="AJ15" s="120">
        <f t="shared" si="15"/>
        <v>0.24601184347505947</v>
      </c>
      <c r="AK15" s="121">
        <f t="shared" si="16"/>
        <v>-0.4106192752714386</v>
      </c>
    </row>
    <row r="16" spans="1:37" x14ac:dyDescent="0.2">
      <c r="A16" s="61" t="s">
        <v>116</v>
      </c>
      <c r="B16" s="62" t="s">
        <v>568</v>
      </c>
      <c r="C16" s="63" t="s">
        <v>569</v>
      </c>
      <c r="D16" s="83">
        <v>437683755</v>
      </c>
      <c r="E16" s="84">
        <v>13730000</v>
      </c>
      <c r="F16" s="85">
        <f t="shared" si="0"/>
        <v>451413755</v>
      </c>
      <c r="G16" s="83">
        <v>437683755</v>
      </c>
      <c r="H16" s="84">
        <v>13730000</v>
      </c>
      <c r="I16" s="85">
        <f t="shared" si="1"/>
        <v>451413755</v>
      </c>
      <c r="J16" s="83">
        <v>110242747</v>
      </c>
      <c r="K16" s="84">
        <v>1244176</v>
      </c>
      <c r="L16" s="84">
        <f t="shared" si="2"/>
        <v>111486923</v>
      </c>
      <c r="M16" s="101">
        <f t="shared" si="3"/>
        <v>0.24697280879267847</v>
      </c>
      <c r="N16" s="83">
        <v>144613124</v>
      </c>
      <c r="O16" s="84">
        <v>1644655</v>
      </c>
      <c r="P16" s="84">
        <f t="shared" si="4"/>
        <v>146257779</v>
      </c>
      <c r="Q16" s="101">
        <f t="shared" si="5"/>
        <v>0.32399938499880226</v>
      </c>
      <c r="R16" s="83">
        <v>0</v>
      </c>
      <c r="S16" s="84">
        <v>0</v>
      </c>
      <c r="T16" s="84">
        <f t="shared" si="6"/>
        <v>0</v>
      </c>
      <c r="U16" s="101">
        <f t="shared" si="7"/>
        <v>0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254855871</v>
      </c>
      <c r="AA16" s="84">
        <f t="shared" si="11"/>
        <v>2888831</v>
      </c>
      <c r="AB16" s="84">
        <f t="shared" si="12"/>
        <v>257744702</v>
      </c>
      <c r="AC16" s="101">
        <f t="shared" si="13"/>
        <v>0.57097219379148068</v>
      </c>
      <c r="AD16" s="83">
        <v>212306950</v>
      </c>
      <c r="AE16" s="84">
        <v>2779751</v>
      </c>
      <c r="AF16" s="84">
        <f t="shared" si="14"/>
        <v>215086701</v>
      </c>
      <c r="AG16" s="84">
        <v>436514022</v>
      </c>
      <c r="AH16" s="84">
        <v>436514022</v>
      </c>
      <c r="AI16" s="85">
        <v>109034452</v>
      </c>
      <c r="AJ16" s="120">
        <f t="shared" si="15"/>
        <v>0.24978453498568254</v>
      </c>
      <c r="AK16" s="121">
        <f t="shared" si="16"/>
        <v>-0.32000547537339374</v>
      </c>
    </row>
    <row r="17" spans="1:37" ht="16.5" x14ac:dyDescent="0.3">
      <c r="A17" s="64" t="s">
        <v>0</v>
      </c>
      <c r="B17" s="65" t="s">
        <v>570</v>
      </c>
      <c r="C17" s="66" t="s">
        <v>0</v>
      </c>
      <c r="D17" s="86">
        <f>SUM(D11:D16)</f>
        <v>3756719328</v>
      </c>
      <c r="E17" s="87">
        <f>SUM(E11:E16)</f>
        <v>628485683</v>
      </c>
      <c r="F17" s="88">
        <f t="shared" si="0"/>
        <v>4385205011</v>
      </c>
      <c r="G17" s="86">
        <f>SUM(G11:G16)</f>
        <v>3818558630</v>
      </c>
      <c r="H17" s="87">
        <f>SUM(H11:H16)</f>
        <v>737533062</v>
      </c>
      <c r="I17" s="88">
        <f t="shared" si="1"/>
        <v>4556091692</v>
      </c>
      <c r="J17" s="86">
        <f>SUM(J11:J16)</f>
        <v>938950310</v>
      </c>
      <c r="K17" s="87">
        <f>SUM(K11:K16)</f>
        <v>37967938</v>
      </c>
      <c r="L17" s="87">
        <f t="shared" si="2"/>
        <v>976918248</v>
      </c>
      <c r="M17" s="102">
        <f t="shared" si="3"/>
        <v>0.22277595814778658</v>
      </c>
      <c r="N17" s="86">
        <f>SUM(N11:N16)</f>
        <v>923745210</v>
      </c>
      <c r="O17" s="87">
        <f>SUM(O11:O16)</f>
        <v>134467131</v>
      </c>
      <c r="P17" s="87">
        <f t="shared" si="4"/>
        <v>1058212341</v>
      </c>
      <c r="Q17" s="102">
        <f t="shared" si="5"/>
        <v>0.24131422324510338</v>
      </c>
      <c r="R17" s="86">
        <f>SUM(R11:R16)</f>
        <v>0</v>
      </c>
      <c r="S17" s="87">
        <f>SUM(S11:S16)</f>
        <v>0</v>
      </c>
      <c r="T17" s="87">
        <f t="shared" si="6"/>
        <v>0</v>
      </c>
      <c r="U17" s="102">
        <f t="shared" si="7"/>
        <v>0</v>
      </c>
      <c r="V17" s="86">
        <f>SUM(V11:V16)</f>
        <v>0</v>
      </c>
      <c r="W17" s="87">
        <f>SUM(W11:W16)</f>
        <v>0</v>
      </c>
      <c r="X17" s="87">
        <f t="shared" si="8"/>
        <v>0</v>
      </c>
      <c r="Y17" s="102">
        <f t="shared" si="9"/>
        <v>0</v>
      </c>
      <c r="Z17" s="86">
        <f t="shared" si="10"/>
        <v>1862695520</v>
      </c>
      <c r="AA17" s="87">
        <f t="shared" si="11"/>
        <v>172435069</v>
      </c>
      <c r="AB17" s="87">
        <f t="shared" si="12"/>
        <v>2035130589</v>
      </c>
      <c r="AC17" s="102">
        <f t="shared" si="13"/>
        <v>0.46409018139288993</v>
      </c>
      <c r="AD17" s="86">
        <f>SUM(AD11:AD16)</f>
        <v>1735445615</v>
      </c>
      <c r="AE17" s="87">
        <f>SUM(AE11:AE16)</f>
        <v>185740750</v>
      </c>
      <c r="AF17" s="87">
        <f t="shared" si="14"/>
        <v>1921186365</v>
      </c>
      <c r="AG17" s="87">
        <f>SUM(AG11:AG16)</f>
        <v>4170210226</v>
      </c>
      <c r="AH17" s="87">
        <f>SUM(AH11:AH16)</f>
        <v>4170210226</v>
      </c>
      <c r="AI17" s="88">
        <f>SUM(AI11:AI16)</f>
        <v>947270727</v>
      </c>
      <c r="AJ17" s="122">
        <f t="shared" si="15"/>
        <v>0.22715179227513602</v>
      </c>
      <c r="AK17" s="123">
        <f t="shared" si="16"/>
        <v>-0.44918808488420647</v>
      </c>
    </row>
    <row r="18" spans="1:37" x14ac:dyDescent="0.2">
      <c r="A18" s="61" t="s">
        <v>101</v>
      </c>
      <c r="B18" s="62" t="s">
        <v>571</v>
      </c>
      <c r="C18" s="63" t="s">
        <v>572</v>
      </c>
      <c r="D18" s="83">
        <v>702722894</v>
      </c>
      <c r="E18" s="84">
        <v>89094449</v>
      </c>
      <c r="F18" s="85">
        <f t="shared" si="0"/>
        <v>791817343</v>
      </c>
      <c r="G18" s="83">
        <v>711056328</v>
      </c>
      <c r="H18" s="84">
        <v>90695194</v>
      </c>
      <c r="I18" s="85">
        <f t="shared" si="1"/>
        <v>801751522</v>
      </c>
      <c r="J18" s="83">
        <v>217965918</v>
      </c>
      <c r="K18" s="84">
        <v>8332580</v>
      </c>
      <c r="L18" s="84">
        <f t="shared" si="2"/>
        <v>226298498</v>
      </c>
      <c r="M18" s="101">
        <f t="shared" si="3"/>
        <v>0.28579633927012887</v>
      </c>
      <c r="N18" s="83">
        <v>141359771</v>
      </c>
      <c r="O18" s="84">
        <v>8570324</v>
      </c>
      <c r="P18" s="84">
        <f t="shared" si="4"/>
        <v>149930095</v>
      </c>
      <c r="Q18" s="101">
        <f t="shared" si="5"/>
        <v>0.18934934467582129</v>
      </c>
      <c r="R18" s="83">
        <v>0</v>
      </c>
      <c r="S18" s="84">
        <v>0</v>
      </c>
      <c r="T18" s="84">
        <f t="shared" si="6"/>
        <v>0</v>
      </c>
      <c r="U18" s="101">
        <f t="shared" si="7"/>
        <v>0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359325689</v>
      </c>
      <c r="AA18" s="84">
        <f t="shared" si="11"/>
        <v>16902904</v>
      </c>
      <c r="AB18" s="84">
        <f t="shared" si="12"/>
        <v>376228593</v>
      </c>
      <c r="AC18" s="101">
        <f t="shared" si="13"/>
        <v>0.47514568394595014</v>
      </c>
      <c r="AD18" s="83">
        <v>302135329</v>
      </c>
      <c r="AE18" s="84">
        <v>18076907</v>
      </c>
      <c r="AF18" s="84">
        <f t="shared" si="14"/>
        <v>320212236</v>
      </c>
      <c r="AG18" s="84">
        <v>679430174</v>
      </c>
      <c r="AH18" s="84">
        <v>679430174</v>
      </c>
      <c r="AI18" s="85">
        <v>133935347</v>
      </c>
      <c r="AJ18" s="120">
        <f t="shared" si="15"/>
        <v>0.19712893557771252</v>
      </c>
      <c r="AK18" s="121">
        <f t="shared" si="16"/>
        <v>-0.53177899485390057</v>
      </c>
    </row>
    <row r="19" spans="1:37" x14ac:dyDescent="0.2">
      <c r="A19" s="61" t="s">
        <v>101</v>
      </c>
      <c r="B19" s="62" t="s">
        <v>93</v>
      </c>
      <c r="C19" s="63" t="s">
        <v>94</v>
      </c>
      <c r="D19" s="83">
        <v>2608797875</v>
      </c>
      <c r="E19" s="84">
        <v>128102569</v>
      </c>
      <c r="F19" s="85">
        <f t="shared" si="0"/>
        <v>2736900444</v>
      </c>
      <c r="G19" s="83">
        <v>2621178255</v>
      </c>
      <c r="H19" s="84">
        <v>171969637</v>
      </c>
      <c r="I19" s="85">
        <f t="shared" si="1"/>
        <v>2793147892</v>
      </c>
      <c r="J19" s="83">
        <v>635139768</v>
      </c>
      <c r="K19" s="84">
        <v>14080744</v>
      </c>
      <c r="L19" s="84">
        <f t="shared" si="2"/>
        <v>649220512</v>
      </c>
      <c r="M19" s="101">
        <f t="shared" si="3"/>
        <v>0.23721013068753041</v>
      </c>
      <c r="N19" s="83">
        <v>672520297</v>
      </c>
      <c r="O19" s="84">
        <v>30619800</v>
      </c>
      <c r="P19" s="84">
        <f t="shared" si="4"/>
        <v>703140097</v>
      </c>
      <c r="Q19" s="101">
        <f t="shared" si="5"/>
        <v>0.25691109756712804</v>
      </c>
      <c r="R19" s="83">
        <v>0</v>
      </c>
      <c r="S19" s="84">
        <v>0</v>
      </c>
      <c r="T19" s="84">
        <f t="shared" si="6"/>
        <v>0</v>
      </c>
      <c r="U19" s="101">
        <f t="shared" si="7"/>
        <v>0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1307660065</v>
      </c>
      <c r="AA19" s="84">
        <f t="shared" si="11"/>
        <v>44700544</v>
      </c>
      <c r="AB19" s="84">
        <f t="shared" si="12"/>
        <v>1352360609</v>
      </c>
      <c r="AC19" s="101">
        <f t="shared" si="13"/>
        <v>0.49412122825465843</v>
      </c>
      <c r="AD19" s="83">
        <v>1133531044</v>
      </c>
      <c r="AE19" s="84">
        <v>75633676</v>
      </c>
      <c r="AF19" s="84">
        <f t="shared" si="14"/>
        <v>1209164720</v>
      </c>
      <c r="AG19" s="84">
        <v>2648192631</v>
      </c>
      <c r="AH19" s="84">
        <v>2648192631</v>
      </c>
      <c r="AI19" s="85">
        <v>592942617</v>
      </c>
      <c r="AJ19" s="120">
        <f t="shared" si="15"/>
        <v>0.22390463973766719</v>
      </c>
      <c r="AK19" s="121">
        <f t="shared" si="16"/>
        <v>-0.41849105802557651</v>
      </c>
    </row>
    <row r="20" spans="1:37" x14ac:dyDescent="0.2">
      <c r="A20" s="61" t="s">
        <v>101</v>
      </c>
      <c r="B20" s="62" t="s">
        <v>95</v>
      </c>
      <c r="C20" s="63" t="s">
        <v>96</v>
      </c>
      <c r="D20" s="83">
        <v>2020050868</v>
      </c>
      <c r="E20" s="84">
        <v>406053915</v>
      </c>
      <c r="F20" s="85">
        <f t="shared" si="0"/>
        <v>2426104783</v>
      </c>
      <c r="G20" s="83">
        <v>2020050868</v>
      </c>
      <c r="H20" s="84">
        <v>471680164</v>
      </c>
      <c r="I20" s="85">
        <f t="shared" si="1"/>
        <v>2491731032</v>
      </c>
      <c r="J20" s="83">
        <v>539225709</v>
      </c>
      <c r="K20" s="84">
        <v>23614592</v>
      </c>
      <c r="L20" s="84">
        <f t="shared" si="2"/>
        <v>562840301</v>
      </c>
      <c r="M20" s="101">
        <f t="shared" si="3"/>
        <v>0.23199340149852052</v>
      </c>
      <c r="N20" s="83">
        <v>457542647</v>
      </c>
      <c r="O20" s="84">
        <v>92297071</v>
      </c>
      <c r="P20" s="84">
        <f t="shared" si="4"/>
        <v>549839718</v>
      </c>
      <c r="Q20" s="101">
        <f t="shared" si="5"/>
        <v>0.2266347776290584</v>
      </c>
      <c r="R20" s="83">
        <v>0</v>
      </c>
      <c r="S20" s="84">
        <v>0</v>
      </c>
      <c r="T20" s="84">
        <f t="shared" si="6"/>
        <v>0</v>
      </c>
      <c r="U20" s="101">
        <f t="shared" si="7"/>
        <v>0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996768356</v>
      </c>
      <c r="AA20" s="84">
        <f t="shared" si="11"/>
        <v>115911663</v>
      </c>
      <c r="AB20" s="84">
        <f t="shared" si="12"/>
        <v>1112680019</v>
      </c>
      <c r="AC20" s="101">
        <f t="shared" si="13"/>
        <v>0.45862817912757892</v>
      </c>
      <c r="AD20" s="83">
        <v>882216656</v>
      </c>
      <c r="AE20" s="84">
        <v>147011291</v>
      </c>
      <c r="AF20" s="84">
        <f t="shared" si="14"/>
        <v>1029227947</v>
      </c>
      <c r="AG20" s="84">
        <v>2275481186</v>
      </c>
      <c r="AH20" s="84">
        <v>2275481186</v>
      </c>
      <c r="AI20" s="85">
        <v>472257174</v>
      </c>
      <c r="AJ20" s="120">
        <f t="shared" si="15"/>
        <v>0.20754167378116919</v>
      </c>
      <c r="AK20" s="121">
        <f t="shared" si="16"/>
        <v>-0.46577459385680675</v>
      </c>
    </row>
    <row r="21" spans="1:37" x14ac:dyDescent="0.2">
      <c r="A21" s="61" t="s">
        <v>101</v>
      </c>
      <c r="B21" s="62" t="s">
        <v>573</v>
      </c>
      <c r="C21" s="63" t="s">
        <v>574</v>
      </c>
      <c r="D21" s="83">
        <v>1302088200</v>
      </c>
      <c r="E21" s="84">
        <v>151230264</v>
      </c>
      <c r="F21" s="85">
        <f t="shared" si="0"/>
        <v>1453318464</v>
      </c>
      <c r="G21" s="83">
        <v>1302188200</v>
      </c>
      <c r="H21" s="84">
        <v>156251212</v>
      </c>
      <c r="I21" s="85">
        <f t="shared" si="1"/>
        <v>1458439412</v>
      </c>
      <c r="J21" s="83">
        <v>293654846</v>
      </c>
      <c r="K21" s="84">
        <v>16443266</v>
      </c>
      <c r="L21" s="84">
        <f t="shared" si="2"/>
        <v>310098112</v>
      </c>
      <c r="M21" s="101">
        <f t="shared" si="3"/>
        <v>0.21337244360503768</v>
      </c>
      <c r="N21" s="83">
        <v>267532410</v>
      </c>
      <c r="O21" s="84">
        <v>23361716</v>
      </c>
      <c r="P21" s="84">
        <f t="shared" si="4"/>
        <v>290894126</v>
      </c>
      <c r="Q21" s="101">
        <f t="shared" si="5"/>
        <v>0.20015855657635132</v>
      </c>
      <c r="R21" s="83">
        <v>0</v>
      </c>
      <c r="S21" s="84">
        <v>0</v>
      </c>
      <c r="T21" s="84">
        <f t="shared" si="6"/>
        <v>0</v>
      </c>
      <c r="U21" s="101">
        <f t="shared" si="7"/>
        <v>0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561187256</v>
      </c>
      <c r="AA21" s="84">
        <f t="shared" si="11"/>
        <v>39804982</v>
      </c>
      <c r="AB21" s="84">
        <f t="shared" si="12"/>
        <v>600992238</v>
      </c>
      <c r="AC21" s="101">
        <f t="shared" si="13"/>
        <v>0.413531000181389</v>
      </c>
      <c r="AD21" s="83">
        <v>521535216</v>
      </c>
      <c r="AE21" s="84">
        <v>22323466</v>
      </c>
      <c r="AF21" s="84">
        <f t="shared" si="14"/>
        <v>543858682</v>
      </c>
      <c r="AG21" s="84">
        <v>1255408363</v>
      </c>
      <c r="AH21" s="84">
        <v>1255408363</v>
      </c>
      <c r="AI21" s="85">
        <v>270201594</v>
      </c>
      <c r="AJ21" s="120">
        <f t="shared" si="15"/>
        <v>0.21523004144588448</v>
      </c>
      <c r="AK21" s="121">
        <f t="shared" si="16"/>
        <v>-0.46512920428104887</v>
      </c>
    </row>
    <row r="22" spans="1:37" x14ac:dyDescent="0.2">
      <c r="A22" s="61" t="s">
        <v>101</v>
      </c>
      <c r="B22" s="62" t="s">
        <v>575</v>
      </c>
      <c r="C22" s="63" t="s">
        <v>576</v>
      </c>
      <c r="D22" s="83">
        <v>854415024</v>
      </c>
      <c r="E22" s="84">
        <v>101758738</v>
      </c>
      <c r="F22" s="85">
        <f t="shared" si="0"/>
        <v>956173762</v>
      </c>
      <c r="G22" s="83">
        <v>867364363</v>
      </c>
      <c r="H22" s="84">
        <v>110700015</v>
      </c>
      <c r="I22" s="85">
        <f t="shared" si="1"/>
        <v>978064378</v>
      </c>
      <c r="J22" s="83">
        <v>285374460</v>
      </c>
      <c r="K22" s="84">
        <v>6632101</v>
      </c>
      <c r="L22" s="84">
        <f t="shared" si="2"/>
        <v>292006561</v>
      </c>
      <c r="M22" s="101">
        <f t="shared" si="3"/>
        <v>0.30539068588246832</v>
      </c>
      <c r="N22" s="83">
        <v>189546849</v>
      </c>
      <c r="O22" s="84">
        <v>10091386</v>
      </c>
      <c r="P22" s="84">
        <f t="shared" si="4"/>
        <v>199638235</v>
      </c>
      <c r="Q22" s="101">
        <f t="shared" si="5"/>
        <v>0.20878865634466134</v>
      </c>
      <c r="R22" s="83">
        <v>0</v>
      </c>
      <c r="S22" s="84">
        <v>0</v>
      </c>
      <c r="T22" s="84">
        <f t="shared" si="6"/>
        <v>0</v>
      </c>
      <c r="U22" s="101">
        <f t="shared" si="7"/>
        <v>0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474921309</v>
      </c>
      <c r="AA22" s="84">
        <f t="shared" si="11"/>
        <v>16723487</v>
      </c>
      <c r="AB22" s="84">
        <f t="shared" si="12"/>
        <v>491644796</v>
      </c>
      <c r="AC22" s="101">
        <f t="shared" si="13"/>
        <v>0.51417934222712969</v>
      </c>
      <c r="AD22" s="83">
        <v>407527886</v>
      </c>
      <c r="AE22" s="84">
        <v>34042086</v>
      </c>
      <c r="AF22" s="84">
        <f t="shared" si="14"/>
        <v>441569972</v>
      </c>
      <c r="AG22" s="84">
        <v>834724577</v>
      </c>
      <c r="AH22" s="84">
        <v>834724577</v>
      </c>
      <c r="AI22" s="85">
        <v>195322603</v>
      </c>
      <c r="AJ22" s="120">
        <f t="shared" si="15"/>
        <v>0.23399646827458873</v>
      </c>
      <c r="AK22" s="121">
        <f t="shared" si="16"/>
        <v>-0.54788992083003318</v>
      </c>
    </row>
    <row r="23" spans="1:37" x14ac:dyDescent="0.2">
      <c r="A23" s="61" t="s">
        <v>116</v>
      </c>
      <c r="B23" s="62" t="s">
        <v>577</v>
      </c>
      <c r="C23" s="63" t="s">
        <v>578</v>
      </c>
      <c r="D23" s="83">
        <v>426521094</v>
      </c>
      <c r="E23" s="84">
        <v>68838011</v>
      </c>
      <c r="F23" s="85">
        <f t="shared" si="0"/>
        <v>495359105</v>
      </c>
      <c r="G23" s="83">
        <v>431854910</v>
      </c>
      <c r="H23" s="84">
        <v>24172609</v>
      </c>
      <c r="I23" s="85">
        <f t="shared" si="1"/>
        <v>456027519</v>
      </c>
      <c r="J23" s="83">
        <v>124042395</v>
      </c>
      <c r="K23" s="84">
        <v>0</v>
      </c>
      <c r="L23" s="84">
        <f t="shared" si="2"/>
        <v>124042395</v>
      </c>
      <c r="M23" s="101">
        <f t="shared" si="3"/>
        <v>0.25040903406832504</v>
      </c>
      <c r="N23" s="83">
        <v>114764591</v>
      </c>
      <c r="O23" s="84">
        <v>184730</v>
      </c>
      <c r="P23" s="84">
        <f t="shared" si="4"/>
        <v>114949321</v>
      </c>
      <c r="Q23" s="101">
        <f t="shared" si="5"/>
        <v>0.23205250461682742</v>
      </c>
      <c r="R23" s="83">
        <v>0</v>
      </c>
      <c r="S23" s="84">
        <v>0</v>
      </c>
      <c r="T23" s="84">
        <f t="shared" si="6"/>
        <v>0</v>
      </c>
      <c r="U23" s="101">
        <f t="shared" si="7"/>
        <v>0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238806986</v>
      </c>
      <c r="AA23" s="84">
        <f t="shared" si="11"/>
        <v>184730</v>
      </c>
      <c r="AB23" s="84">
        <f t="shared" si="12"/>
        <v>238991716</v>
      </c>
      <c r="AC23" s="101">
        <f t="shared" si="13"/>
        <v>0.48246153868515246</v>
      </c>
      <c r="AD23" s="83">
        <v>231993471</v>
      </c>
      <c r="AE23" s="84">
        <v>778642</v>
      </c>
      <c r="AF23" s="84">
        <f t="shared" si="14"/>
        <v>232772113</v>
      </c>
      <c r="AG23" s="84">
        <v>464065822</v>
      </c>
      <c r="AH23" s="84">
        <v>464065822</v>
      </c>
      <c r="AI23" s="85">
        <v>113906258</v>
      </c>
      <c r="AJ23" s="120">
        <f t="shared" si="15"/>
        <v>0.24545280561514826</v>
      </c>
      <c r="AK23" s="121">
        <f t="shared" si="16"/>
        <v>-0.50617228361887145</v>
      </c>
    </row>
    <row r="24" spans="1:37" ht="16.5" x14ac:dyDescent="0.3">
      <c r="A24" s="64" t="s">
        <v>0</v>
      </c>
      <c r="B24" s="65" t="s">
        <v>579</v>
      </c>
      <c r="C24" s="66" t="s">
        <v>0</v>
      </c>
      <c r="D24" s="86">
        <f>SUM(D18:D23)</f>
        <v>7914595955</v>
      </c>
      <c r="E24" s="87">
        <f>SUM(E18:E23)</f>
        <v>945077946</v>
      </c>
      <c r="F24" s="88">
        <f t="shared" si="0"/>
        <v>8859673901</v>
      </c>
      <c r="G24" s="86">
        <f>SUM(G18:G23)</f>
        <v>7953692924</v>
      </c>
      <c r="H24" s="87">
        <f>SUM(H18:H23)</f>
        <v>1025468831</v>
      </c>
      <c r="I24" s="88">
        <f t="shared" si="1"/>
        <v>8979161755</v>
      </c>
      <c r="J24" s="86">
        <f>SUM(J18:J23)</f>
        <v>2095403096</v>
      </c>
      <c r="K24" s="87">
        <f>SUM(K18:K23)</f>
        <v>69103283</v>
      </c>
      <c r="L24" s="87">
        <f t="shared" si="2"/>
        <v>2164506379</v>
      </c>
      <c r="M24" s="102">
        <f t="shared" si="3"/>
        <v>0.24430993772306789</v>
      </c>
      <c r="N24" s="86">
        <f>SUM(N18:N23)</f>
        <v>1843266565</v>
      </c>
      <c r="O24" s="87">
        <f>SUM(O18:O23)</f>
        <v>165125027</v>
      </c>
      <c r="P24" s="87">
        <f t="shared" si="4"/>
        <v>2008391592</v>
      </c>
      <c r="Q24" s="102">
        <f t="shared" si="5"/>
        <v>0.22668911005554176</v>
      </c>
      <c r="R24" s="86">
        <f>SUM(R18:R23)</f>
        <v>0</v>
      </c>
      <c r="S24" s="87">
        <f>SUM(S18:S23)</f>
        <v>0</v>
      </c>
      <c r="T24" s="87">
        <f t="shared" si="6"/>
        <v>0</v>
      </c>
      <c r="U24" s="102">
        <f t="shared" si="7"/>
        <v>0</v>
      </c>
      <c r="V24" s="86">
        <f>SUM(V18:V23)</f>
        <v>0</v>
      </c>
      <c r="W24" s="87">
        <f>SUM(W18:W23)</f>
        <v>0</v>
      </c>
      <c r="X24" s="87">
        <f t="shared" si="8"/>
        <v>0</v>
      </c>
      <c r="Y24" s="102">
        <f t="shared" si="9"/>
        <v>0</v>
      </c>
      <c r="Z24" s="86">
        <f t="shared" si="10"/>
        <v>3938669661</v>
      </c>
      <c r="AA24" s="87">
        <f t="shared" si="11"/>
        <v>234228310</v>
      </c>
      <c r="AB24" s="87">
        <f t="shared" si="12"/>
        <v>4172897971</v>
      </c>
      <c r="AC24" s="102">
        <f t="shared" si="13"/>
        <v>0.47099904777860968</v>
      </c>
      <c r="AD24" s="86">
        <f>SUM(AD18:AD23)</f>
        <v>3478939602</v>
      </c>
      <c r="AE24" s="87">
        <f>SUM(AE18:AE23)</f>
        <v>297866068</v>
      </c>
      <c r="AF24" s="87">
        <f t="shared" si="14"/>
        <v>3776805670</v>
      </c>
      <c r="AG24" s="87">
        <f>SUM(AG18:AG23)</f>
        <v>8157302753</v>
      </c>
      <c r="AH24" s="87">
        <f>SUM(AH18:AH23)</f>
        <v>8157302753</v>
      </c>
      <c r="AI24" s="88">
        <f>SUM(AI18:AI23)</f>
        <v>1778565593</v>
      </c>
      <c r="AJ24" s="122">
        <f t="shared" si="15"/>
        <v>0.21803353962140234</v>
      </c>
      <c r="AK24" s="123">
        <f t="shared" si="16"/>
        <v>-0.46823009508985403</v>
      </c>
    </row>
    <row r="25" spans="1:37" x14ac:dyDescent="0.2">
      <c r="A25" s="61" t="s">
        <v>101</v>
      </c>
      <c r="B25" s="62" t="s">
        <v>580</v>
      </c>
      <c r="C25" s="63" t="s">
        <v>581</v>
      </c>
      <c r="D25" s="83">
        <v>612318598</v>
      </c>
      <c r="E25" s="84">
        <v>181136164</v>
      </c>
      <c r="F25" s="85">
        <f t="shared" si="0"/>
        <v>793454762</v>
      </c>
      <c r="G25" s="83">
        <v>613173707</v>
      </c>
      <c r="H25" s="84">
        <v>199316415</v>
      </c>
      <c r="I25" s="85">
        <f t="shared" si="1"/>
        <v>812490122</v>
      </c>
      <c r="J25" s="83">
        <v>159382093</v>
      </c>
      <c r="K25" s="84">
        <v>15264539</v>
      </c>
      <c r="L25" s="84">
        <f t="shared" si="2"/>
        <v>174646632</v>
      </c>
      <c r="M25" s="101">
        <f t="shared" si="3"/>
        <v>0.22010912324702891</v>
      </c>
      <c r="N25" s="83">
        <v>135428385</v>
      </c>
      <c r="O25" s="84">
        <v>23588509</v>
      </c>
      <c r="P25" s="84">
        <f t="shared" si="4"/>
        <v>159016894</v>
      </c>
      <c r="Q25" s="101">
        <f t="shared" si="5"/>
        <v>0.20041078788055719</v>
      </c>
      <c r="R25" s="83">
        <v>0</v>
      </c>
      <c r="S25" s="84">
        <v>0</v>
      </c>
      <c r="T25" s="84">
        <f t="shared" si="6"/>
        <v>0</v>
      </c>
      <c r="U25" s="101">
        <f t="shared" si="7"/>
        <v>0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294810478</v>
      </c>
      <c r="AA25" s="84">
        <f t="shared" si="11"/>
        <v>38853048</v>
      </c>
      <c r="AB25" s="84">
        <f t="shared" si="12"/>
        <v>333663526</v>
      </c>
      <c r="AC25" s="101">
        <f t="shared" si="13"/>
        <v>0.42051991112758613</v>
      </c>
      <c r="AD25" s="83">
        <v>219739937</v>
      </c>
      <c r="AE25" s="84">
        <v>22914832</v>
      </c>
      <c r="AF25" s="84">
        <f t="shared" si="14"/>
        <v>242654769</v>
      </c>
      <c r="AG25" s="84">
        <v>731554134</v>
      </c>
      <c r="AH25" s="84">
        <v>731554134</v>
      </c>
      <c r="AI25" s="85">
        <v>109650643</v>
      </c>
      <c r="AJ25" s="120">
        <f t="shared" si="15"/>
        <v>0.14988725769404238</v>
      </c>
      <c r="AK25" s="121">
        <f t="shared" si="16"/>
        <v>-0.34467847198997359</v>
      </c>
    </row>
    <row r="26" spans="1:37" x14ac:dyDescent="0.2">
      <c r="A26" s="61" t="s">
        <v>101</v>
      </c>
      <c r="B26" s="62" t="s">
        <v>582</v>
      </c>
      <c r="C26" s="63" t="s">
        <v>583</v>
      </c>
      <c r="D26" s="83">
        <v>1416838555</v>
      </c>
      <c r="E26" s="84">
        <v>274774547</v>
      </c>
      <c r="F26" s="85">
        <f t="shared" si="0"/>
        <v>1691613102</v>
      </c>
      <c r="G26" s="83">
        <v>1409953027</v>
      </c>
      <c r="H26" s="84">
        <v>270324189</v>
      </c>
      <c r="I26" s="85">
        <f t="shared" si="1"/>
        <v>1680277216</v>
      </c>
      <c r="J26" s="83">
        <v>360797981</v>
      </c>
      <c r="K26" s="84">
        <v>9512144</v>
      </c>
      <c r="L26" s="84">
        <f t="shared" si="2"/>
        <v>370310125</v>
      </c>
      <c r="M26" s="101">
        <f t="shared" si="3"/>
        <v>0.21890946846071424</v>
      </c>
      <c r="N26" s="83">
        <v>364053253</v>
      </c>
      <c r="O26" s="84">
        <v>47648330</v>
      </c>
      <c r="P26" s="84">
        <f t="shared" si="4"/>
        <v>411701583</v>
      </c>
      <c r="Q26" s="101">
        <f t="shared" si="5"/>
        <v>0.24337810017742462</v>
      </c>
      <c r="R26" s="83">
        <v>0</v>
      </c>
      <c r="S26" s="84">
        <v>0</v>
      </c>
      <c r="T26" s="84">
        <f t="shared" si="6"/>
        <v>0</v>
      </c>
      <c r="U26" s="101">
        <f t="shared" si="7"/>
        <v>0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724851234</v>
      </c>
      <c r="AA26" s="84">
        <f t="shared" si="11"/>
        <v>57160474</v>
      </c>
      <c r="AB26" s="84">
        <f t="shared" si="12"/>
        <v>782011708</v>
      </c>
      <c r="AC26" s="101">
        <f t="shared" si="13"/>
        <v>0.46228756863813886</v>
      </c>
      <c r="AD26" s="83">
        <v>689007088</v>
      </c>
      <c r="AE26" s="84">
        <v>83743438</v>
      </c>
      <c r="AF26" s="84">
        <f t="shared" si="14"/>
        <v>772750526</v>
      </c>
      <c r="AG26" s="84">
        <v>1558923915</v>
      </c>
      <c r="AH26" s="84">
        <v>1558923915</v>
      </c>
      <c r="AI26" s="85">
        <v>406790644</v>
      </c>
      <c r="AJ26" s="120">
        <f t="shared" si="15"/>
        <v>0.26094323147258924</v>
      </c>
      <c r="AK26" s="121">
        <f t="shared" si="16"/>
        <v>-0.46722574861113719</v>
      </c>
    </row>
    <row r="27" spans="1:37" x14ac:dyDescent="0.2">
      <c r="A27" s="61" t="s">
        <v>101</v>
      </c>
      <c r="B27" s="62" t="s">
        <v>584</v>
      </c>
      <c r="C27" s="63" t="s">
        <v>585</v>
      </c>
      <c r="D27" s="83">
        <v>385403790</v>
      </c>
      <c r="E27" s="84">
        <v>53873187</v>
      </c>
      <c r="F27" s="85">
        <f t="shared" si="0"/>
        <v>439276977</v>
      </c>
      <c r="G27" s="83">
        <v>385403790</v>
      </c>
      <c r="H27" s="84">
        <v>53873187</v>
      </c>
      <c r="I27" s="85">
        <f t="shared" si="1"/>
        <v>439276977</v>
      </c>
      <c r="J27" s="83">
        <v>119467950</v>
      </c>
      <c r="K27" s="84">
        <v>2061221</v>
      </c>
      <c r="L27" s="84">
        <f t="shared" si="2"/>
        <v>121529171</v>
      </c>
      <c r="M27" s="101">
        <f t="shared" si="3"/>
        <v>0.27665727402781687</v>
      </c>
      <c r="N27" s="83">
        <v>88033950</v>
      </c>
      <c r="O27" s="84">
        <v>6228298</v>
      </c>
      <c r="P27" s="84">
        <f t="shared" si="4"/>
        <v>94262248</v>
      </c>
      <c r="Q27" s="101">
        <f t="shared" si="5"/>
        <v>0.21458499519768823</v>
      </c>
      <c r="R27" s="83">
        <v>0</v>
      </c>
      <c r="S27" s="84">
        <v>0</v>
      </c>
      <c r="T27" s="84">
        <f t="shared" si="6"/>
        <v>0</v>
      </c>
      <c r="U27" s="101">
        <f t="shared" si="7"/>
        <v>0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207501900</v>
      </c>
      <c r="AA27" s="84">
        <f t="shared" si="11"/>
        <v>8289519</v>
      </c>
      <c r="AB27" s="84">
        <f t="shared" si="12"/>
        <v>215791419</v>
      </c>
      <c r="AC27" s="101">
        <f t="shared" si="13"/>
        <v>0.49124226922550507</v>
      </c>
      <c r="AD27" s="83">
        <v>193501604</v>
      </c>
      <c r="AE27" s="84">
        <v>17749927</v>
      </c>
      <c r="AF27" s="84">
        <f t="shared" si="14"/>
        <v>211251531</v>
      </c>
      <c r="AG27" s="84">
        <v>442882678</v>
      </c>
      <c r="AH27" s="84">
        <v>442882678</v>
      </c>
      <c r="AI27" s="85">
        <v>98446407</v>
      </c>
      <c r="AJ27" s="120">
        <f t="shared" si="15"/>
        <v>0.22228552140393262</v>
      </c>
      <c r="AK27" s="121">
        <f t="shared" si="16"/>
        <v>-0.55379140897208456</v>
      </c>
    </row>
    <row r="28" spans="1:37" x14ac:dyDescent="0.2">
      <c r="A28" s="61" t="s">
        <v>101</v>
      </c>
      <c r="B28" s="62" t="s">
        <v>586</v>
      </c>
      <c r="C28" s="63" t="s">
        <v>587</v>
      </c>
      <c r="D28" s="83">
        <v>319636333</v>
      </c>
      <c r="E28" s="84">
        <v>49990427</v>
      </c>
      <c r="F28" s="85">
        <f t="shared" si="0"/>
        <v>369626760</v>
      </c>
      <c r="G28" s="83">
        <v>326018646</v>
      </c>
      <c r="H28" s="84">
        <v>78697724</v>
      </c>
      <c r="I28" s="85">
        <f t="shared" si="1"/>
        <v>404716370</v>
      </c>
      <c r="J28" s="83">
        <v>86136044</v>
      </c>
      <c r="K28" s="84">
        <v>6404138</v>
      </c>
      <c r="L28" s="84">
        <f t="shared" si="2"/>
        <v>92540182</v>
      </c>
      <c r="M28" s="101">
        <f t="shared" si="3"/>
        <v>0.25036115350522781</v>
      </c>
      <c r="N28" s="83">
        <v>82997736</v>
      </c>
      <c r="O28" s="84">
        <v>29515977</v>
      </c>
      <c r="P28" s="84">
        <f t="shared" si="4"/>
        <v>112513713</v>
      </c>
      <c r="Q28" s="101">
        <f t="shared" si="5"/>
        <v>0.3043981799369721</v>
      </c>
      <c r="R28" s="83">
        <v>0</v>
      </c>
      <c r="S28" s="84">
        <v>0</v>
      </c>
      <c r="T28" s="84">
        <f t="shared" si="6"/>
        <v>0</v>
      </c>
      <c r="U28" s="101">
        <f t="shared" si="7"/>
        <v>0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169133780</v>
      </c>
      <c r="AA28" s="84">
        <f t="shared" si="11"/>
        <v>35920115</v>
      </c>
      <c r="AB28" s="84">
        <f t="shared" si="12"/>
        <v>205053895</v>
      </c>
      <c r="AC28" s="101">
        <f t="shared" si="13"/>
        <v>0.55475933344219996</v>
      </c>
      <c r="AD28" s="83">
        <v>151937030</v>
      </c>
      <c r="AE28" s="84">
        <v>7006274</v>
      </c>
      <c r="AF28" s="84">
        <f t="shared" si="14"/>
        <v>158943304</v>
      </c>
      <c r="AG28" s="84">
        <v>319684884</v>
      </c>
      <c r="AH28" s="84">
        <v>319684884</v>
      </c>
      <c r="AI28" s="85">
        <v>84006214</v>
      </c>
      <c r="AJ28" s="120">
        <f t="shared" si="15"/>
        <v>0.26277818628421606</v>
      </c>
      <c r="AK28" s="121">
        <f t="shared" si="16"/>
        <v>-0.29211416795513445</v>
      </c>
    </row>
    <row r="29" spans="1:37" x14ac:dyDescent="0.2">
      <c r="A29" s="61" t="s">
        <v>116</v>
      </c>
      <c r="B29" s="62" t="s">
        <v>588</v>
      </c>
      <c r="C29" s="63" t="s">
        <v>589</v>
      </c>
      <c r="D29" s="83">
        <v>255224265</v>
      </c>
      <c r="E29" s="84">
        <v>4988500</v>
      </c>
      <c r="F29" s="85">
        <f t="shared" si="0"/>
        <v>260212765</v>
      </c>
      <c r="G29" s="83">
        <v>254345715</v>
      </c>
      <c r="H29" s="84">
        <v>6850800</v>
      </c>
      <c r="I29" s="85">
        <f t="shared" si="1"/>
        <v>261196515</v>
      </c>
      <c r="J29" s="83">
        <v>63840542</v>
      </c>
      <c r="K29" s="84">
        <v>517370</v>
      </c>
      <c r="L29" s="84">
        <f t="shared" si="2"/>
        <v>64357912</v>
      </c>
      <c r="M29" s="101">
        <f t="shared" si="3"/>
        <v>0.24732803557888483</v>
      </c>
      <c r="N29" s="83">
        <v>77218026</v>
      </c>
      <c r="O29" s="84">
        <v>995214</v>
      </c>
      <c r="P29" s="84">
        <f t="shared" si="4"/>
        <v>78213240</v>
      </c>
      <c r="Q29" s="101">
        <f t="shared" si="5"/>
        <v>0.30057418589745205</v>
      </c>
      <c r="R29" s="83">
        <v>0</v>
      </c>
      <c r="S29" s="84">
        <v>0</v>
      </c>
      <c r="T29" s="84">
        <f t="shared" si="6"/>
        <v>0</v>
      </c>
      <c r="U29" s="101">
        <f t="shared" si="7"/>
        <v>0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141058568</v>
      </c>
      <c r="AA29" s="84">
        <f t="shared" si="11"/>
        <v>1512584</v>
      </c>
      <c r="AB29" s="84">
        <f t="shared" si="12"/>
        <v>142571152</v>
      </c>
      <c r="AC29" s="101">
        <f t="shared" si="13"/>
        <v>0.54790222147633683</v>
      </c>
      <c r="AD29" s="83">
        <v>130890609</v>
      </c>
      <c r="AE29" s="84">
        <v>634200</v>
      </c>
      <c r="AF29" s="84">
        <f t="shared" si="14"/>
        <v>131524809</v>
      </c>
      <c r="AG29" s="84">
        <v>245557217</v>
      </c>
      <c r="AH29" s="84">
        <v>245557217</v>
      </c>
      <c r="AI29" s="85">
        <v>68578025</v>
      </c>
      <c r="AJ29" s="120">
        <f t="shared" si="15"/>
        <v>0.2792751352936208</v>
      </c>
      <c r="AK29" s="121">
        <f t="shared" si="16"/>
        <v>-0.40533470001085503</v>
      </c>
    </row>
    <row r="30" spans="1:37" ht="16.5" x14ac:dyDescent="0.3">
      <c r="A30" s="64" t="s">
        <v>0</v>
      </c>
      <c r="B30" s="65" t="s">
        <v>590</v>
      </c>
      <c r="C30" s="66" t="s">
        <v>0</v>
      </c>
      <c r="D30" s="86">
        <f>SUM(D25:D29)</f>
        <v>2989421541</v>
      </c>
      <c r="E30" s="87">
        <f>SUM(E25:E29)</f>
        <v>564762825</v>
      </c>
      <c r="F30" s="88">
        <f t="shared" si="0"/>
        <v>3554184366</v>
      </c>
      <c r="G30" s="86">
        <f>SUM(G25:G29)</f>
        <v>2988894885</v>
      </c>
      <c r="H30" s="87">
        <f>SUM(H25:H29)</f>
        <v>609062315</v>
      </c>
      <c r="I30" s="88">
        <f t="shared" si="1"/>
        <v>3597957200</v>
      </c>
      <c r="J30" s="86">
        <f>SUM(J25:J29)</f>
        <v>789624610</v>
      </c>
      <c r="K30" s="87">
        <f>SUM(K25:K29)</f>
        <v>33759412</v>
      </c>
      <c r="L30" s="87">
        <f t="shared" si="2"/>
        <v>823384022</v>
      </c>
      <c r="M30" s="102">
        <f t="shared" si="3"/>
        <v>0.23166609753749617</v>
      </c>
      <c r="N30" s="86">
        <f>SUM(N25:N29)</f>
        <v>747731350</v>
      </c>
      <c r="O30" s="87">
        <f>SUM(O25:O29)</f>
        <v>107976328</v>
      </c>
      <c r="P30" s="87">
        <f t="shared" si="4"/>
        <v>855707678</v>
      </c>
      <c r="Q30" s="102">
        <f t="shared" si="5"/>
        <v>0.24076063306840847</v>
      </c>
      <c r="R30" s="86">
        <f>SUM(R25:R29)</f>
        <v>0</v>
      </c>
      <c r="S30" s="87">
        <f>SUM(S25:S29)</f>
        <v>0</v>
      </c>
      <c r="T30" s="87">
        <f t="shared" si="6"/>
        <v>0</v>
      </c>
      <c r="U30" s="102">
        <f t="shared" si="7"/>
        <v>0</v>
      </c>
      <c r="V30" s="86">
        <f>SUM(V25:V29)</f>
        <v>0</v>
      </c>
      <c r="W30" s="87">
        <f>SUM(W25:W29)</f>
        <v>0</v>
      </c>
      <c r="X30" s="87">
        <f t="shared" si="8"/>
        <v>0</v>
      </c>
      <c r="Y30" s="102">
        <f t="shared" si="9"/>
        <v>0</v>
      </c>
      <c r="Z30" s="86">
        <f t="shared" si="10"/>
        <v>1537355960</v>
      </c>
      <c r="AA30" s="87">
        <f t="shared" si="11"/>
        <v>141735740</v>
      </c>
      <c r="AB30" s="87">
        <f t="shared" si="12"/>
        <v>1679091700</v>
      </c>
      <c r="AC30" s="102">
        <f t="shared" si="13"/>
        <v>0.47242673060590462</v>
      </c>
      <c r="AD30" s="86">
        <f>SUM(AD25:AD29)</f>
        <v>1385076268</v>
      </c>
      <c r="AE30" s="87">
        <f>SUM(AE25:AE29)</f>
        <v>132048671</v>
      </c>
      <c r="AF30" s="87">
        <f t="shared" si="14"/>
        <v>1517124939</v>
      </c>
      <c r="AG30" s="87">
        <f>SUM(AG25:AG29)</f>
        <v>3298602828</v>
      </c>
      <c r="AH30" s="87">
        <f>SUM(AH25:AH29)</f>
        <v>3298602828</v>
      </c>
      <c r="AI30" s="88">
        <f>SUM(AI25:AI29)</f>
        <v>767471933</v>
      </c>
      <c r="AJ30" s="122">
        <f t="shared" si="15"/>
        <v>0.23266575972267978</v>
      </c>
      <c r="AK30" s="123">
        <f t="shared" si="16"/>
        <v>-0.43596756206246767</v>
      </c>
    </row>
    <row r="31" spans="1:37" x14ac:dyDescent="0.2">
      <c r="A31" s="61" t="s">
        <v>101</v>
      </c>
      <c r="B31" s="62" t="s">
        <v>591</v>
      </c>
      <c r="C31" s="63" t="s">
        <v>592</v>
      </c>
      <c r="D31" s="83">
        <v>186419050</v>
      </c>
      <c r="E31" s="84">
        <v>23767300</v>
      </c>
      <c r="F31" s="85">
        <f t="shared" si="0"/>
        <v>210186350</v>
      </c>
      <c r="G31" s="83">
        <v>186419050</v>
      </c>
      <c r="H31" s="84">
        <v>23767300</v>
      </c>
      <c r="I31" s="85">
        <f t="shared" si="1"/>
        <v>210186350</v>
      </c>
      <c r="J31" s="83">
        <v>50755575</v>
      </c>
      <c r="K31" s="84">
        <v>2254558</v>
      </c>
      <c r="L31" s="84">
        <f t="shared" si="2"/>
        <v>53010133</v>
      </c>
      <c r="M31" s="101">
        <f t="shared" si="3"/>
        <v>0.25220540249164608</v>
      </c>
      <c r="N31" s="83">
        <v>32985866</v>
      </c>
      <c r="O31" s="84">
        <v>7263355</v>
      </c>
      <c r="P31" s="84">
        <f t="shared" si="4"/>
        <v>40249221</v>
      </c>
      <c r="Q31" s="101">
        <f t="shared" si="5"/>
        <v>0.1914930298756318</v>
      </c>
      <c r="R31" s="83">
        <v>0</v>
      </c>
      <c r="S31" s="84">
        <v>0</v>
      </c>
      <c r="T31" s="84">
        <f t="shared" si="6"/>
        <v>0</v>
      </c>
      <c r="U31" s="101">
        <f t="shared" si="7"/>
        <v>0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83741441</v>
      </c>
      <c r="AA31" s="84">
        <f t="shared" si="11"/>
        <v>9517913</v>
      </c>
      <c r="AB31" s="84">
        <f t="shared" si="12"/>
        <v>93259354</v>
      </c>
      <c r="AC31" s="101">
        <f t="shared" si="13"/>
        <v>0.44369843236727791</v>
      </c>
      <c r="AD31" s="83">
        <v>85253239</v>
      </c>
      <c r="AE31" s="84">
        <v>8344496</v>
      </c>
      <c r="AF31" s="84">
        <f t="shared" si="14"/>
        <v>93597735</v>
      </c>
      <c r="AG31" s="84">
        <v>227031640</v>
      </c>
      <c r="AH31" s="84">
        <v>227031640</v>
      </c>
      <c r="AI31" s="85">
        <v>45019031</v>
      </c>
      <c r="AJ31" s="120">
        <f t="shared" si="15"/>
        <v>0.19829408359116818</v>
      </c>
      <c r="AK31" s="121">
        <f t="shared" si="16"/>
        <v>-0.56997654911200568</v>
      </c>
    </row>
    <row r="32" spans="1:37" x14ac:dyDescent="0.2">
      <c r="A32" s="61" t="s">
        <v>101</v>
      </c>
      <c r="B32" s="62" t="s">
        <v>593</v>
      </c>
      <c r="C32" s="63" t="s">
        <v>594</v>
      </c>
      <c r="D32" s="83">
        <v>562895891</v>
      </c>
      <c r="E32" s="84">
        <v>107297217</v>
      </c>
      <c r="F32" s="85">
        <f t="shared" si="0"/>
        <v>670193108</v>
      </c>
      <c r="G32" s="83">
        <v>566317885</v>
      </c>
      <c r="H32" s="84">
        <v>114563616</v>
      </c>
      <c r="I32" s="85">
        <f t="shared" si="1"/>
        <v>680881501</v>
      </c>
      <c r="J32" s="83">
        <v>213242465</v>
      </c>
      <c r="K32" s="84">
        <v>5084612</v>
      </c>
      <c r="L32" s="84">
        <f t="shared" si="2"/>
        <v>218327077</v>
      </c>
      <c r="M32" s="101">
        <f t="shared" si="3"/>
        <v>0.32576741597885844</v>
      </c>
      <c r="N32" s="83">
        <v>123152291</v>
      </c>
      <c r="O32" s="84">
        <v>39032916</v>
      </c>
      <c r="P32" s="84">
        <f t="shared" si="4"/>
        <v>162185207</v>
      </c>
      <c r="Q32" s="101">
        <f t="shared" si="5"/>
        <v>0.24199772433350658</v>
      </c>
      <c r="R32" s="83">
        <v>0</v>
      </c>
      <c r="S32" s="84">
        <v>0</v>
      </c>
      <c r="T32" s="84">
        <f t="shared" si="6"/>
        <v>0</v>
      </c>
      <c r="U32" s="101">
        <f t="shared" si="7"/>
        <v>0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336394756</v>
      </c>
      <c r="AA32" s="84">
        <f t="shared" si="11"/>
        <v>44117528</v>
      </c>
      <c r="AB32" s="84">
        <f t="shared" si="12"/>
        <v>380512284</v>
      </c>
      <c r="AC32" s="101">
        <f t="shared" si="13"/>
        <v>0.56776514031236502</v>
      </c>
      <c r="AD32" s="83">
        <v>321714546</v>
      </c>
      <c r="AE32" s="84">
        <v>16596976</v>
      </c>
      <c r="AF32" s="84">
        <f t="shared" si="14"/>
        <v>338311522</v>
      </c>
      <c r="AG32" s="84">
        <v>642891092</v>
      </c>
      <c r="AH32" s="84">
        <v>642891092</v>
      </c>
      <c r="AI32" s="85">
        <v>122950985</v>
      </c>
      <c r="AJ32" s="120">
        <f t="shared" si="15"/>
        <v>0.19124698806683729</v>
      </c>
      <c r="AK32" s="121">
        <f t="shared" si="16"/>
        <v>-0.52060395093490197</v>
      </c>
    </row>
    <row r="33" spans="1:37" x14ac:dyDescent="0.2">
      <c r="A33" s="61" t="s">
        <v>101</v>
      </c>
      <c r="B33" s="62" t="s">
        <v>595</v>
      </c>
      <c r="C33" s="63" t="s">
        <v>596</v>
      </c>
      <c r="D33" s="83">
        <v>1271794556</v>
      </c>
      <c r="E33" s="84">
        <v>241589372</v>
      </c>
      <c r="F33" s="85">
        <f t="shared" si="0"/>
        <v>1513383928</v>
      </c>
      <c r="G33" s="83">
        <v>1293884362</v>
      </c>
      <c r="H33" s="84">
        <v>254464841</v>
      </c>
      <c r="I33" s="85">
        <f t="shared" si="1"/>
        <v>1548349203</v>
      </c>
      <c r="J33" s="83">
        <v>329128834</v>
      </c>
      <c r="K33" s="84">
        <v>33069230</v>
      </c>
      <c r="L33" s="84">
        <f t="shared" si="2"/>
        <v>362198064</v>
      </c>
      <c r="M33" s="101">
        <f t="shared" si="3"/>
        <v>0.23932992633181974</v>
      </c>
      <c r="N33" s="83">
        <v>290264269</v>
      </c>
      <c r="O33" s="84">
        <v>35852243</v>
      </c>
      <c r="P33" s="84">
        <f t="shared" si="4"/>
        <v>326116512</v>
      </c>
      <c r="Q33" s="101">
        <f t="shared" si="5"/>
        <v>0.21548828817745974</v>
      </c>
      <c r="R33" s="83">
        <v>0</v>
      </c>
      <c r="S33" s="84">
        <v>0</v>
      </c>
      <c r="T33" s="84">
        <f t="shared" si="6"/>
        <v>0</v>
      </c>
      <c r="U33" s="101">
        <f t="shared" si="7"/>
        <v>0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619393103</v>
      </c>
      <c r="AA33" s="84">
        <f t="shared" si="11"/>
        <v>68921473</v>
      </c>
      <c r="AB33" s="84">
        <f t="shared" si="12"/>
        <v>688314576</v>
      </c>
      <c r="AC33" s="101">
        <f t="shared" si="13"/>
        <v>0.45481821450927951</v>
      </c>
      <c r="AD33" s="83">
        <v>585234301</v>
      </c>
      <c r="AE33" s="84">
        <v>93271648</v>
      </c>
      <c r="AF33" s="84">
        <f t="shared" si="14"/>
        <v>678505949</v>
      </c>
      <c r="AG33" s="84">
        <v>1357083795</v>
      </c>
      <c r="AH33" s="84">
        <v>1357083795</v>
      </c>
      <c r="AI33" s="85">
        <v>334893400</v>
      </c>
      <c r="AJ33" s="120">
        <f t="shared" si="15"/>
        <v>0.24677429738227771</v>
      </c>
      <c r="AK33" s="121">
        <f t="shared" si="16"/>
        <v>-0.51936086561858574</v>
      </c>
    </row>
    <row r="34" spans="1:37" x14ac:dyDescent="0.2">
      <c r="A34" s="61" t="s">
        <v>101</v>
      </c>
      <c r="B34" s="62" t="s">
        <v>97</v>
      </c>
      <c r="C34" s="63" t="s">
        <v>98</v>
      </c>
      <c r="D34" s="83">
        <v>2512873649</v>
      </c>
      <c r="E34" s="84">
        <v>370443246</v>
      </c>
      <c r="F34" s="85">
        <f t="shared" si="0"/>
        <v>2883316895</v>
      </c>
      <c r="G34" s="83">
        <v>2517258629</v>
      </c>
      <c r="H34" s="84">
        <v>469575436</v>
      </c>
      <c r="I34" s="85">
        <f t="shared" si="1"/>
        <v>2986834065</v>
      </c>
      <c r="J34" s="83">
        <v>555456388</v>
      </c>
      <c r="K34" s="84">
        <v>57500576</v>
      </c>
      <c r="L34" s="84">
        <f t="shared" si="2"/>
        <v>612956964</v>
      </c>
      <c r="M34" s="101">
        <f t="shared" si="3"/>
        <v>0.2125874422832042</v>
      </c>
      <c r="N34" s="83">
        <v>550169931</v>
      </c>
      <c r="O34" s="84">
        <v>90322865</v>
      </c>
      <c r="P34" s="84">
        <f t="shared" si="4"/>
        <v>640492796</v>
      </c>
      <c r="Q34" s="101">
        <f t="shared" si="5"/>
        <v>0.22213749626712467</v>
      </c>
      <c r="R34" s="83">
        <v>0</v>
      </c>
      <c r="S34" s="84">
        <v>0</v>
      </c>
      <c r="T34" s="84">
        <f t="shared" si="6"/>
        <v>0</v>
      </c>
      <c r="U34" s="101">
        <f t="shared" si="7"/>
        <v>0</v>
      </c>
      <c r="V34" s="83">
        <v>0</v>
      </c>
      <c r="W34" s="84">
        <v>0</v>
      </c>
      <c r="X34" s="84">
        <f t="shared" si="8"/>
        <v>0</v>
      </c>
      <c r="Y34" s="101">
        <f t="shared" si="9"/>
        <v>0</v>
      </c>
      <c r="Z34" s="83">
        <f t="shared" si="10"/>
        <v>1105626319</v>
      </c>
      <c r="AA34" s="84">
        <f t="shared" si="11"/>
        <v>147823441</v>
      </c>
      <c r="AB34" s="84">
        <f t="shared" si="12"/>
        <v>1253449760</v>
      </c>
      <c r="AC34" s="101">
        <f t="shared" si="13"/>
        <v>0.43472493855032884</v>
      </c>
      <c r="AD34" s="83">
        <v>927643312</v>
      </c>
      <c r="AE34" s="84">
        <v>64706414</v>
      </c>
      <c r="AF34" s="84">
        <f t="shared" si="14"/>
        <v>992349726</v>
      </c>
      <c r="AG34" s="84">
        <v>2722564024</v>
      </c>
      <c r="AH34" s="84">
        <v>2722564024</v>
      </c>
      <c r="AI34" s="85">
        <v>534976580</v>
      </c>
      <c r="AJ34" s="120">
        <f t="shared" si="15"/>
        <v>0.19649733680606365</v>
      </c>
      <c r="AK34" s="121">
        <f t="shared" si="16"/>
        <v>-0.35456948370236163</v>
      </c>
    </row>
    <row r="35" spans="1:37" x14ac:dyDescent="0.2">
      <c r="A35" s="61" t="s">
        <v>101</v>
      </c>
      <c r="B35" s="62" t="s">
        <v>597</v>
      </c>
      <c r="C35" s="63" t="s">
        <v>598</v>
      </c>
      <c r="D35" s="83">
        <v>635263300</v>
      </c>
      <c r="E35" s="84">
        <v>51386800</v>
      </c>
      <c r="F35" s="85">
        <f t="shared" si="0"/>
        <v>686650100</v>
      </c>
      <c r="G35" s="83">
        <v>635496300</v>
      </c>
      <c r="H35" s="84">
        <v>76639135</v>
      </c>
      <c r="I35" s="85">
        <f t="shared" si="1"/>
        <v>712135435</v>
      </c>
      <c r="J35" s="83">
        <v>299863248</v>
      </c>
      <c r="K35" s="84">
        <v>4076709</v>
      </c>
      <c r="L35" s="84">
        <f t="shared" si="2"/>
        <v>303939957</v>
      </c>
      <c r="M35" s="101">
        <f t="shared" si="3"/>
        <v>0.44264168460763348</v>
      </c>
      <c r="N35" s="83">
        <v>118419010</v>
      </c>
      <c r="O35" s="84">
        <v>16881051</v>
      </c>
      <c r="P35" s="84">
        <f t="shared" si="4"/>
        <v>135300061</v>
      </c>
      <c r="Q35" s="101">
        <f t="shared" si="5"/>
        <v>0.19704367770426306</v>
      </c>
      <c r="R35" s="83">
        <v>0</v>
      </c>
      <c r="S35" s="84">
        <v>0</v>
      </c>
      <c r="T35" s="84">
        <f t="shared" si="6"/>
        <v>0</v>
      </c>
      <c r="U35" s="101">
        <f t="shared" si="7"/>
        <v>0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418282258</v>
      </c>
      <c r="AA35" s="84">
        <f t="shared" si="11"/>
        <v>20957760</v>
      </c>
      <c r="AB35" s="84">
        <f t="shared" si="12"/>
        <v>439240018</v>
      </c>
      <c r="AC35" s="101">
        <f t="shared" si="13"/>
        <v>0.63968536231189654</v>
      </c>
      <c r="AD35" s="83">
        <v>378318411</v>
      </c>
      <c r="AE35" s="84">
        <v>21842967</v>
      </c>
      <c r="AF35" s="84">
        <f t="shared" si="14"/>
        <v>400161378</v>
      </c>
      <c r="AG35" s="84">
        <v>702046117</v>
      </c>
      <c r="AH35" s="84">
        <v>702046117</v>
      </c>
      <c r="AI35" s="85">
        <v>115594870</v>
      </c>
      <c r="AJ35" s="120">
        <f t="shared" si="15"/>
        <v>0.16465424022849484</v>
      </c>
      <c r="AK35" s="121">
        <f t="shared" si="16"/>
        <v>-0.66188625779872234</v>
      </c>
    </row>
    <row r="36" spans="1:37" x14ac:dyDescent="0.2">
      <c r="A36" s="61" t="s">
        <v>101</v>
      </c>
      <c r="B36" s="62" t="s">
        <v>599</v>
      </c>
      <c r="C36" s="63" t="s">
        <v>600</v>
      </c>
      <c r="D36" s="83">
        <v>785441277</v>
      </c>
      <c r="E36" s="84">
        <v>90316324</v>
      </c>
      <c r="F36" s="85">
        <f t="shared" si="0"/>
        <v>875757601</v>
      </c>
      <c r="G36" s="83">
        <v>785441277</v>
      </c>
      <c r="H36" s="84">
        <v>90316324</v>
      </c>
      <c r="I36" s="85">
        <f t="shared" si="1"/>
        <v>875757601</v>
      </c>
      <c r="J36" s="83">
        <v>153664982</v>
      </c>
      <c r="K36" s="84">
        <v>17175092</v>
      </c>
      <c r="L36" s="84">
        <f t="shared" si="2"/>
        <v>170840074</v>
      </c>
      <c r="M36" s="101">
        <f t="shared" si="3"/>
        <v>0.1950768954844618</v>
      </c>
      <c r="N36" s="83">
        <v>253486773</v>
      </c>
      <c r="O36" s="84">
        <v>9595204</v>
      </c>
      <c r="P36" s="84">
        <f t="shared" si="4"/>
        <v>263081977</v>
      </c>
      <c r="Q36" s="101">
        <f t="shared" si="5"/>
        <v>0.30040501698140559</v>
      </c>
      <c r="R36" s="83">
        <v>0</v>
      </c>
      <c r="S36" s="84">
        <v>0</v>
      </c>
      <c r="T36" s="84">
        <f t="shared" si="6"/>
        <v>0</v>
      </c>
      <c r="U36" s="101">
        <f t="shared" si="7"/>
        <v>0</v>
      </c>
      <c r="V36" s="83">
        <v>0</v>
      </c>
      <c r="W36" s="84">
        <v>0</v>
      </c>
      <c r="X36" s="84">
        <f t="shared" si="8"/>
        <v>0</v>
      </c>
      <c r="Y36" s="101">
        <f t="shared" si="9"/>
        <v>0</v>
      </c>
      <c r="Z36" s="83">
        <f t="shared" si="10"/>
        <v>407151755</v>
      </c>
      <c r="AA36" s="84">
        <f t="shared" si="11"/>
        <v>26770296</v>
      </c>
      <c r="AB36" s="84">
        <f t="shared" si="12"/>
        <v>433922051</v>
      </c>
      <c r="AC36" s="101">
        <f t="shared" si="13"/>
        <v>0.49548191246586737</v>
      </c>
      <c r="AD36" s="83">
        <v>391777373</v>
      </c>
      <c r="AE36" s="84">
        <v>33105868</v>
      </c>
      <c r="AF36" s="84">
        <f t="shared" si="14"/>
        <v>424883241</v>
      </c>
      <c r="AG36" s="84">
        <v>830983649</v>
      </c>
      <c r="AH36" s="84">
        <v>830983649</v>
      </c>
      <c r="AI36" s="85">
        <v>217290303</v>
      </c>
      <c r="AJ36" s="120">
        <f t="shared" si="15"/>
        <v>0.26148565409377866</v>
      </c>
      <c r="AK36" s="121">
        <f t="shared" si="16"/>
        <v>-0.38081347623687511</v>
      </c>
    </row>
    <row r="37" spans="1:37" x14ac:dyDescent="0.2">
      <c r="A37" s="61" t="s">
        <v>101</v>
      </c>
      <c r="B37" s="62" t="s">
        <v>601</v>
      </c>
      <c r="C37" s="63" t="s">
        <v>602</v>
      </c>
      <c r="D37" s="83">
        <v>972826778</v>
      </c>
      <c r="E37" s="84">
        <v>143644166</v>
      </c>
      <c r="F37" s="85">
        <f t="shared" si="0"/>
        <v>1116470944</v>
      </c>
      <c r="G37" s="83">
        <v>973523137</v>
      </c>
      <c r="H37" s="84">
        <v>161225932</v>
      </c>
      <c r="I37" s="85">
        <f t="shared" si="1"/>
        <v>1134749069</v>
      </c>
      <c r="J37" s="83">
        <v>314791233</v>
      </c>
      <c r="K37" s="84">
        <v>14116972</v>
      </c>
      <c r="L37" s="84">
        <f t="shared" si="2"/>
        <v>328908205</v>
      </c>
      <c r="M37" s="101">
        <f t="shared" si="3"/>
        <v>0.29459629627405692</v>
      </c>
      <c r="N37" s="83">
        <v>195831420</v>
      </c>
      <c r="O37" s="84">
        <v>27299177</v>
      </c>
      <c r="P37" s="84">
        <f t="shared" si="4"/>
        <v>223130597</v>
      </c>
      <c r="Q37" s="101">
        <f t="shared" si="5"/>
        <v>0.1998534741984293</v>
      </c>
      <c r="R37" s="83">
        <v>0</v>
      </c>
      <c r="S37" s="84">
        <v>0</v>
      </c>
      <c r="T37" s="84">
        <f t="shared" si="6"/>
        <v>0</v>
      </c>
      <c r="U37" s="101">
        <f t="shared" si="7"/>
        <v>0</v>
      </c>
      <c r="V37" s="83">
        <v>0</v>
      </c>
      <c r="W37" s="84">
        <v>0</v>
      </c>
      <c r="X37" s="84">
        <f t="shared" si="8"/>
        <v>0</v>
      </c>
      <c r="Y37" s="101">
        <f t="shared" si="9"/>
        <v>0</v>
      </c>
      <c r="Z37" s="83">
        <f t="shared" si="10"/>
        <v>510622653</v>
      </c>
      <c r="AA37" s="84">
        <f t="shared" si="11"/>
        <v>41416149</v>
      </c>
      <c r="AB37" s="84">
        <f t="shared" si="12"/>
        <v>552038802</v>
      </c>
      <c r="AC37" s="101">
        <f t="shared" si="13"/>
        <v>0.49444977047248623</v>
      </c>
      <c r="AD37" s="83">
        <v>617694266</v>
      </c>
      <c r="AE37" s="84">
        <v>60979189</v>
      </c>
      <c r="AF37" s="84">
        <f t="shared" si="14"/>
        <v>678673455</v>
      </c>
      <c r="AG37" s="84">
        <v>1162151612</v>
      </c>
      <c r="AH37" s="84">
        <v>1162151612</v>
      </c>
      <c r="AI37" s="85">
        <v>191531993</v>
      </c>
      <c r="AJ37" s="120">
        <f t="shared" si="15"/>
        <v>0.16480809476345673</v>
      </c>
      <c r="AK37" s="121">
        <f t="shared" si="16"/>
        <v>-0.67122539513498425</v>
      </c>
    </row>
    <row r="38" spans="1:37" x14ac:dyDescent="0.2">
      <c r="A38" s="61" t="s">
        <v>116</v>
      </c>
      <c r="B38" s="62" t="s">
        <v>603</v>
      </c>
      <c r="C38" s="63" t="s">
        <v>604</v>
      </c>
      <c r="D38" s="83">
        <v>420694075</v>
      </c>
      <c r="E38" s="84">
        <v>76172524</v>
      </c>
      <c r="F38" s="85">
        <f t="shared" si="0"/>
        <v>496866599</v>
      </c>
      <c r="G38" s="83">
        <v>426259313</v>
      </c>
      <c r="H38" s="84">
        <v>76172524</v>
      </c>
      <c r="I38" s="85">
        <f t="shared" si="1"/>
        <v>502431837</v>
      </c>
      <c r="J38" s="83">
        <v>131322737</v>
      </c>
      <c r="K38" s="84">
        <v>116838</v>
      </c>
      <c r="L38" s="84">
        <f t="shared" si="2"/>
        <v>131439575</v>
      </c>
      <c r="M38" s="101">
        <f t="shared" si="3"/>
        <v>0.26453695069166844</v>
      </c>
      <c r="N38" s="83">
        <v>125398081</v>
      </c>
      <c r="O38" s="84">
        <v>884830</v>
      </c>
      <c r="P38" s="84">
        <f t="shared" si="4"/>
        <v>126282911</v>
      </c>
      <c r="Q38" s="101">
        <f t="shared" si="5"/>
        <v>0.25415858351951726</v>
      </c>
      <c r="R38" s="83">
        <v>0</v>
      </c>
      <c r="S38" s="84">
        <v>0</v>
      </c>
      <c r="T38" s="84">
        <f t="shared" si="6"/>
        <v>0</v>
      </c>
      <c r="U38" s="101">
        <f t="shared" si="7"/>
        <v>0</v>
      </c>
      <c r="V38" s="83">
        <v>0</v>
      </c>
      <c r="W38" s="84">
        <v>0</v>
      </c>
      <c r="X38" s="84">
        <f t="shared" si="8"/>
        <v>0</v>
      </c>
      <c r="Y38" s="101">
        <f t="shared" si="9"/>
        <v>0</v>
      </c>
      <c r="Z38" s="83">
        <f t="shared" si="10"/>
        <v>256720818</v>
      </c>
      <c r="AA38" s="84">
        <f t="shared" si="11"/>
        <v>1001668</v>
      </c>
      <c r="AB38" s="84">
        <f t="shared" si="12"/>
        <v>257722486</v>
      </c>
      <c r="AC38" s="101">
        <f t="shared" si="13"/>
        <v>0.51869553421118575</v>
      </c>
      <c r="AD38" s="83">
        <v>209378610</v>
      </c>
      <c r="AE38" s="84">
        <v>4579798</v>
      </c>
      <c r="AF38" s="84">
        <f t="shared" si="14"/>
        <v>213958408</v>
      </c>
      <c r="AG38" s="84">
        <v>400307437</v>
      </c>
      <c r="AH38" s="84">
        <v>400307437</v>
      </c>
      <c r="AI38" s="85">
        <v>104443372</v>
      </c>
      <c r="AJ38" s="120">
        <f t="shared" si="15"/>
        <v>0.260907898146294</v>
      </c>
      <c r="AK38" s="121">
        <f t="shared" si="16"/>
        <v>-0.40977822661682917</v>
      </c>
    </row>
    <row r="39" spans="1:37" ht="16.5" x14ac:dyDescent="0.3">
      <c r="A39" s="64" t="s">
        <v>0</v>
      </c>
      <c r="B39" s="65" t="s">
        <v>605</v>
      </c>
      <c r="C39" s="66" t="s">
        <v>0</v>
      </c>
      <c r="D39" s="86">
        <f>SUM(D31:D38)</f>
        <v>7348208576</v>
      </c>
      <c r="E39" s="87">
        <f>SUM(E31:E38)</f>
        <v>1104616949</v>
      </c>
      <c r="F39" s="88">
        <f t="shared" si="0"/>
        <v>8452825525</v>
      </c>
      <c r="G39" s="86">
        <f>SUM(G31:G38)</f>
        <v>7384599953</v>
      </c>
      <c r="H39" s="87">
        <f>SUM(H31:H38)</f>
        <v>1266725108</v>
      </c>
      <c r="I39" s="88">
        <f t="shared" si="1"/>
        <v>8651325061</v>
      </c>
      <c r="J39" s="86">
        <f>SUM(J31:J38)</f>
        <v>2048225462</v>
      </c>
      <c r="K39" s="87">
        <f>SUM(K31:K38)</f>
        <v>133394587</v>
      </c>
      <c r="L39" s="87">
        <f t="shared" si="2"/>
        <v>2181620049</v>
      </c>
      <c r="M39" s="102">
        <f t="shared" si="3"/>
        <v>0.25809358569482599</v>
      </c>
      <c r="N39" s="86">
        <f>SUM(N31:N38)</f>
        <v>1689707641</v>
      </c>
      <c r="O39" s="87">
        <f>SUM(O31:O38)</f>
        <v>227131641</v>
      </c>
      <c r="P39" s="87">
        <f t="shared" si="4"/>
        <v>1916839282</v>
      </c>
      <c r="Q39" s="102">
        <f t="shared" si="5"/>
        <v>0.22676905803045072</v>
      </c>
      <c r="R39" s="86">
        <f>SUM(R31:R38)</f>
        <v>0</v>
      </c>
      <c r="S39" s="87">
        <f>SUM(S31:S38)</f>
        <v>0</v>
      </c>
      <c r="T39" s="87">
        <f t="shared" si="6"/>
        <v>0</v>
      </c>
      <c r="U39" s="102">
        <f t="shared" si="7"/>
        <v>0</v>
      </c>
      <c r="V39" s="86">
        <f>SUM(V31:V38)</f>
        <v>0</v>
      </c>
      <c r="W39" s="87">
        <f>SUM(W31:W38)</f>
        <v>0</v>
      </c>
      <c r="X39" s="87">
        <f t="shared" si="8"/>
        <v>0</v>
      </c>
      <c r="Y39" s="102">
        <f t="shared" si="9"/>
        <v>0</v>
      </c>
      <c r="Z39" s="86">
        <f t="shared" si="10"/>
        <v>3737933103</v>
      </c>
      <c r="AA39" s="87">
        <f t="shared" si="11"/>
        <v>360526228</v>
      </c>
      <c r="AB39" s="87">
        <f t="shared" si="12"/>
        <v>4098459331</v>
      </c>
      <c r="AC39" s="102">
        <f t="shared" si="13"/>
        <v>0.48486264372527671</v>
      </c>
      <c r="AD39" s="86">
        <f>SUM(AD31:AD38)</f>
        <v>3517014058</v>
      </c>
      <c r="AE39" s="87">
        <f>SUM(AE31:AE38)</f>
        <v>303427356</v>
      </c>
      <c r="AF39" s="87">
        <f t="shared" si="14"/>
        <v>3820441414</v>
      </c>
      <c r="AG39" s="87">
        <f>SUM(AG31:AG38)</f>
        <v>8045059366</v>
      </c>
      <c r="AH39" s="87">
        <f>SUM(AH31:AH38)</f>
        <v>8045059366</v>
      </c>
      <c r="AI39" s="88">
        <f>SUM(AI31:AI38)</f>
        <v>1666700534</v>
      </c>
      <c r="AJ39" s="122">
        <f t="shared" si="15"/>
        <v>0.2071706942330101</v>
      </c>
      <c r="AK39" s="123">
        <f t="shared" si="16"/>
        <v>-0.49826758892945033</v>
      </c>
    </row>
    <row r="40" spans="1:37" x14ac:dyDescent="0.2">
      <c r="A40" s="61" t="s">
        <v>101</v>
      </c>
      <c r="B40" s="62" t="s">
        <v>606</v>
      </c>
      <c r="C40" s="63" t="s">
        <v>607</v>
      </c>
      <c r="D40" s="83">
        <v>93355774</v>
      </c>
      <c r="E40" s="84">
        <v>14461457</v>
      </c>
      <c r="F40" s="85">
        <f t="shared" si="0"/>
        <v>107817231</v>
      </c>
      <c r="G40" s="83">
        <v>93355774</v>
      </c>
      <c r="H40" s="84">
        <v>14461457</v>
      </c>
      <c r="I40" s="85">
        <f t="shared" si="1"/>
        <v>107817231</v>
      </c>
      <c r="J40" s="83">
        <v>31456553</v>
      </c>
      <c r="K40" s="84">
        <v>504320</v>
      </c>
      <c r="L40" s="84">
        <f t="shared" si="2"/>
        <v>31960873</v>
      </c>
      <c r="M40" s="101">
        <f t="shared" si="3"/>
        <v>0.29643566898875373</v>
      </c>
      <c r="N40" s="83">
        <v>19696703</v>
      </c>
      <c r="O40" s="84">
        <v>620925</v>
      </c>
      <c r="P40" s="84">
        <f t="shared" si="4"/>
        <v>20317628</v>
      </c>
      <c r="Q40" s="101">
        <f t="shared" si="5"/>
        <v>0.18844509186105884</v>
      </c>
      <c r="R40" s="83">
        <v>0</v>
      </c>
      <c r="S40" s="84">
        <v>0</v>
      </c>
      <c r="T40" s="84">
        <f t="shared" si="6"/>
        <v>0</v>
      </c>
      <c r="U40" s="101">
        <f t="shared" si="7"/>
        <v>0</v>
      </c>
      <c r="V40" s="83">
        <v>0</v>
      </c>
      <c r="W40" s="84">
        <v>0</v>
      </c>
      <c r="X40" s="84">
        <f t="shared" si="8"/>
        <v>0</v>
      </c>
      <c r="Y40" s="101">
        <f t="shared" si="9"/>
        <v>0</v>
      </c>
      <c r="Z40" s="83">
        <f t="shared" si="10"/>
        <v>51153256</v>
      </c>
      <c r="AA40" s="84">
        <f t="shared" si="11"/>
        <v>1125245</v>
      </c>
      <c r="AB40" s="84">
        <f t="shared" si="12"/>
        <v>52278501</v>
      </c>
      <c r="AC40" s="101">
        <f t="shared" si="13"/>
        <v>0.48488076084981258</v>
      </c>
      <c r="AD40" s="83">
        <v>53642034</v>
      </c>
      <c r="AE40" s="84">
        <v>43357131</v>
      </c>
      <c r="AF40" s="84">
        <f t="shared" si="14"/>
        <v>96999165</v>
      </c>
      <c r="AG40" s="84">
        <v>103566124</v>
      </c>
      <c r="AH40" s="84">
        <v>103566124</v>
      </c>
      <c r="AI40" s="85">
        <v>35619128</v>
      </c>
      <c r="AJ40" s="120">
        <f t="shared" si="15"/>
        <v>0.34392643679510493</v>
      </c>
      <c r="AK40" s="121">
        <f t="shared" si="16"/>
        <v>-0.79053811442603661</v>
      </c>
    </row>
    <row r="41" spans="1:37" x14ac:dyDescent="0.2">
      <c r="A41" s="61" t="s">
        <v>101</v>
      </c>
      <c r="B41" s="62" t="s">
        <v>608</v>
      </c>
      <c r="C41" s="63" t="s">
        <v>609</v>
      </c>
      <c r="D41" s="83">
        <v>77849400</v>
      </c>
      <c r="E41" s="84">
        <v>10292100</v>
      </c>
      <c r="F41" s="85">
        <f t="shared" si="0"/>
        <v>88141500</v>
      </c>
      <c r="G41" s="83">
        <v>77849400</v>
      </c>
      <c r="H41" s="84">
        <v>13505008</v>
      </c>
      <c r="I41" s="85">
        <f t="shared" si="1"/>
        <v>91354408</v>
      </c>
      <c r="J41" s="83">
        <v>22110949</v>
      </c>
      <c r="K41" s="84">
        <v>2335807</v>
      </c>
      <c r="L41" s="84">
        <f t="shared" si="2"/>
        <v>24446756</v>
      </c>
      <c r="M41" s="101">
        <f t="shared" si="3"/>
        <v>0.27735806629113413</v>
      </c>
      <c r="N41" s="83">
        <v>19266366</v>
      </c>
      <c r="O41" s="84">
        <v>5614990</v>
      </c>
      <c r="P41" s="84">
        <f t="shared" si="4"/>
        <v>24881356</v>
      </c>
      <c r="Q41" s="101">
        <f t="shared" si="5"/>
        <v>0.28228877430041466</v>
      </c>
      <c r="R41" s="83">
        <v>0</v>
      </c>
      <c r="S41" s="84">
        <v>0</v>
      </c>
      <c r="T41" s="84">
        <f t="shared" si="6"/>
        <v>0</v>
      </c>
      <c r="U41" s="101">
        <f t="shared" si="7"/>
        <v>0</v>
      </c>
      <c r="V41" s="83">
        <v>0</v>
      </c>
      <c r="W41" s="84">
        <v>0</v>
      </c>
      <c r="X41" s="84">
        <f t="shared" si="8"/>
        <v>0</v>
      </c>
      <c r="Y41" s="101">
        <f t="shared" si="9"/>
        <v>0</v>
      </c>
      <c r="Z41" s="83">
        <f t="shared" si="10"/>
        <v>41377315</v>
      </c>
      <c r="AA41" s="84">
        <f t="shared" si="11"/>
        <v>7950797</v>
      </c>
      <c r="AB41" s="84">
        <f t="shared" si="12"/>
        <v>49328112</v>
      </c>
      <c r="AC41" s="101">
        <f t="shared" si="13"/>
        <v>0.55964684059154879</v>
      </c>
      <c r="AD41" s="83">
        <v>41105907</v>
      </c>
      <c r="AE41" s="84">
        <v>4807246</v>
      </c>
      <c r="AF41" s="84">
        <f t="shared" si="14"/>
        <v>45913153</v>
      </c>
      <c r="AG41" s="84">
        <v>85386975</v>
      </c>
      <c r="AH41" s="84">
        <v>85386975</v>
      </c>
      <c r="AI41" s="85">
        <v>18960157</v>
      </c>
      <c r="AJ41" s="120">
        <f t="shared" si="15"/>
        <v>0.22204975641776747</v>
      </c>
      <c r="AK41" s="121">
        <f t="shared" si="16"/>
        <v>-0.45807781922535362</v>
      </c>
    </row>
    <row r="42" spans="1:37" x14ac:dyDescent="0.2">
      <c r="A42" s="61" t="s">
        <v>101</v>
      </c>
      <c r="B42" s="62" t="s">
        <v>610</v>
      </c>
      <c r="C42" s="63" t="s">
        <v>611</v>
      </c>
      <c r="D42" s="83">
        <v>338681536</v>
      </c>
      <c r="E42" s="84">
        <v>23465061</v>
      </c>
      <c r="F42" s="85">
        <f t="shared" si="0"/>
        <v>362146597</v>
      </c>
      <c r="G42" s="83">
        <v>338681543</v>
      </c>
      <c r="H42" s="84">
        <v>24865061</v>
      </c>
      <c r="I42" s="85">
        <f t="shared" si="1"/>
        <v>363546604</v>
      </c>
      <c r="J42" s="83">
        <v>91163879</v>
      </c>
      <c r="K42" s="84">
        <v>4979158</v>
      </c>
      <c r="L42" s="84">
        <f t="shared" si="2"/>
        <v>96143037</v>
      </c>
      <c r="M42" s="101">
        <f t="shared" si="3"/>
        <v>0.26548098973300582</v>
      </c>
      <c r="N42" s="83">
        <v>75277560</v>
      </c>
      <c r="O42" s="84">
        <v>3052948</v>
      </c>
      <c r="P42" s="84">
        <f t="shared" si="4"/>
        <v>78330508</v>
      </c>
      <c r="Q42" s="101">
        <f t="shared" si="5"/>
        <v>0.2162950270660696</v>
      </c>
      <c r="R42" s="83">
        <v>0</v>
      </c>
      <c r="S42" s="84">
        <v>0</v>
      </c>
      <c r="T42" s="84">
        <f t="shared" si="6"/>
        <v>0</v>
      </c>
      <c r="U42" s="101">
        <f t="shared" si="7"/>
        <v>0</v>
      </c>
      <c r="V42" s="83">
        <v>0</v>
      </c>
      <c r="W42" s="84">
        <v>0</v>
      </c>
      <c r="X42" s="84">
        <f t="shared" si="8"/>
        <v>0</v>
      </c>
      <c r="Y42" s="101">
        <f t="shared" si="9"/>
        <v>0</v>
      </c>
      <c r="Z42" s="83">
        <f t="shared" si="10"/>
        <v>166441439</v>
      </c>
      <c r="AA42" s="84">
        <f t="shared" si="11"/>
        <v>8032106</v>
      </c>
      <c r="AB42" s="84">
        <f t="shared" si="12"/>
        <v>174473545</v>
      </c>
      <c r="AC42" s="101">
        <f t="shared" si="13"/>
        <v>0.48177601679907545</v>
      </c>
      <c r="AD42" s="83">
        <v>160032390</v>
      </c>
      <c r="AE42" s="84">
        <v>5569763</v>
      </c>
      <c r="AF42" s="84">
        <f t="shared" si="14"/>
        <v>165602153</v>
      </c>
      <c r="AG42" s="84">
        <v>364062306</v>
      </c>
      <c r="AH42" s="84">
        <v>364062306</v>
      </c>
      <c r="AI42" s="85">
        <v>78762567</v>
      </c>
      <c r="AJ42" s="120">
        <f t="shared" si="15"/>
        <v>0.21634364695805669</v>
      </c>
      <c r="AK42" s="121">
        <f t="shared" si="16"/>
        <v>-0.52699583561573626</v>
      </c>
    </row>
    <row r="43" spans="1:37" x14ac:dyDescent="0.2">
      <c r="A43" s="61" t="s">
        <v>116</v>
      </c>
      <c r="B43" s="62" t="s">
        <v>612</v>
      </c>
      <c r="C43" s="63" t="s">
        <v>613</v>
      </c>
      <c r="D43" s="83">
        <v>108444910</v>
      </c>
      <c r="E43" s="84">
        <v>2715500</v>
      </c>
      <c r="F43" s="85">
        <f t="shared" si="0"/>
        <v>111160410</v>
      </c>
      <c r="G43" s="83">
        <v>108444910</v>
      </c>
      <c r="H43" s="84">
        <v>2715500</v>
      </c>
      <c r="I43" s="85">
        <f t="shared" si="1"/>
        <v>111160410</v>
      </c>
      <c r="J43" s="83">
        <v>16662158</v>
      </c>
      <c r="K43" s="84">
        <v>0</v>
      </c>
      <c r="L43" s="84">
        <f t="shared" si="2"/>
        <v>16662158</v>
      </c>
      <c r="M43" s="101">
        <f t="shared" si="3"/>
        <v>0.14989291601209459</v>
      </c>
      <c r="N43" s="83">
        <v>12048375</v>
      </c>
      <c r="O43" s="84">
        <v>0</v>
      </c>
      <c r="P43" s="84">
        <f t="shared" si="4"/>
        <v>12048375</v>
      </c>
      <c r="Q43" s="101">
        <f t="shared" si="5"/>
        <v>0.10838728464567556</v>
      </c>
      <c r="R43" s="83">
        <v>0</v>
      </c>
      <c r="S43" s="84">
        <v>0</v>
      </c>
      <c r="T43" s="84">
        <f t="shared" si="6"/>
        <v>0</v>
      </c>
      <c r="U43" s="101">
        <f t="shared" si="7"/>
        <v>0</v>
      </c>
      <c r="V43" s="83">
        <v>0</v>
      </c>
      <c r="W43" s="84">
        <v>0</v>
      </c>
      <c r="X43" s="84">
        <f t="shared" si="8"/>
        <v>0</v>
      </c>
      <c r="Y43" s="101">
        <f t="shared" si="9"/>
        <v>0</v>
      </c>
      <c r="Z43" s="83">
        <f t="shared" si="10"/>
        <v>28710533</v>
      </c>
      <c r="AA43" s="84">
        <f t="shared" si="11"/>
        <v>0</v>
      </c>
      <c r="AB43" s="84">
        <f t="shared" si="12"/>
        <v>28710533</v>
      </c>
      <c r="AC43" s="101">
        <f t="shared" si="13"/>
        <v>0.25828020065777013</v>
      </c>
      <c r="AD43" s="83">
        <v>54208583</v>
      </c>
      <c r="AE43" s="84">
        <v>-11853</v>
      </c>
      <c r="AF43" s="84">
        <f t="shared" si="14"/>
        <v>54196730</v>
      </c>
      <c r="AG43" s="84">
        <v>101442953</v>
      </c>
      <c r="AH43" s="84">
        <v>101442953</v>
      </c>
      <c r="AI43" s="85">
        <v>24137160</v>
      </c>
      <c r="AJ43" s="120">
        <f t="shared" si="15"/>
        <v>0.23793826270021931</v>
      </c>
      <c r="AK43" s="121">
        <f t="shared" si="16"/>
        <v>-0.77769184598406582</v>
      </c>
    </row>
    <row r="44" spans="1:37" ht="16.5" x14ac:dyDescent="0.3">
      <c r="A44" s="64" t="s">
        <v>0</v>
      </c>
      <c r="B44" s="65" t="s">
        <v>614</v>
      </c>
      <c r="C44" s="66" t="s">
        <v>0</v>
      </c>
      <c r="D44" s="86">
        <f>SUM(D40:D43)</f>
        <v>618331620</v>
      </c>
      <c r="E44" s="87">
        <f>SUM(E40:E43)</f>
        <v>50934118</v>
      </c>
      <c r="F44" s="88">
        <f t="shared" si="0"/>
        <v>669265738</v>
      </c>
      <c r="G44" s="86">
        <f>SUM(G40:G43)</f>
        <v>618331627</v>
      </c>
      <c r="H44" s="87">
        <f>SUM(H40:H43)</f>
        <v>55547026</v>
      </c>
      <c r="I44" s="88">
        <f t="shared" si="1"/>
        <v>673878653</v>
      </c>
      <c r="J44" s="86">
        <f>SUM(J40:J43)</f>
        <v>161393539</v>
      </c>
      <c r="K44" s="87">
        <f>SUM(K40:K43)</f>
        <v>7819285</v>
      </c>
      <c r="L44" s="87">
        <f t="shared" si="2"/>
        <v>169212824</v>
      </c>
      <c r="M44" s="102">
        <f t="shared" si="3"/>
        <v>0.25283353740125269</v>
      </c>
      <c r="N44" s="86">
        <f>SUM(N40:N43)</f>
        <v>126289004</v>
      </c>
      <c r="O44" s="87">
        <f>SUM(O40:O43)</f>
        <v>9288863</v>
      </c>
      <c r="P44" s="87">
        <f t="shared" si="4"/>
        <v>135577867</v>
      </c>
      <c r="Q44" s="102">
        <f t="shared" si="5"/>
        <v>0.20257703226397644</v>
      </c>
      <c r="R44" s="86">
        <f>SUM(R40:R43)</f>
        <v>0</v>
      </c>
      <c r="S44" s="87">
        <f>SUM(S40:S43)</f>
        <v>0</v>
      </c>
      <c r="T44" s="87">
        <f t="shared" si="6"/>
        <v>0</v>
      </c>
      <c r="U44" s="102">
        <f t="shared" si="7"/>
        <v>0</v>
      </c>
      <c r="V44" s="86">
        <f>SUM(V40:V43)</f>
        <v>0</v>
      </c>
      <c r="W44" s="87">
        <f>SUM(W40:W43)</f>
        <v>0</v>
      </c>
      <c r="X44" s="87">
        <f t="shared" si="8"/>
        <v>0</v>
      </c>
      <c r="Y44" s="102">
        <f t="shared" si="9"/>
        <v>0</v>
      </c>
      <c r="Z44" s="86">
        <f t="shared" si="10"/>
        <v>287682543</v>
      </c>
      <c r="AA44" s="87">
        <f t="shared" si="11"/>
        <v>17108148</v>
      </c>
      <c r="AB44" s="87">
        <f t="shared" si="12"/>
        <v>304790691</v>
      </c>
      <c r="AC44" s="102">
        <f t="shared" si="13"/>
        <v>0.45541056966522914</v>
      </c>
      <c r="AD44" s="86">
        <f>SUM(AD40:AD43)</f>
        <v>308988914</v>
      </c>
      <c r="AE44" s="87">
        <f>SUM(AE40:AE43)</f>
        <v>53722287</v>
      </c>
      <c r="AF44" s="87">
        <f t="shared" si="14"/>
        <v>362711201</v>
      </c>
      <c r="AG44" s="87">
        <f>SUM(AG40:AG43)</f>
        <v>654458358</v>
      </c>
      <c r="AH44" s="87">
        <f>SUM(AH40:AH43)</f>
        <v>654458358</v>
      </c>
      <c r="AI44" s="88">
        <f>SUM(AI40:AI43)</f>
        <v>157479012</v>
      </c>
      <c r="AJ44" s="122">
        <f t="shared" si="15"/>
        <v>0.24062495355892452</v>
      </c>
      <c r="AK44" s="123">
        <f t="shared" si="16"/>
        <v>-0.62620986992899619</v>
      </c>
    </row>
    <row r="45" spans="1:37" ht="16.5" x14ac:dyDescent="0.3">
      <c r="A45" s="67" t="s">
        <v>0</v>
      </c>
      <c r="B45" s="68" t="s">
        <v>615</v>
      </c>
      <c r="C45" s="69" t="s">
        <v>0</v>
      </c>
      <c r="D45" s="89">
        <f>SUM(D9,D11:D16,D18:D23,D25:D29,D31:D38,D40:D43)</f>
        <v>70139500867</v>
      </c>
      <c r="E45" s="90">
        <f>SUM(E9,E11:E16,E18:E23,E25:E29,E31:E38,E40:E43)</f>
        <v>11619848243</v>
      </c>
      <c r="F45" s="91">
        <f t="shared" si="0"/>
        <v>81759349110</v>
      </c>
      <c r="G45" s="89">
        <f>SUM(G9,G11:G16,G18:G23,G25:G29,G31:G38,G40:G43)</f>
        <v>70320400674</v>
      </c>
      <c r="H45" s="90">
        <f>SUM(H9,H11:H16,H18:H23,H25:H29,H31:H38,H40:H43)</f>
        <v>12536756649</v>
      </c>
      <c r="I45" s="91">
        <f t="shared" si="1"/>
        <v>82857157323</v>
      </c>
      <c r="J45" s="89">
        <f>SUM(J9,J11:J16,J18:J23,J25:J29,J31:J38,J40:J43)</f>
        <v>18272056007</v>
      </c>
      <c r="K45" s="90">
        <f>SUM(K9,K11:K16,K18:K23,K25:K29,K31:K38,K40:K43)</f>
        <v>836033135</v>
      </c>
      <c r="L45" s="90">
        <f t="shared" si="2"/>
        <v>19108089142</v>
      </c>
      <c r="M45" s="103">
        <f t="shared" si="3"/>
        <v>0.23371136573374318</v>
      </c>
      <c r="N45" s="89">
        <f>SUM(N9,N11:N16,N18:N23,N25:N29,N31:N38,N40:N43)</f>
        <v>17312881766</v>
      </c>
      <c r="O45" s="90">
        <f>SUM(O9,O11:O16,O18:O23,O25:O29,O31:O38,O40:O43)</f>
        <v>1879917630</v>
      </c>
      <c r="P45" s="90">
        <f t="shared" si="4"/>
        <v>19192799396</v>
      </c>
      <c r="Q45" s="103">
        <f t="shared" si="5"/>
        <v>0.23474745830201973</v>
      </c>
      <c r="R45" s="89">
        <f>SUM(R9,R11:R16,R18:R23,R25:R29,R31:R38,R40:R43)</f>
        <v>0</v>
      </c>
      <c r="S45" s="90">
        <f>SUM(S9,S11:S16,S18:S23,S25:S29,S31:S38,S40:S43)</f>
        <v>0</v>
      </c>
      <c r="T45" s="90">
        <f t="shared" si="6"/>
        <v>0</v>
      </c>
      <c r="U45" s="103">
        <f t="shared" si="7"/>
        <v>0</v>
      </c>
      <c r="V45" s="89">
        <f>SUM(V9,V11:V16,V18:V23,V25:V29,V31:V38,V40:V43)</f>
        <v>0</v>
      </c>
      <c r="W45" s="90">
        <f>SUM(W9,W11:W16,W18:W23,W25:W29,W31:W38,W40:W43)</f>
        <v>0</v>
      </c>
      <c r="X45" s="90">
        <f t="shared" si="8"/>
        <v>0</v>
      </c>
      <c r="Y45" s="103">
        <f t="shared" si="9"/>
        <v>0</v>
      </c>
      <c r="Z45" s="89">
        <f t="shared" si="10"/>
        <v>35584937773</v>
      </c>
      <c r="AA45" s="90">
        <f t="shared" si="11"/>
        <v>2715950765</v>
      </c>
      <c r="AB45" s="90">
        <f t="shared" si="12"/>
        <v>38300888538</v>
      </c>
      <c r="AC45" s="103">
        <f t="shared" si="13"/>
        <v>0.46845882403576294</v>
      </c>
      <c r="AD45" s="89">
        <f>SUM(AD9,AD11:AD16,AD18:AD23,AD25:AD29,AD31:AD38,AD40:AD43)</f>
        <v>32924065217</v>
      </c>
      <c r="AE45" s="90">
        <f>SUM(AE9,AE11:AE16,AE18:AE23,AE25:AE29,AE31:AE38,AE40:AE43)</f>
        <v>3745061037</v>
      </c>
      <c r="AF45" s="90">
        <f t="shared" si="14"/>
        <v>36669126254</v>
      </c>
      <c r="AG45" s="90">
        <f>SUM(AG9,AG11:AG16,AG18:AG23,AG25:AG29,AG31:AG38,AG40:AG43)</f>
        <v>76435105346</v>
      </c>
      <c r="AH45" s="90">
        <f>SUM(AH9,AH11:AH16,AH18:AH23,AH25:AH29,AH31:AH38,AH40:AH43)</f>
        <v>76435105346</v>
      </c>
      <c r="AI45" s="91">
        <f>SUM(AI9,AI11:AI16,AI18:AI23,AI25:AI29,AI31:AI38,AI40:AI43)</f>
        <v>18138823674</v>
      </c>
      <c r="AJ45" s="124">
        <f t="shared" si="15"/>
        <v>0.2373101154487941</v>
      </c>
      <c r="AK45" s="125">
        <f t="shared" si="16"/>
        <v>-0.47659512629084311</v>
      </c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4"/>
  <sheetViews>
    <sheetView showGridLines="0" tabSelected="1" view="pageBreakPreview" zoomScale="60" zoomScaleNormal="100" workbookViewId="0">
      <selection activeCell="AA24" sqref="AA24"/>
    </sheetView>
  </sheetViews>
  <sheetFormatPr defaultRowHeight="12.75" x14ac:dyDescent="0.2"/>
  <cols>
    <col min="1" max="1" width="4" customWidth="1"/>
    <col min="2" max="2" width="20.7109375" customWidth="1"/>
    <col min="3" max="3" width="6.7109375" customWidth="1"/>
    <col min="4" max="6" width="18.7109375" customWidth="1"/>
    <col min="7" max="9" width="10.7109375" hidden="1" customWidth="1"/>
    <col min="10" max="12" width="18.140625" customWidth="1"/>
    <col min="13" max="13" width="11.7109375" customWidth="1"/>
    <col min="14" max="16" width="17.140625" customWidth="1"/>
    <col min="17" max="17" width="11.7109375" customWidth="1"/>
    <col min="18" max="25" width="10.7109375" hidden="1" customWidth="1"/>
    <col min="26" max="28" width="18.42578125" customWidth="1"/>
    <col min="29" max="29" width="11.7109375" customWidth="1"/>
    <col min="30" max="32" width="17.5703125" customWidth="1"/>
    <col min="33" max="35" width="10.7109375" hidden="1" customWidth="1"/>
    <col min="36" max="36" width="11.7109375" customWidth="1"/>
    <col min="37" max="37" width="10.7109375" customWidth="1"/>
  </cols>
  <sheetData>
    <row r="1" spans="1:41" ht="16.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1" ht="15.75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2"/>
      <c r="AM2" s="2"/>
      <c r="AN2" s="2"/>
      <c r="AO2" s="2"/>
    </row>
    <row r="3" spans="1:41" ht="16.5" customHeight="1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41" s="12" customFormat="1" ht="16.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41" s="12" customFormat="1" ht="81.7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41" s="12" customFormat="1" x14ac:dyDescent="0.2">
      <c r="A6" s="7" t="s">
        <v>0</v>
      </c>
      <c r="B6" s="23"/>
      <c r="C6" s="24"/>
      <c r="D6" s="25"/>
      <c r="E6" s="26"/>
      <c r="F6" s="27"/>
      <c r="G6" s="28"/>
      <c r="H6" s="26"/>
      <c r="I6" s="29"/>
      <c r="J6" s="28"/>
      <c r="K6" s="26"/>
      <c r="L6" s="26"/>
      <c r="M6" s="27"/>
      <c r="N6" s="25"/>
      <c r="O6" s="30"/>
      <c r="P6" s="26"/>
      <c r="Q6" s="27"/>
      <c r="R6" s="25"/>
      <c r="S6" s="26"/>
      <c r="T6" s="26"/>
      <c r="U6" s="27"/>
      <c r="V6" s="25"/>
      <c r="W6" s="26"/>
      <c r="X6" s="26"/>
      <c r="Y6" s="27"/>
      <c r="Z6" s="28"/>
      <c r="AA6" s="26"/>
      <c r="AB6" s="26"/>
      <c r="AC6" s="27"/>
      <c r="AD6" s="28"/>
      <c r="AE6" s="26"/>
      <c r="AF6" s="26"/>
      <c r="AG6" s="26"/>
      <c r="AH6" s="26"/>
      <c r="AI6" s="26"/>
      <c r="AJ6" s="27"/>
      <c r="AK6" s="27"/>
    </row>
    <row r="7" spans="1:41" s="12" customFormat="1" x14ac:dyDescent="0.2">
      <c r="A7" s="31" t="s">
        <v>0</v>
      </c>
      <c r="B7" s="32" t="s">
        <v>43</v>
      </c>
      <c r="C7" s="24"/>
      <c r="D7" s="33"/>
      <c r="E7" s="34"/>
      <c r="F7" s="35"/>
      <c r="G7" s="28"/>
      <c r="H7" s="34"/>
      <c r="I7" s="29"/>
      <c r="J7" s="28"/>
      <c r="K7" s="34"/>
      <c r="L7" s="34"/>
      <c r="M7" s="35"/>
      <c r="N7" s="33"/>
      <c r="O7" s="36"/>
      <c r="P7" s="34"/>
      <c r="Q7" s="35"/>
      <c r="R7" s="33"/>
      <c r="S7" s="34"/>
      <c r="T7" s="34"/>
      <c r="U7" s="35"/>
      <c r="V7" s="33"/>
      <c r="W7" s="34"/>
      <c r="X7" s="34"/>
      <c r="Y7" s="35"/>
      <c r="Z7" s="28"/>
      <c r="AA7" s="34"/>
      <c r="AB7" s="34"/>
      <c r="AC7" s="35"/>
      <c r="AD7" s="28"/>
      <c r="AE7" s="34"/>
      <c r="AF7" s="34"/>
      <c r="AG7" s="34"/>
      <c r="AH7" s="34"/>
      <c r="AI7" s="34"/>
      <c r="AJ7" s="35"/>
      <c r="AK7" s="35"/>
    </row>
    <row r="8" spans="1:41" s="12" customFormat="1" x14ac:dyDescent="0.2">
      <c r="A8" s="31" t="s">
        <v>0</v>
      </c>
      <c r="B8" s="29"/>
      <c r="C8" s="24"/>
      <c r="D8" s="33"/>
      <c r="E8" s="34"/>
      <c r="F8" s="35"/>
      <c r="G8" s="28"/>
      <c r="H8" s="34"/>
      <c r="I8" s="29"/>
      <c r="J8" s="28"/>
      <c r="K8" s="34"/>
      <c r="L8" s="34"/>
      <c r="M8" s="35"/>
      <c r="N8" s="33"/>
      <c r="O8" s="36"/>
      <c r="P8" s="34"/>
      <c r="Q8" s="35"/>
      <c r="R8" s="33"/>
      <c r="S8" s="34"/>
      <c r="T8" s="34"/>
      <c r="U8" s="35"/>
      <c r="V8" s="33"/>
      <c r="W8" s="34"/>
      <c r="X8" s="34"/>
      <c r="Y8" s="35"/>
      <c r="Z8" s="28"/>
      <c r="AA8" s="34"/>
      <c r="AB8" s="34"/>
      <c r="AC8" s="35"/>
      <c r="AD8" s="28"/>
      <c r="AE8" s="34"/>
      <c r="AF8" s="34"/>
      <c r="AG8" s="34"/>
      <c r="AH8" s="34"/>
      <c r="AI8" s="34"/>
      <c r="AJ8" s="35"/>
      <c r="AK8" s="35"/>
    </row>
    <row r="9" spans="1:41" s="12" customFormat="1" x14ac:dyDescent="0.2">
      <c r="A9" s="28" t="s">
        <v>23</v>
      </c>
      <c r="B9" s="37" t="s">
        <v>44</v>
      </c>
      <c r="C9" s="38" t="s">
        <v>45</v>
      </c>
      <c r="D9" s="70">
        <v>8234111627</v>
      </c>
      <c r="E9" s="71">
        <v>1803591613</v>
      </c>
      <c r="F9" s="72">
        <f>$D9       +$E9</f>
        <v>10037703240</v>
      </c>
      <c r="G9" s="70">
        <v>8316332952</v>
      </c>
      <c r="H9" s="71">
        <v>2007726247</v>
      </c>
      <c r="I9" s="73">
        <f>$G9       +$H9</f>
        <v>10324059199</v>
      </c>
      <c r="J9" s="70">
        <v>2337559600</v>
      </c>
      <c r="K9" s="71">
        <v>106138670</v>
      </c>
      <c r="L9" s="71">
        <f>$J9       +$K9</f>
        <v>2443698270</v>
      </c>
      <c r="M9" s="96">
        <f>IF(($F9       =0),0,($L9       /$F9       ))</f>
        <v>0.24345193432915238</v>
      </c>
      <c r="N9" s="106">
        <v>2199458808</v>
      </c>
      <c r="O9" s="107">
        <v>392238761</v>
      </c>
      <c r="P9" s="108">
        <f>$N9       +$O9</f>
        <v>2591697569</v>
      </c>
      <c r="Q9" s="96">
        <f>IF(($F9       =0),0,($P9       /$F9       ))</f>
        <v>0.25819627329408873</v>
      </c>
      <c r="R9" s="106">
        <v>0</v>
      </c>
      <c r="S9" s="108">
        <v>0</v>
      </c>
      <c r="T9" s="108">
        <f>$R9       +$S9</f>
        <v>0</v>
      </c>
      <c r="U9" s="96">
        <f>IF(($I9       =0),0,($T9       /$I9       ))</f>
        <v>0</v>
      </c>
      <c r="V9" s="106">
        <v>0</v>
      </c>
      <c r="W9" s="108">
        <v>0</v>
      </c>
      <c r="X9" s="108">
        <f>$V9       +$W9</f>
        <v>0</v>
      </c>
      <c r="Y9" s="96">
        <f>IF(($I9       =0),0,($X9       /$I9       ))</f>
        <v>0</v>
      </c>
      <c r="Z9" s="70">
        <f>$J9       +$N9</f>
        <v>4537018408</v>
      </c>
      <c r="AA9" s="71">
        <f>$K9       +$O9</f>
        <v>498377431</v>
      </c>
      <c r="AB9" s="71">
        <f>$Z9       +$AA9</f>
        <v>5035395839</v>
      </c>
      <c r="AC9" s="96">
        <f>IF(($F9       =0),0,($AB9       /$F9       ))</f>
        <v>0.50164820762324114</v>
      </c>
      <c r="AD9" s="70">
        <v>4309515166</v>
      </c>
      <c r="AE9" s="71">
        <v>526302265</v>
      </c>
      <c r="AF9" s="71">
        <f>$AD9       +$AE9</f>
        <v>4835817431</v>
      </c>
      <c r="AG9" s="71">
        <v>9167640237</v>
      </c>
      <c r="AH9" s="71">
        <v>9167640237</v>
      </c>
      <c r="AI9" s="71">
        <v>2686845526</v>
      </c>
      <c r="AJ9" s="96">
        <f>IF(($AG9       =0),0,($AI9       /$AG9       ))</f>
        <v>0.29307929374846825</v>
      </c>
      <c r="AK9" s="96">
        <f>IF(($AF9       =0),0,(($P9       /$AF9       )-1))</f>
        <v>-0.46406215578240673</v>
      </c>
    </row>
    <row r="10" spans="1:41" s="12" customFormat="1" x14ac:dyDescent="0.2">
      <c r="A10" s="28" t="s">
        <v>23</v>
      </c>
      <c r="B10" s="37" t="s">
        <v>46</v>
      </c>
      <c r="C10" s="38" t="s">
        <v>47</v>
      </c>
      <c r="D10" s="70">
        <v>47512223847</v>
      </c>
      <c r="E10" s="71">
        <v>8325970722</v>
      </c>
      <c r="F10" s="73">
        <f t="shared" ref="F10:F17" si="0">$D10      +$E10</f>
        <v>55838194569</v>
      </c>
      <c r="G10" s="70">
        <v>47556322655</v>
      </c>
      <c r="H10" s="71">
        <v>8842420307</v>
      </c>
      <c r="I10" s="73">
        <f t="shared" ref="I10:I17" si="1">$G10      +$H10</f>
        <v>56398742962</v>
      </c>
      <c r="J10" s="70">
        <v>12238458990</v>
      </c>
      <c r="K10" s="71">
        <v>553988630</v>
      </c>
      <c r="L10" s="71">
        <f t="shared" ref="L10:L17" si="2">$J10      +$K10</f>
        <v>12792447620</v>
      </c>
      <c r="M10" s="96">
        <f t="shared" ref="M10:M17" si="3">IF(($F10      =0),0,($L10      /$F10      ))</f>
        <v>0.22909851793635988</v>
      </c>
      <c r="N10" s="106">
        <v>11982141996</v>
      </c>
      <c r="O10" s="107">
        <v>1235928640</v>
      </c>
      <c r="P10" s="108">
        <f t="shared" ref="P10:P17" si="4">$N10      +$O10</f>
        <v>13218070636</v>
      </c>
      <c r="Q10" s="96">
        <f t="shared" ref="Q10:Q17" si="5">IF(($F10      =0),0,($P10      /$F10      ))</f>
        <v>0.23672095306853544</v>
      </c>
      <c r="R10" s="106">
        <v>0</v>
      </c>
      <c r="S10" s="108">
        <v>0</v>
      </c>
      <c r="T10" s="108">
        <f t="shared" ref="T10:T17" si="6">$R10      +$S10</f>
        <v>0</v>
      </c>
      <c r="U10" s="96">
        <f t="shared" ref="U10:U17" si="7">IF(($I10      =0),0,($T10      /$I10      ))</f>
        <v>0</v>
      </c>
      <c r="V10" s="106">
        <v>0</v>
      </c>
      <c r="W10" s="108">
        <v>0</v>
      </c>
      <c r="X10" s="108">
        <f t="shared" ref="X10:X17" si="8">$V10      +$W10</f>
        <v>0</v>
      </c>
      <c r="Y10" s="96">
        <f t="shared" ref="Y10:Y17" si="9">IF(($I10      =0),0,($X10      /$I10      ))</f>
        <v>0</v>
      </c>
      <c r="Z10" s="70">
        <f t="shared" ref="Z10:Z17" si="10">$J10      +$N10</f>
        <v>24220600986</v>
      </c>
      <c r="AA10" s="71">
        <f t="shared" ref="AA10:AA17" si="11">$K10      +$O10</f>
        <v>1789917270</v>
      </c>
      <c r="AB10" s="71">
        <f t="shared" ref="AB10:AB17" si="12">$Z10      +$AA10</f>
        <v>26010518256</v>
      </c>
      <c r="AC10" s="96">
        <f t="shared" ref="AC10:AC17" si="13">IF(($F10      =0),0,($AB10      /$F10      ))</f>
        <v>0.46581947100489535</v>
      </c>
      <c r="AD10" s="70">
        <v>22498600760</v>
      </c>
      <c r="AE10" s="71">
        <v>2772255905</v>
      </c>
      <c r="AF10" s="71">
        <f t="shared" ref="AF10:AF17" si="14">$AD10      +$AE10</f>
        <v>25270856665</v>
      </c>
      <c r="AG10" s="71">
        <v>52109471815</v>
      </c>
      <c r="AH10" s="71">
        <v>52109471815</v>
      </c>
      <c r="AI10" s="71">
        <v>12821335875</v>
      </c>
      <c r="AJ10" s="96">
        <f t="shared" ref="AJ10:AJ17" si="15">IF(($AG10      =0),0,($AI10      /$AG10      ))</f>
        <v>0.24604616835339535</v>
      </c>
      <c r="AK10" s="96">
        <f t="shared" ref="AK10:AK17" si="16">IF(($AF10      =0),0,(($P10      /$AF10      )-1))</f>
        <v>-0.47694410160986123</v>
      </c>
    </row>
    <row r="11" spans="1:41" s="12" customFormat="1" x14ac:dyDescent="0.2">
      <c r="A11" s="28" t="s">
        <v>23</v>
      </c>
      <c r="B11" s="37" t="s">
        <v>48</v>
      </c>
      <c r="C11" s="38" t="s">
        <v>49</v>
      </c>
      <c r="D11" s="70">
        <v>42935624454</v>
      </c>
      <c r="E11" s="71">
        <v>4081635584</v>
      </c>
      <c r="F11" s="73">
        <f t="shared" si="0"/>
        <v>47017260038</v>
      </c>
      <c r="G11" s="70">
        <v>42935624454</v>
      </c>
      <c r="H11" s="71">
        <v>4081635584</v>
      </c>
      <c r="I11" s="73">
        <f t="shared" si="1"/>
        <v>47017260038</v>
      </c>
      <c r="J11" s="70">
        <v>12814696227</v>
      </c>
      <c r="K11" s="71">
        <v>149993053</v>
      </c>
      <c r="L11" s="71">
        <f t="shared" si="2"/>
        <v>12964689280</v>
      </c>
      <c r="M11" s="96">
        <f t="shared" si="3"/>
        <v>0.2757431902565517</v>
      </c>
      <c r="N11" s="106">
        <v>10932495806</v>
      </c>
      <c r="O11" s="107">
        <v>687942266</v>
      </c>
      <c r="P11" s="108">
        <f t="shared" si="4"/>
        <v>11620438072</v>
      </c>
      <c r="Q11" s="96">
        <f t="shared" si="5"/>
        <v>0.2471526001857233</v>
      </c>
      <c r="R11" s="106">
        <v>0</v>
      </c>
      <c r="S11" s="108">
        <v>0</v>
      </c>
      <c r="T11" s="108">
        <f t="shared" si="6"/>
        <v>0</v>
      </c>
      <c r="U11" s="96">
        <f t="shared" si="7"/>
        <v>0</v>
      </c>
      <c r="V11" s="106">
        <v>0</v>
      </c>
      <c r="W11" s="108">
        <v>0</v>
      </c>
      <c r="X11" s="108">
        <f t="shared" si="8"/>
        <v>0</v>
      </c>
      <c r="Y11" s="96">
        <f t="shared" si="9"/>
        <v>0</v>
      </c>
      <c r="Z11" s="70">
        <f t="shared" si="10"/>
        <v>23747192033</v>
      </c>
      <c r="AA11" s="71">
        <f t="shared" si="11"/>
        <v>837935319</v>
      </c>
      <c r="AB11" s="71">
        <f t="shared" si="12"/>
        <v>24585127352</v>
      </c>
      <c r="AC11" s="96">
        <f t="shared" si="13"/>
        <v>0.52289579044227508</v>
      </c>
      <c r="AD11" s="70">
        <v>20583120858</v>
      </c>
      <c r="AE11" s="71">
        <v>1855862908</v>
      </c>
      <c r="AF11" s="71">
        <f t="shared" si="14"/>
        <v>22438983766</v>
      </c>
      <c r="AG11" s="71">
        <v>46559436779</v>
      </c>
      <c r="AH11" s="71">
        <v>46559436779</v>
      </c>
      <c r="AI11" s="71">
        <v>10755334436</v>
      </c>
      <c r="AJ11" s="96">
        <f t="shared" si="15"/>
        <v>0.23100224530317015</v>
      </c>
      <c r="AK11" s="96">
        <f t="shared" si="16"/>
        <v>-0.48213171357574924</v>
      </c>
    </row>
    <row r="12" spans="1:41" s="12" customFormat="1" x14ac:dyDescent="0.2">
      <c r="A12" s="28" t="s">
        <v>23</v>
      </c>
      <c r="B12" s="37" t="s">
        <v>50</v>
      </c>
      <c r="C12" s="38" t="s">
        <v>51</v>
      </c>
      <c r="D12" s="70">
        <v>43656806610</v>
      </c>
      <c r="E12" s="71">
        <v>5321542000</v>
      </c>
      <c r="F12" s="73">
        <f t="shared" si="0"/>
        <v>48978348610</v>
      </c>
      <c r="G12" s="70">
        <v>43618448110</v>
      </c>
      <c r="H12" s="71">
        <v>5321542336</v>
      </c>
      <c r="I12" s="73">
        <f t="shared" si="1"/>
        <v>48939990446</v>
      </c>
      <c r="J12" s="70">
        <v>11465914159</v>
      </c>
      <c r="K12" s="71">
        <v>454029618</v>
      </c>
      <c r="L12" s="71">
        <f t="shared" si="2"/>
        <v>11919943777</v>
      </c>
      <c r="M12" s="96">
        <f t="shared" si="3"/>
        <v>0.24337169617364934</v>
      </c>
      <c r="N12" s="106">
        <v>10790006374</v>
      </c>
      <c r="O12" s="107">
        <v>1096692023</v>
      </c>
      <c r="P12" s="108">
        <f t="shared" si="4"/>
        <v>11886698397</v>
      </c>
      <c r="Q12" s="96">
        <f t="shared" si="5"/>
        <v>0.24269291910289256</v>
      </c>
      <c r="R12" s="106">
        <v>0</v>
      </c>
      <c r="S12" s="108">
        <v>0</v>
      </c>
      <c r="T12" s="108">
        <f t="shared" si="6"/>
        <v>0</v>
      </c>
      <c r="U12" s="96">
        <f t="shared" si="7"/>
        <v>0</v>
      </c>
      <c r="V12" s="106">
        <v>0</v>
      </c>
      <c r="W12" s="108">
        <v>0</v>
      </c>
      <c r="X12" s="108">
        <f t="shared" si="8"/>
        <v>0</v>
      </c>
      <c r="Y12" s="96">
        <f t="shared" si="9"/>
        <v>0</v>
      </c>
      <c r="Z12" s="70">
        <f t="shared" si="10"/>
        <v>22255920533</v>
      </c>
      <c r="AA12" s="71">
        <f t="shared" si="11"/>
        <v>1550721641</v>
      </c>
      <c r="AB12" s="71">
        <f t="shared" si="12"/>
        <v>23806642174</v>
      </c>
      <c r="AC12" s="96">
        <f t="shared" si="13"/>
        <v>0.48606461527654188</v>
      </c>
      <c r="AD12" s="70">
        <v>20749797017</v>
      </c>
      <c r="AE12" s="71">
        <v>1281748840</v>
      </c>
      <c r="AF12" s="71">
        <f t="shared" si="14"/>
        <v>22031545857</v>
      </c>
      <c r="AG12" s="71">
        <v>45327014620</v>
      </c>
      <c r="AH12" s="71">
        <v>45327014620</v>
      </c>
      <c r="AI12" s="71">
        <v>10725898067</v>
      </c>
      <c r="AJ12" s="96">
        <f t="shared" si="15"/>
        <v>0.23663367545647548</v>
      </c>
      <c r="AK12" s="96">
        <f t="shared" si="16"/>
        <v>-0.46046916207546629</v>
      </c>
    </row>
    <row r="13" spans="1:41" s="12" customFormat="1" x14ac:dyDescent="0.2">
      <c r="A13" s="28" t="s">
        <v>23</v>
      </c>
      <c r="B13" s="37" t="s">
        <v>52</v>
      </c>
      <c r="C13" s="38" t="s">
        <v>53</v>
      </c>
      <c r="D13" s="70">
        <v>65846785955</v>
      </c>
      <c r="E13" s="71">
        <v>8157478000</v>
      </c>
      <c r="F13" s="73">
        <f t="shared" si="0"/>
        <v>74004263955</v>
      </c>
      <c r="G13" s="70">
        <v>65846785955</v>
      </c>
      <c r="H13" s="71">
        <v>8157478000</v>
      </c>
      <c r="I13" s="73">
        <f t="shared" si="1"/>
        <v>74004263955</v>
      </c>
      <c r="J13" s="70">
        <v>18542306065</v>
      </c>
      <c r="K13" s="71">
        <v>491703995</v>
      </c>
      <c r="L13" s="71">
        <f t="shared" si="2"/>
        <v>19034010060</v>
      </c>
      <c r="M13" s="96">
        <f t="shared" si="3"/>
        <v>0.25720153194921402</v>
      </c>
      <c r="N13" s="106">
        <v>17521372840</v>
      </c>
      <c r="O13" s="107">
        <v>766523102</v>
      </c>
      <c r="P13" s="108">
        <f t="shared" si="4"/>
        <v>18287895942</v>
      </c>
      <c r="Q13" s="96">
        <f t="shared" si="5"/>
        <v>0.24711948967049219</v>
      </c>
      <c r="R13" s="106">
        <v>0</v>
      </c>
      <c r="S13" s="108">
        <v>0</v>
      </c>
      <c r="T13" s="108">
        <f t="shared" si="6"/>
        <v>0</v>
      </c>
      <c r="U13" s="96">
        <f t="shared" si="7"/>
        <v>0</v>
      </c>
      <c r="V13" s="106">
        <v>0</v>
      </c>
      <c r="W13" s="108">
        <v>0</v>
      </c>
      <c r="X13" s="108">
        <f t="shared" si="8"/>
        <v>0</v>
      </c>
      <c r="Y13" s="96">
        <f t="shared" si="9"/>
        <v>0</v>
      </c>
      <c r="Z13" s="70">
        <f t="shared" si="10"/>
        <v>36063678905</v>
      </c>
      <c r="AA13" s="71">
        <f t="shared" si="11"/>
        <v>1258227097</v>
      </c>
      <c r="AB13" s="71">
        <f t="shared" si="12"/>
        <v>37321906002</v>
      </c>
      <c r="AC13" s="96">
        <f t="shared" si="13"/>
        <v>0.50432102161970616</v>
      </c>
      <c r="AD13" s="70">
        <v>34758244906</v>
      </c>
      <c r="AE13" s="71">
        <v>1783046878</v>
      </c>
      <c r="AF13" s="71">
        <f t="shared" si="14"/>
        <v>36541291784</v>
      </c>
      <c r="AG13" s="71">
        <v>74471773080</v>
      </c>
      <c r="AH13" s="71">
        <v>74471773080</v>
      </c>
      <c r="AI13" s="71">
        <v>18641498388</v>
      </c>
      <c r="AJ13" s="96">
        <f t="shared" si="15"/>
        <v>0.25031629592026361</v>
      </c>
      <c r="AK13" s="96">
        <f t="shared" si="16"/>
        <v>-0.49952792993466222</v>
      </c>
    </row>
    <row r="14" spans="1:41" s="12" customFormat="1" x14ac:dyDescent="0.2">
      <c r="A14" s="28" t="s">
        <v>23</v>
      </c>
      <c r="B14" s="37" t="s">
        <v>54</v>
      </c>
      <c r="C14" s="38" t="s">
        <v>55</v>
      </c>
      <c r="D14" s="70">
        <v>8073600625</v>
      </c>
      <c r="E14" s="71">
        <v>1221005654</v>
      </c>
      <c r="F14" s="73">
        <f t="shared" si="0"/>
        <v>9294606279</v>
      </c>
      <c r="G14" s="70">
        <v>8073600625</v>
      </c>
      <c r="H14" s="71">
        <v>1221005654</v>
      </c>
      <c r="I14" s="73">
        <f t="shared" si="1"/>
        <v>9294606279</v>
      </c>
      <c r="J14" s="70">
        <v>1563746150</v>
      </c>
      <c r="K14" s="71">
        <v>140043882</v>
      </c>
      <c r="L14" s="71">
        <f t="shared" si="2"/>
        <v>1703790032</v>
      </c>
      <c r="M14" s="96">
        <f t="shared" si="3"/>
        <v>0.18330954328312973</v>
      </c>
      <c r="N14" s="106">
        <v>2674462255</v>
      </c>
      <c r="O14" s="107">
        <v>259377150</v>
      </c>
      <c r="P14" s="108">
        <f t="shared" si="4"/>
        <v>2933839405</v>
      </c>
      <c r="Q14" s="96">
        <f t="shared" si="5"/>
        <v>0.31564967002729777</v>
      </c>
      <c r="R14" s="106">
        <v>0</v>
      </c>
      <c r="S14" s="108">
        <v>0</v>
      </c>
      <c r="T14" s="108">
        <f t="shared" si="6"/>
        <v>0</v>
      </c>
      <c r="U14" s="96">
        <f t="shared" si="7"/>
        <v>0</v>
      </c>
      <c r="V14" s="106">
        <v>0</v>
      </c>
      <c r="W14" s="108">
        <v>0</v>
      </c>
      <c r="X14" s="108">
        <f t="shared" si="8"/>
        <v>0</v>
      </c>
      <c r="Y14" s="96">
        <f t="shared" si="9"/>
        <v>0</v>
      </c>
      <c r="Z14" s="70">
        <f t="shared" si="10"/>
        <v>4238208405</v>
      </c>
      <c r="AA14" s="71">
        <f t="shared" si="11"/>
        <v>399421032</v>
      </c>
      <c r="AB14" s="71">
        <f t="shared" si="12"/>
        <v>4637629437</v>
      </c>
      <c r="AC14" s="96">
        <f t="shared" si="13"/>
        <v>0.49895921331042753</v>
      </c>
      <c r="AD14" s="70">
        <v>3567177119</v>
      </c>
      <c r="AE14" s="71">
        <v>270475749</v>
      </c>
      <c r="AF14" s="71">
        <f t="shared" si="14"/>
        <v>3837652868</v>
      </c>
      <c r="AG14" s="71">
        <v>8548989585</v>
      </c>
      <c r="AH14" s="71">
        <v>8548989585</v>
      </c>
      <c r="AI14" s="71">
        <v>1691354633</v>
      </c>
      <c r="AJ14" s="96">
        <f t="shared" si="15"/>
        <v>0.19784263580898959</v>
      </c>
      <c r="AK14" s="96">
        <f t="shared" si="16"/>
        <v>-0.23551204188799502</v>
      </c>
    </row>
    <row r="15" spans="1:41" s="12" customFormat="1" x14ac:dyDescent="0.2">
      <c r="A15" s="28" t="s">
        <v>23</v>
      </c>
      <c r="B15" s="37" t="s">
        <v>56</v>
      </c>
      <c r="C15" s="38" t="s">
        <v>57</v>
      </c>
      <c r="D15" s="70">
        <v>12835947880</v>
      </c>
      <c r="E15" s="71">
        <v>1511906530</v>
      </c>
      <c r="F15" s="73">
        <f t="shared" si="0"/>
        <v>14347854410</v>
      </c>
      <c r="G15" s="70">
        <v>12835947880</v>
      </c>
      <c r="H15" s="71">
        <v>1511906530</v>
      </c>
      <c r="I15" s="73">
        <f t="shared" si="1"/>
        <v>14347854410</v>
      </c>
      <c r="J15" s="70">
        <v>1474942774</v>
      </c>
      <c r="K15" s="71">
        <v>344127941</v>
      </c>
      <c r="L15" s="71">
        <f t="shared" si="2"/>
        <v>1819070715</v>
      </c>
      <c r="M15" s="96">
        <f t="shared" si="3"/>
        <v>0.12678346622559575</v>
      </c>
      <c r="N15" s="106">
        <v>2606467640</v>
      </c>
      <c r="O15" s="107">
        <v>269740177</v>
      </c>
      <c r="P15" s="108">
        <f t="shared" si="4"/>
        <v>2876207817</v>
      </c>
      <c r="Q15" s="96">
        <f t="shared" si="5"/>
        <v>0.20046257334444195</v>
      </c>
      <c r="R15" s="106">
        <v>0</v>
      </c>
      <c r="S15" s="108">
        <v>0</v>
      </c>
      <c r="T15" s="108">
        <f t="shared" si="6"/>
        <v>0</v>
      </c>
      <c r="U15" s="96">
        <f t="shared" si="7"/>
        <v>0</v>
      </c>
      <c r="V15" s="106">
        <v>0</v>
      </c>
      <c r="W15" s="108">
        <v>0</v>
      </c>
      <c r="X15" s="108">
        <f t="shared" si="8"/>
        <v>0</v>
      </c>
      <c r="Y15" s="96">
        <f t="shared" si="9"/>
        <v>0</v>
      </c>
      <c r="Z15" s="70">
        <f t="shared" si="10"/>
        <v>4081410414</v>
      </c>
      <c r="AA15" s="71">
        <f t="shared" si="11"/>
        <v>613868118</v>
      </c>
      <c r="AB15" s="71">
        <f t="shared" si="12"/>
        <v>4695278532</v>
      </c>
      <c r="AC15" s="96">
        <f t="shared" si="13"/>
        <v>0.32724603957003773</v>
      </c>
      <c r="AD15" s="70">
        <v>0</v>
      </c>
      <c r="AE15" s="71">
        <v>0</v>
      </c>
      <c r="AF15" s="71">
        <f t="shared" si="14"/>
        <v>0</v>
      </c>
      <c r="AG15" s="71">
        <v>0</v>
      </c>
      <c r="AH15" s="71">
        <v>0</v>
      </c>
      <c r="AI15" s="71">
        <v>0</v>
      </c>
      <c r="AJ15" s="96">
        <f t="shared" si="15"/>
        <v>0</v>
      </c>
      <c r="AK15" s="96">
        <f t="shared" si="16"/>
        <v>0</v>
      </c>
    </row>
    <row r="16" spans="1:41" s="12" customFormat="1" x14ac:dyDescent="0.2">
      <c r="A16" s="28" t="s">
        <v>23</v>
      </c>
      <c r="B16" s="37" t="s">
        <v>58</v>
      </c>
      <c r="C16" s="38" t="s">
        <v>59</v>
      </c>
      <c r="D16" s="70">
        <v>38994328591</v>
      </c>
      <c r="E16" s="71">
        <v>3956871493</v>
      </c>
      <c r="F16" s="73">
        <f t="shared" si="0"/>
        <v>42951200084</v>
      </c>
      <c r="G16" s="70">
        <v>38994328591</v>
      </c>
      <c r="H16" s="71">
        <v>3956871493</v>
      </c>
      <c r="I16" s="73">
        <f t="shared" si="1"/>
        <v>42951200084</v>
      </c>
      <c r="J16" s="70">
        <v>10739457579</v>
      </c>
      <c r="K16" s="71">
        <v>231855272</v>
      </c>
      <c r="L16" s="71">
        <f t="shared" si="2"/>
        <v>10971312851</v>
      </c>
      <c r="M16" s="96">
        <f t="shared" si="3"/>
        <v>0.2554367009430078</v>
      </c>
      <c r="N16" s="106">
        <v>7645181530</v>
      </c>
      <c r="O16" s="107">
        <v>763599825</v>
      </c>
      <c r="P16" s="108">
        <f t="shared" si="4"/>
        <v>8408781355</v>
      </c>
      <c r="Q16" s="96">
        <f t="shared" si="5"/>
        <v>0.19577523651387807</v>
      </c>
      <c r="R16" s="106">
        <v>0</v>
      </c>
      <c r="S16" s="108">
        <v>0</v>
      </c>
      <c r="T16" s="108">
        <f t="shared" si="6"/>
        <v>0</v>
      </c>
      <c r="U16" s="96">
        <f t="shared" si="7"/>
        <v>0</v>
      </c>
      <c r="V16" s="106">
        <v>0</v>
      </c>
      <c r="W16" s="108">
        <v>0</v>
      </c>
      <c r="X16" s="108">
        <f t="shared" si="8"/>
        <v>0</v>
      </c>
      <c r="Y16" s="96">
        <f t="shared" si="9"/>
        <v>0</v>
      </c>
      <c r="Z16" s="70">
        <f t="shared" si="10"/>
        <v>18384639109</v>
      </c>
      <c r="AA16" s="71">
        <f t="shared" si="11"/>
        <v>995455097</v>
      </c>
      <c r="AB16" s="71">
        <f t="shared" si="12"/>
        <v>19380094206</v>
      </c>
      <c r="AC16" s="96">
        <f t="shared" si="13"/>
        <v>0.45121193745688587</v>
      </c>
      <c r="AD16" s="70">
        <v>18468386620</v>
      </c>
      <c r="AE16" s="71">
        <v>1009249741</v>
      </c>
      <c r="AF16" s="71">
        <f t="shared" si="14"/>
        <v>19477636361</v>
      </c>
      <c r="AG16" s="71">
        <v>41598259741</v>
      </c>
      <c r="AH16" s="71">
        <v>41598259741</v>
      </c>
      <c r="AI16" s="71">
        <v>10074612495</v>
      </c>
      <c r="AJ16" s="96">
        <f t="shared" si="15"/>
        <v>0.24218831647590006</v>
      </c>
      <c r="AK16" s="96">
        <f t="shared" si="16"/>
        <v>-0.56828532994707337</v>
      </c>
    </row>
    <row r="17" spans="1:37" s="12" customFormat="1" x14ac:dyDescent="0.2">
      <c r="A17" s="28" t="s">
        <v>0</v>
      </c>
      <c r="B17" s="46" t="s">
        <v>100</v>
      </c>
      <c r="C17" s="38" t="s">
        <v>0</v>
      </c>
      <c r="D17" s="74">
        <f>SUM(D9:D16)</f>
        <v>268089429589</v>
      </c>
      <c r="E17" s="75">
        <f>SUM(E9:E16)</f>
        <v>34380001596</v>
      </c>
      <c r="F17" s="76">
        <f t="shared" si="0"/>
        <v>302469431185</v>
      </c>
      <c r="G17" s="74">
        <f>SUM(G9:G16)</f>
        <v>268177391222</v>
      </c>
      <c r="H17" s="75">
        <f>SUM(H9:H16)</f>
        <v>35100586151</v>
      </c>
      <c r="I17" s="76">
        <f t="shared" si="1"/>
        <v>303277977373</v>
      </c>
      <c r="J17" s="74">
        <f>SUM(J9:J16)</f>
        <v>71177081544</v>
      </c>
      <c r="K17" s="75">
        <f>SUM(K9:K16)</f>
        <v>2471881061</v>
      </c>
      <c r="L17" s="75">
        <f t="shared" si="2"/>
        <v>73648962605</v>
      </c>
      <c r="M17" s="97">
        <f t="shared" si="3"/>
        <v>0.24349225082502282</v>
      </c>
      <c r="N17" s="112">
        <f>SUM(N9:N16)</f>
        <v>66351587249</v>
      </c>
      <c r="O17" s="113">
        <f>SUM(O9:O16)</f>
        <v>5472041944</v>
      </c>
      <c r="P17" s="114">
        <f t="shared" si="4"/>
        <v>71823629193</v>
      </c>
      <c r="Q17" s="97">
        <f t="shared" si="5"/>
        <v>0.23745748094811725</v>
      </c>
      <c r="R17" s="112">
        <f>SUM(R9:R16)</f>
        <v>0</v>
      </c>
      <c r="S17" s="114">
        <f>SUM(S9:S16)</f>
        <v>0</v>
      </c>
      <c r="T17" s="114">
        <f t="shared" si="6"/>
        <v>0</v>
      </c>
      <c r="U17" s="97">
        <f t="shared" si="7"/>
        <v>0</v>
      </c>
      <c r="V17" s="112">
        <f>SUM(V9:V16)</f>
        <v>0</v>
      </c>
      <c r="W17" s="114">
        <f>SUM(W9:W16)</f>
        <v>0</v>
      </c>
      <c r="X17" s="114">
        <f t="shared" si="8"/>
        <v>0</v>
      </c>
      <c r="Y17" s="97">
        <f t="shared" si="9"/>
        <v>0</v>
      </c>
      <c r="Z17" s="74">
        <f t="shared" si="10"/>
        <v>137528668793</v>
      </c>
      <c r="AA17" s="75">
        <f t="shared" si="11"/>
        <v>7943923005</v>
      </c>
      <c r="AB17" s="75">
        <f t="shared" si="12"/>
        <v>145472591798</v>
      </c>
      <c r="AC17" s="97">
        <f t="shared" si="13"/>
        <v>0.4809497317731401</v>
      </c>
      <c r="AD17" s="74">
        <f>SUM(AD9:AD16)</f>
        <v>124934842446</v>
      </c>
      <c r="AE17" s="75">
        <f>SUM(AE9:AE16)</f>
        <v>9498942286</v>
      </c>
      <c r="AF17" s="75">
        <f t="shared" si="14"/>
        <v>134433784732</v>
      </c>
      <c r="AG17" s="75">
        <f>SUM(AG9:AG16)</f>
        <v>277782585857</v>
      </c>
      <c r="AH17" s="75">
        <f>SUM(AH9:AH16)</f>
        <v>277782585857</v>
      </c>
      <c r="AI17" s="75">
        <f>SUM(AI9:AI16)</f>
        <v>67396879420</v>
      </c>
      <c r="AJ17" s="97">
        <f t="shared" si="15"/>
        <v>0.24262456630271026</v>
      </c>
      <c r="AK17" s="97">
        <f t="shared" si="16"/>
        <v>-0.46573229834908136</v>
      </c>
    </row>
    <row r="18" spans="1:37" s="12" customFormat="1" x14ac:dyDescent="0.2">
      <c r="A18" s="42"/>
      <c r="B18" s="47"/>
      <c r="C18" s="48"/>
      <c r="D18" s="92"/>
      <c r="E18" s="93"/>
      <c r="F18" s="94"/>
      <c r="G18" s="92"/>
      <c r="H18" s="93"/>
      <c r="I18" s="94"/>
      <c r="J18" s="92"/>
      <c r="K18" s="93"/>
      <c r="L18" s="93"/>
      <c r="M18" s="104"/>
      <c r="N18" s="115"/>
      <c r="O18" s="116"/>
      <c r="P18" s="117"/>
      <c r="Q18" s="104"/>
      <c r="R18" s="115"/>
      <c r="S18" s="117"/>
      <c r="T18" s="117"/>
      <c r="U18" s="104"/>
      <c r="V18" s="115"/>
      <c r="W18" s="117"/>
      <c r="X18" s="117"/>
      <c r="Y18" s="104"/>
      <c r="Z18" s="92"/>
      <c r="AA18" s="93"/>
      <c r="AB18" s="93"/>
      <c r="AC18" s="104"/>
      <c r="AD18" s="92"/>
      <c r="AE18" s="93"/>
      <c r="AF18" s="93"/>
      <c r="AG18" s="93"/>
      <c r="AH18" s="93"/>
      <c r="AI18" s="93"/>
      <c r="AJ18" s="104"/>
      <c r="AK18" s="104"/>
    </row>
    <row r="19" spans="1:37" x14ac:dyDescent="0.2">
      <c r="A19" s="49"/>
      <c r="B19" s="50"/>
      <c r="C19" s="51"/>
      <c r="D19" s="95"/>
      <c r="E19" s="95"/>
      <c r="F19" s="95"/>
      <c r="G19" s="95"/>
      <c r="H19" s="95"/>
      <c r="I19" s="95"/>
      <c r="J19" s="95"/>
      <c r="K19" s="95"/>
      <c r="L19" s="95"/>
      <c r="M19" s="105"/>
      <c r="N19" s="118"/>
      <c r="O19" s="118"/>
      <c r="P19" s="118"/>
      <c r="Q19" s="119"/>
      <c r="R19" s="118"/>
      <c r="S19" s="118"/>
      <c r="T19" s="118"/>
      <c r="U19" s="119"/>
      <c r="V19" s="118"/>
      <c r="W19" s="118"/>
      <c r="X19" s="118"/>
      <c r="Y19" s="119"/>
      <c r="Z19" s="95"/>
      <c r="AA19" s="95"/>
      <c r="AB19" s="95"/>
      <c r="AC19" s="105"/>
      <c r="AD19" s="95"/>
      <c r="AE19" s="95"/>
      <c r="AF19" s="95"/>
      <c r="AG19" s="95"/>
      <c r="AH19" s="95"/>
      <c r="AI19" s="95"/>
      <c r="AJ19" s="105"/>
      <c r="AK19" s="105"/>
    </row>
    <row r="20" spans="1:37" x14ac:dyDescent="0.2">
      <c r="A20" s="2"/>
      <c r="B20" s="2"/>
      <c r="C20" s="2"/>
      <c r="D20" s="82"/>
      <c r="E20" s="82"/>
      <c r="F20" s="82"/>
      <c r="G20" s="82"/>
      <c r="H20" s="82"/>
      <c r="I20" s="82"/>
      <c r="J20" s="82"/>
      <c r="K20" s="82"/>
      <c r="L20" s="82"/>
      <c r="M20" s="100"/>
      <c r="N20" s="82"/>
      <c r="O20" s="82"/>
      <c r="P20" s="82"/>
      <c r="Q20" s="100"/>
      <c r="R20" s="82"/>
      <c r="S20" s="82"/>
      <c r="T20" s="82"/>
      <c r="U20" s="100"/>
      <c r="V20" s="82"/>
      <c r="W20" s="82"/>
      <c r="X20" s="82"/>
      <c r="Y20" s="100"/>
      <c r="Z20" s="82"/>
      <c r="AA20" s="82"/>
      <c r="AB20" s="82"/>
      <c r="AC20" s="100"/>
      <c r="AD20" s="82"/>
      <c r="AE20" s="82"/>
      <c r="AF20" s="82"/>
      <c r="AG20" s="82"/>
      <c r="AH20" s="82"/>
      <c r="AI20" s="82"/>
      <c r="AJ20" s="100"/>
      <c r="AK20" s="100"/>
    </row>
    <row r="21" spans="1:37" x14ac:dyDescent="0.2">
      <c r="A21" s="2"/>
      <c r="B21" s="2"/>
      <c r="C21" s="2"/>
      <c r="D21" s="82"/>
      <c r="E21" s="82"/>
      <c r="F21" s="82"/>
      <c r="G21" s="82"/>
      <c r="H21" s="82"/>
      <c r="I21" s="82"/>
      <c r="J21" s="82"/>
      <c r="K21" s="82"/>
      <c r="L21" s="82"/>
      <c r="M21" s="100"/>
      <c r="N21" s="82"/>
      <c r="O21" s="82"/>
      <c r="P21" s="82"/>
      <c r="Q21" s="100"/>
      <c r="R21" s="82"/>
      <c r="S21" s="82"/>
      <c r="T21" s="82"/>
      <c r="U21" s="100"/>
      <c r="V21" s="82"/>
      <c r="W21" s="82"/>
      <c r="X21" s="82"/>
      <c r="Y21" s="100"/>
      <c r="Z21" s="82"/>
      <c r="AA21" s="82"/>
      <c r="AB21" s="82"/>
      <c r="AC21" s="100"/>
      <c r="AD21" s="82"/>
      <c r="AE21" s="82"/>
      <c r="AF21" s="82"/>
      <c r="AG21" s="82"/>
      <c r="AH21" s="82"/>
      <c r="AI21" s="82"/>
      <c r="AJ21" s="100"/>
      <c r="AK21" s="100"/>
    </row>
    <row r="22" spans="1:37" x14ac:dyDescent="0.2">
      <c r="A22" s="2"/>
      <c r="B22" s="2"/>
      <c r="C22" s="2"/>
      <c r="D22" s="82"/>
      <c r="E22" s="82"/>
      <c r="F22" s="82"/>
      <c r="G22" s="82"/>
      <c r="H22" s="82"/>
      <c r="I22" s="82"/>
      <c r="J22" s="82"/>
      <c r="K22" s="82"/>
      <c r="L22" s="82"/>
      <c r="M22" s="100"/>
      <c r="N22" s="82"/>
      <c r="O22" s="82"/>
      <c r="P22" s="82"/>
      <c r="Q22" s="100"/>
      <c r="R22" s="82"/>
      <c r="S22" s="82"/>
      <c r="T22" s="82"/>
      <c r="U22" s="100"/>
      <c r="V22" s="82"/>
      <c r="W22" s="82"/>
      <c r="X22" s="82"/>
      <c r="Y22" s="100"/>
      <c r="Z22" s="82"/>
      <c r="AA22" s="82"/>
      <c r="AB22" s="82"/>
      <c r="AC22" s="100"/>
      <c r="AD22" s="82"/>
      <c r="AE22" s="82"/>
      <c r="AF22" s="82"/>
      <c r="AG22" s="82"/>
      <c r="AH22" s="82"/>
      <c r="AI22" s="82"/>
      <c r="AJ22" s="100"/>
      <c r="AK22" s="100"/>
    </row>
    <row r="23" spans="1:37" x14ac:dyDescent="0.2">
      <c r="A23" s="2"/>
      <c r="B23" s="2"/>
      <c r="C23" s="2"/>
      <c r="D23" s="82"/>
      <c r="E23" s="82"/>
      <c r="F23" s="82"/>
      <c r="G23" s="82"/>
      <c r="H23" s="82"/>
      <c r="I23" s="82"/>
      <c r="J23" s="82"/>
      <c r="K23" s="82"/>
      <c r="L23" s="82"/>
      <c r="M23" s="100"/>
      <c r="N23" s="82"/>
      <c r="O23" s="82"/>
      <c r="P23" s="82"/>
      <c r="Q23" s="100"/>
      <c r="R23" s="82"/>
      <c r="S23" s="82"/>
      <c r="T23" s="82"/>
      <c r="U23" s="100"/>
      <c r="V23" s="82"/>
      <c r="W23" s="82"/>
      <c r="X23" s="82"/>
      <c r="Y23" s="100"/>
      <c r="Z23" s="82"/>
      <c r="AA23" s="82"/>
      <c r="AB23" s="82"/>
      <c r="AC23" s="100"/>
      <c r="AD23" s="82"/>
      <c r="AE23" s="82"/>
      <c r="AF23" s="82"/>
      <c r="AG23" s="82"/>
      <c r="AH23" s="82"/>
      <c r="AI23" s="82"/>
      <c r="AJ23" s="100"/>
      <c r="AK23" s="100"/>
    </row>
    <row r="24" spans="1:37" x14ac:dyDescent="0.2">
      <c r="A24" s="2"/>
      <c r="B24" s="2"/>
      <c r="C24" s="2"/>
      <c r="D24" s="82"/>
      <c r="E24" s="82"/>
      <c r="F24" s="82"/>
      <c r="G24" s="82"/>
      <c r="H24" s="82"/>
      <c r="I24" s="82"/>
      <c r="J24" s="82"/>
      <c r="K24" s="82"/>
      <c r="L24" s="82"/>
      <c r="M24" s="100"/>
      <c r="N24" s="82"/>
      <c r="O24" s="82"/>
      <c r="P24" s="82"/>
      <c r="Q24" s="100"/>
      <c r="R24" s="82"/>
      <c r="S24" s="82"/>
      <c r="T24" s="82"/>
      <c r="U24" s="100"/>
      <c r="V24" s="82"/>
      <c r="W24" s="82"/>
      <c r="X24" s="82"/>
      <c r="Y24" s="100"/>
      <c r="Z24" s="82"/>
      <c r="AA24" s="82"/>
      <c r="AB24" s="82"/>
      <c r="AC24" s="100"/>
      <c r="AD24" s="82"/>
      <c r="AE24" s="82"/>
      <c r="AF24" s="82"/>
      <c r="AG24" s="82"/>
      <c r="AH24" s="82"/>
      <c r="AI24" s="82"/>
      <c r="AJ24" s="100"/>
      <c r="AK24" s="100"/>
    </row>
    <row r="25" spans="1:37" x14ac:dyDescent="0.2">
      <c r="A25" s="2"/>
      <c r="B25" s="2"/>
      <c r="C25" s="2"/>
      <c r="D25" s="82"/>
      <c r="E25" s="82"/>
      <c r="F25" s="82"/>
      <c r="G25" s="82"/>
      <c r="H25" s="82"/>
      <c r="I25" s="82"/>
      <c r="J25" s="82"/>
      <c r="K25" s="82"/>
      <c r="L25" s="82"/>
      <c r="M25" s="100"/>
      <c r="N25" s="82"/>
      <c r="O25" s="82"/>
      <c r="P25" s="82"/>
      <c r="Q25" s="100"/>
      <c r="R25" s="82"/>
      <c r="S25" s="82"/>
      <c r="T25" s="82"/>
      <c r="U25" s="100"/>
      <c r="V25" s="82"/>
      <c r="W25" s="82"/>
      <c r="X25" s="82"/>
      <c r="Y25" s="100"/>
      <c r="Z25" s="82"/>
      <c r="AA25" s="82"/>
      <c r="AB25" s="82"/>
      <c r="AC25" s="100"/>
      <c r="AD25" s="82"/>
      <c r="AE25" s="82"/>
      <c r="AF25" s="82"/>
      <c r="AG25" s="82"/>
      <c r="AH25" s="82"/>
      <c r="AI25" s="82"/>
      <c r="AJ25" s="100"/>
      <c r="AK25" s="100"/>
    </row>
    <row r="26" spans="1:37" x14ac:dyDescent="0.2">
      <c r="A26" s="2"/>
      <c r="B26" s="2"/>
      <c r="C26" s="2"/>
      <c r="D26" s="82"/>
      <c r="E26" s="82"/>
      <c r="F26" s="82"/>
      <c r="G26" s="82"/>
      <c r="H26" s="82"/>
      <c r="I26" s="82"/>
      <c r="J26" s="82"/>
      <c r="K26" s="82"/>
      <c r="L26" s="82"/>
      <c r="M26" s="100"/>
      <c r="N26" s="82"/>
      <c r="O26" s="82"/>
      <c r="P26" s="82"/>
      <c r="Q26" s="100"/>
      <c r="R26" s="82"/>
      <c r="S26" s="82"/>
      <c r="T26" s="82"/>
      <c r="U26" s="100"/>
      <c r="V26" s="82"/>
      <c r="W26" s="82"/>
      <c r="X26" s="82"/>
      <c r="Y26" s="100"/>
      <c r="Z26" s="82"/>
      <c r="AA26" s="82"/>
      <c r="AB26" s="82"/>
      <c r="AC26" s="100"/>
      <c r="AD26" s="82"/>
      <c r="AE26" s="82"/>
      <c r="AF26" s="82"/>
      <c r="AG26" s="82"/>
      <c r="AH26" s="82"/>
      <c r="AI26" s="82"/>
      <c r="AJ26" s="100"/>
      <c r="AK26" s="100"/>
    </row>
    <row r="27" spans="1:37" x14ac:dyDescent="0.2">
      <c r="A27" s="2"/>
      <c r="B27" s="2"/>
      <c r="C27" s="2"/>
      <c r="D27" s="82"/>
      <c r="E27" s="82"/>
      <c r="F27" s="82"/>
      <c r="G27" s="82"/>
      <c r="H27" s="82"/>
      <c r="I27" s="82"/>
      <c r="J27" s="82"/>
      <c r="K27" s="82"/>
      <c r="L27" s="82"/>
      <c r="M27" s="100"/>
      <c r="N27" s="82"/>
      <c r="O27" s="82"/>
      <c r="P27" s="82"/>
      <c r="Q27" s="100"/>
      <c r="R27" s="82"/>
      <c r="S27" s="82"/>
      <c r="T27" s="82"/>
      <c r="U27" s="100"/>
      <c r="V27" s="82"/>
      <c r="W27" s="82"/>
      <c r="X27" s="82"/>
      <c r="Y27" s="100"/>
      <c r="Z27" s="82"/>
      <c r="AA27" s="82"/>
      <c r="AB27" s="82"/>
      <c r="AC27" s="100"/>
      <c r="AD27" s="82"/>
      <c r="AE27" s="82"/>
      <c r="AF27" s="82"/>
      <c r="AG27" s="82"/>
      <c r="AH27" s="82"/>
      <c r="AI27" s="82"/>
      <c r="AJ27" s="100"/>
      <c r="AK27" s="100"/>
    </row>
    <row r="28" spans="1:37" x14ac:dyDescent="0.2">
      <c r="A28" s="2"/>
      <c r="B28" s="2"/>
      <c r="C28" s="2"/>
      <c r="D28" s="82"/>
      <c r="E28" s="82"/>
      <c r="F28" s="82"/>
      <c r="G28" s="82"/>
      <c r="H28" s="82"/>
      <c r="I28" s="82"/>
      <c r="J28" s="82"/>
      <c r="K28" s="82"/>
      <c r="L28" s="82"/>
      <c r="M28" s="100"/>
      <c r="N28" s="82"/>
      <c r="O28" s="82"/>
      <c r="P28" s="82"/>
      <c r="Q28" s="100"/>
      <c r="R28" s="82"/>
      <c r="S28" s="82"/>
      <c r="T28" s="82"/>
      <c r="U28" s="100"/>
      <c r="V28" s="82"/>
      <c r="W28" s="82"/>
      <c r="X28" s="82"/>
      <c r="Y28" s="100"/>
      <c r="Z28" s="82"/>
      <c r="AA28" s="82"/>
      <c r="AB28" s="82"/>
      <c r="AC28" s="100"/>
      <c r="AD28" s="82"/>
      <c r="AE28" s="82"/>
      <c r="AF28" s="82"/>
      <c r="AG28" s="82"/>
      <c r="AH28" s="82"/>
      <c r="AI28" s="82"/>
      <c r="AJ28" s="100"/>
      <c r="AK28" s="100"/>
    </row>
    <row r="29" spans="1:37" x14ac:dyDescent="0.2">
      <c r="A29" s="2"/>
      <c r="B29" s="2"/>
      <c r="C29" s="2"/>
      <c r="D29" s="82"/>
      <c r="E29" s="82"/>
      <c r="F29" s="82"/>
      <c r="G29" s="82"/>
      <c r="H29" s="82"/>
      <c r="I29" s="82"/>
      <c r="J29" s="82"/>
      <c r="K29" s="82"/>
      <c r="L29" s="82"/>
      <c r="M29" s="100"/>
      <c r="N29" s="82"/>
      <c r="O29" s="82"/>
      <c r="P29" s="82"/>
      <c r="Q29" s="100"/>
      <c r="R29" s="82"/>
      <c r="S29" s="82"/>
      <c r="T29" s="82"/>
      <c r="U29" s="100"/>
      <c r="V29" s="82"/>
      <c r="W29" s="82"/>
      <c r="X29" s="82"/>
      <c r="Y29" s="100"/>
      <c r="Z29" s="82"/>
      <c r="AA29" s="82"/>
      <c r="AB29" s="82"/>
      <c r="AC29" s="100"/>
      <c r="AD29" s="82"/>
      <c r="AE29" s="82"/>
      <c r="AF29" s="82"/>
      <c r="AG29" s="82"/>
      <c r="AH29" s="82"/>
      <c r="AI29" s="82"/>
      <c r="AJ29" s="100"/>
      <c r="AK29" s="100"/>
    </row>
    <row r="30" spans="1:37" x14ac:dyDescent="0.2">
      <c r="A30" s="2"/>
      <c r="B30" s="2"/>
      <c r="C30" s="2"/>
      <c r="D30" s="82"/>
      <c r="E30" s="82"/>
      <c r="F30" s="82"/>
      <c r="G30" s="82"/>
      <c r="H30" s="82"/>
      <c r="I30" s="82"/>
      <c r="J30" s="82"/>
      <c r="K30" s="82"/>
      <c r="L30" s="82"/>
      <c r="M30" s="100"/>
      <c r="N30" s="82"/>
      <c r="O30" s="82"/>
      <c r="P30" s="82"/>
      <c r="Q30" s="100"/>
      <c r="R30" s="82"/>
      <c r="S30" s="82"/>
      <c r="T30" s="82"/>
      <c r="U30" s="100"/>
      <c r="V30" s="82"/>
      <c r="W30" s="82"/>
      <c r="X30" s="82"/>
      <c r="Y30" s="100"/>
      <c r="Z30" s="82"/>
      <c r="AA30" s="82"/>
      <c r="AB30" s="82"/>
      <c r="AC30" s="100"/>
      <c r="AD30" s="82"/>
      <c r="AE30" s="82"/>
      <c r="AF30" s="82"/>
      <c r="AG30" s="82"/>
      <c r="AH30" s="82"/>
      <c r="AI30" s="82"/>
      <c r="AJ30" s="100"/>
      <c r="AK30" s="100"/>
    </row>
    <row r="31" spans="1:37" x14ac:dyDescent="0.2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</row>
    <row r="32" spans="1:37" x14ac:dyDescent="0.2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</row>
    <row r="33" spans="1:37" x14ac:dyDescent="0.2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</row>
    <row r="34" spans="1:37" x14ac:dyDescent="0.2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</row>
    <row r="35" spans="1:37" x14ac:dyDescent="0.2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</row>
    <row r="36" spans="1:37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8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4"/>
  <sheetViews>
    <sheetView showGridLines="0" view="pageBreakPreview" zoomScale="60" zoomScaleNormal="100" workbookViewId="0">
      <selection activeCell="AA24" sqref="AA24"/>
    </sheetView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6" width="18.7109375" customWidth="1"/>
    <col min="7" max="9" width="10.7109375" hidden="1" customWidth="1"/>
    <col min="10" max="12" width="18.140625" customWidth="1"/>
    <col min="13" max="13" width="11.7109375" customWidth="1"/>
    <col min="14" max="16" width="17.140625" customWidth="1"/>
    <col min="17" max="17" width="11.7109375" customWidth="1"/>
    <col min="18" max="25" width="10.7109375" hidden="1" customWidth="1"/>
    <col min="26" max="28" width="18.42578125" customWidth="1"/>
    <col min="29" max="29" width="11.7109375" customWidth="1"/>
    <col min="30" max="32" width="17.5703125" customWidth="1"/>
    <col min="33" max="35" width="10.7109375" hidden="1" customWidth="1"/>
    <col min="36" max="36" width="11.7109375" customWidth="1"/>
    <col min="37" max="37" width="10.7109375" customWidth="1"/>
  </cols>
  <sheetData>
    <row r="1" spans="1:41" ht="16.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5.75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2"/>
      <c r="AM2" s="2"/>
      <c r="AN2" s="2"/>
      <c r="AO2" s="2"/>
    </row>
    <row r="3" spans="1:41" s="6" customFormat="1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5"/>
      <c r="AM3" s="5"/>
      <c r="AN3" s="5"/>
      <c r="AO3" s="5"/>
    </row>
    <row r="4" spans="1:41" s="12" customFormat="1" ht="16.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  <c r="AL4" s="11"/>
      <c r="AM4" s="11"/>
      <c r="AN4" s="11"/>
      <c r="AO4" s="11"/>
    </row>
    <row r="5" spans="1:41" s="12" customFormat="1" ht="81.7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  <c r="AL5" s="11"/>
      <c r="AM5" s="11"/>
      <c r="AN5" s="11"/>
      <c r="AO5" s="11"/>
    </row>
    <row r="6" spans="1:41" s="12" customFormat="1" x14ac:dyDescent="0.2">
      <c r="A6" s="7" t="s">
        <v>0</v>
      </c>
      <c r="B6" s="23"/>
      <c r="C6" s="24"/>
      <c r="D6" s="25"/>
      <c r="E6" s="26"/>
      <c r="F6" s="27"/>
      <c r="G6" s="28"/>
      <c r="H6" s="26"/>
      <c r="I6" s="29"/>
      <c r="J6" s="28"/>
      <c r="K6" s="26"/>
      <c r="L6" s="26"/>
      <c r="M6" s="27"/>
      <c r="N6" s="25"/>
      <c r="O6" s="30"/>
      <c r="P6" s="26"/>
      <c r="Q6" s="27"/>
      <c r="R6" s="25"/>
      <c r="S6" s="26"/>
      <c r="T6" s="26"/>
      <c r="U6" s="27"/>
      <c r="V6" s="25"/>
      <c r="W6" s="26"/>
      <c r="X6" s="26"/>
      <c r="Y6" s="27"/>
      <c r="Z6" s="28"/>
      <c r="AA6" s="26"/>
      <c r="AB6" s="26"/>
      <c r="AC6" s="27"/>
      <c r="AD6" s="28"/>
      <c r="AE6" s="26"/>
      <c r="AF6" s="26"/>
      <c r="AG6" s="26"/>
      <c r="AH6" s="26"/>
      <c r="AI6" s="26"/>
      <c r="AJ6" s="27"/>
      <c r="AK6" s="27"/>
      <c r="AL6" s="11"/>
      <c r="AM6" s="11"/>
      <c r="AN6" s="11"/>
      <c r="AO6" s="11"/>
    </row>
    <row r="7" spans="1:41" s="12" customFormat="1" x14ac:dyDescent="0.2">
      <c r="A7" s="31" t="s">
        <v>0</v>
      </c>
      <c r="B7" s="32" t="s">
        <v>60</v>
      </c>
      <c r="C7" s="24"/>
      <c r="D7" s="33"/>
      <c r="E7" s="34"/>
      <c r="F7" s="35"/>
      <c r="G7" s="28"/>
      <c r="H7" s="34"/>
      <c r="I7" s="29"/>
      <c r="J7" s="28"/>
      <c r="K7" s="34"/>
      <c r="L7" s="34"/>
      <c r="M7" s="35"/>
      <c r="N7" s="33"/>
      <c r="O7" s="36"/>
      <c r="P7" s="34"/>
      <c r="Q7" s="35"/>
      <c r="R7" s="33"/>
      <c r="S7" s="34"/>
      <c r="T7" s="34"/>
      <c r="U7" s="35"/>
      <c r="V7" s="33"/>
      <c r="W7" s="34"/>
      <c r="X7" s="34"/>
      <c r="Y7" s="35"/>
      <c r="Z7" s="28"/>
      <c r="AA7" s="34"/>
      <c r="AB7" s="34"/>
      <c r="AC7" s="35"/>
      <c r="AD7" s="28"/>
      <c r="AE7" s="34"/>
      <c r="AF7" s="34"/>
      <c r="AG7" s="34"/>
      <c r="AH7" s="34"/>
      <c r="AI7" s="34"/>
      <c r="AJ7" s="35"/>
      <c r="AK7" s="35"/>
      <c r="AL7" s="11"/>
      <c r="AM7" s="11"/>
      <c r="AN7" s="11"/>
      <c r="AO7" s="11"/>
    </row>
    <row r="8" spans="1:41" s="12" customFormat="1" x14ac:dyDescent="0.2">
      <c r="A8" s="31" t="s">
        <v>0</v>
      </c>
      <c r="B8" s="29"/>
      <c r="C8" s="24"/>
      <c r="D8" s="33"/>
      <c r="E8" s="34"/>
      <c r="F8" s="35"/>
      <c r="G8" s="28"/>
      <c r="H8" s="34"/>
      <c r="I8" s="29"/>
      <c r="J8" s="28"/>
      <c r="K8" s="34"/>
      <c r="L8" s="34"/>
      <c r="M8" s="35"/>
      <c r="N8" s="33"/>
      <c r="O8" s="36"/>
      <c r="P8" s="34"/>
      <c r="Q8" s="35"/>
      <c r="R8" s="33"/>
      <c r="S8" s="34"/>
      <c r="T8" s="34"/>
      <c r="U8" s="35"/>
      <c r="V8" s="33"/>
      <c r="W8" s="34"/>
      <c r="X8" s="34"/>
      <c r="Y8" s="35"/>
      <c r="Z8" s="28"/>
      <c r="AA8" s="34"/>
      <c r="AB8" s="34"/>
      <c r="AC8" s="35"/>
      <c r="AD8" s="28"/>
      <c r="AE8" s="34"/>
      <c r="AF8" s="34"/>
      <c r="AG8" s="34"/>
      <c r="AH8" s="34"/>
      <c r="AI8" s="34"/>
      <c r="AJ8" s="35"/>
      <c r="AK8" s="35"/>
      <c r="AL8" s="11"/>
      <c r="AM8" s="11"/>
      <c r="AN8" s="11"/>
      <c r="AO8" s="11"/>
    </row>
    <row r="9" spans="1:41" s="12" customFormat="1" x14ac:dyDescent="0.2">
      <c r="A9" s="28" t="s">
        <v>23</v>
      </c>
      <c r="B9" s="37" t="s">
        <v>61</v>
      </c>
      <c r="C9" s="38" t="s">
        <v>62</v>
      </c>
      <c r="D9" s="70">
        <v>3527316852</v>
      </c>
      <c r="E9" s="71">
        <v>157832518</v>
      </c>
      <c r="F9" s="72">
        <f>$D9       +$E9</f>
        <v>3685149370</v>
      </c>
      <c r="G9" s="70">
        <v>3527316852</v>
      </c>
      <c r="H9" s="71">
        <v>157832518</v>
      </c>
      <c r="I9" s="73">
        <f>$G9       +$H9</f>
        <v>3685149370</v>
      </c>
      <c r="J9" s="70">
        <v>822442051</v>
      </c>
      <c r="K9" s="71">
        <v>7459636</v>
      </c>
      <c r="L9" s="71">
        <f>$J9       +$K9</f>
        <v>829901687</v>
      </c>
      <c r="M9" s="96">
        <f>IF(($F9       =0),0,($L9       /$F9       ))</f>
        <v>0.22520164141949015</v>
      </c>
      <c r="N9" s="106">
        <v>547889259</v>
      </c>
      <c r="O9" s="107">
        <v>22549843</v>
      </c>
      <c r="P9" s="108">
        <f>$N9       +$O9</f>
        <v>570439102</v>
      </c>
      <c r="Q9" s="96">
        <f>IF(($F9       =0),0,($P9       /$F9       ))</f>
        <v>0.15479402453637855</v>
      </c>
      <c r="R9" s="106">
        <v>0</v>
      </c>
      <c r="S9" s="108">
        <v>0</v>
      </c>
      <c r="T9" s="108">
        <f>$R9       +$S9</f>
        <v>0</v>
      </c>
      <c r="U9" s="96">
        <f>IF(($I9       =0),0,($T9       /$I9       ))</f>
        <v>0</v>
      </c>
      <c r="V9" s="106">
        <v>0</v>
      </c>
      <c r="W9" s="108">
        <v>0</v>
      </c>
      <c r="X9" s="108">
        <f>$V9       +$W9</f>
        <v>0</v>
      </c>
      <c r="Y9" s="96">
        <f>IF(($I9       =0),0,($X9       /$I9       ))</f>
        <v>0</v>
      </c>
      <c r="Z9" s="70">
        <f>$J9       +$N9</f>
        <v>1370331310</v>
      </c>
      <c r="AA9" s="71">
        <f>$K9       +$O9</f>
        <v>30009479</v>
      </c>
      <c r="AB9" s="71">
        <f>$Z9       +$AA9</f>
        <v>1400340789</v>
      </c>
      <c r="AC9" s="96">
        <f>IF(($F9       =0),0,($AB9       /$F9       ))</f>
        <v>0.3799956659558687</v>
      </c>
      <c r="AD9" s="70">
        <v>1548944104</v>
      </c>
      <c r="AE9" s="71">
        <v>46805589</v>
      </c>
      <c r="AF9" s="71">
        <f>$AD9       +$AE9</f>
        <v>1595749693</v>
      </c>
      <c r="AG9" s="71">
        <v>3111709093</v>
      </c>
      <c r="AH9" s="71">
        <v>3111709093</v>
      </c>
      <c r="AI9" s="71">
        <v>769870193</v>
      </c>
      <c r="AJ9" s="96">
        <f>IF(($AG9       =0),0,($AI9       /$AG9       ))</f>
        <v>0.24741072188652694</v>
      </c>
      <c r="AK9" s="96">
        <f>IF(($AF9       =0),0,(($P9       /$AF9       )-1))</f>
        <v>-0.64252595222025211</v>
      </c>
      <c r="AL9" s="11"/>
      <c r="AM9" s="11"/>
      <c r="AN9" s="11"/>
      <c r="AO9" s="11"/>
    </row>
    <row r="10" spans="1:41" s="12" customFormat="1" x14ac:dyDescent="0.2">
      <c r="A10" s="28" t="s">
        <v>23</v>
      </c>
      <c r="B10" s="37" t="s">
        <v>63</v>
      </c>
      <c r="C10" s="38" t="s">
        <v>64</v>
      </c>
      <c r="D10" s="70">
        <v>6754320807</v>
      </c>
      <c r="E10" s="71">
        <v>428431550</v>
      </c>
      <c r="F10" s="73">
        <f t="shared" ref="F10:F28" si="0">$D10      +$E10</f>
        <v>7182752357</v>
      </c>
      <c r="G10" s="70">
        <v>6754320807</v>
      </c>
      <c r="H10" s="71">
        <v>428431550</v>
      </c>
      <c r="I10" s="73">
        <f t="shared" ref="I10:I28" si="1">$G10      +$H10</f>
        <v>7182752357</v>
      </c>
      <c r="J10" s="70">
        <v>1946627293</v>
      </c>
      <c r="K10" s="71">
        <v>3042391</v>
      </c>
      <c r="L10" s="71">
        <f t="shared" ref="L10:L28" si="2">$J10      +$K10</f>
        <v>1949669684</v>
      </c>
      <c r="M10" s="96">
        <f t="shared" ref="M10:M28" si="3">IF(($F10      =0),0,($L10      /$F10      ))</f>
        <v>0.27143768671071283</v>
      </c>
      <c r="N10" s="106">
        <v>1512284311</v>
      </c>
      <c r="O10" s="107">
        <v>15219543</v>
      </c>
      <c r="P10" s="108">
        <f t="shared" ref="P10:P28" si="4">$N10      +$O10</f>
        <v>1527503854</v>
      </c>
      <c r="Q10" s="96">
        <f t="shared" ref="Q10:Q28" si="5">IF(($F10      =0),0,($P10      /$F10      ))</f>
        <v>0.21266274793831097</v>
      </c>
      <c r="R10" s="106">
        <v>0</v>
      </c>
      <c r="S10" s="108">
        <v>0</v>
      </c>
      <c r="T10" s="108">
        <f t="shared" ref="T10:T28" si="6">$R10      +$S10</f>
        <v>0</v>
      </c>
      <c r="U10" s="96">
        <f t="shared" ref="U10:U28" si="7">IF(($I10      =0),0,($T10      /$I10      ))</f>
        <v>0</v>
      </c>
      <c r="V10" s="106">
        <v>0</v>
      </c>
      <c r="W10" s="108">
        <v>0</v>
      </c>
      <c r="X10" s="108">
        <f t="shared" ref="X10:X28" si="8">$V10      +$W10</f>
        <v>0</v>
      </c>
      <c r="Y10" s="96">
        <f t="shared" ref="Y10:Y28" si="9">IF(($I10      =0),0,($X10      /$I10      ))</f>
        <v>0</v>
      </c>
      <c r="Z10" s="70">
        <f t="shared" ref="Z10:Z28" si="10">$J10      +$N10</f>
        <v>3458911604</v>
      </c>
      <c r="AA10" s="71">
        <f t="shared" ref="AA10:AA28" si="11">$K10      +$O10</f>
        <v>18261934</v>
      </c>
      <c r="AB10" s="71">
        <f t="shared" ref="AB10:AB28" si="12">$Z10      +$AA10</f>
        <v>3477173538</v>
      </c>
      <c r="AC10" s="96">
        <f t="shared" ref="AC10:AC28" si="13">IF(($F10      =0),0,($AB10      /$F10      ))</f>
        <v>0.4841004346490238</v>
      </c>
      <c r="AD10" s="70">
        <v>3052247738</v>
      </c>
      <c r="AE10" s="71">
        <v>8758815</v>
      </c>
      <c r="AF10" s="71">
        <f t="shared" ref="AF10:AF28" si="14">$AD10      +$AE10</f>
        <v>3061006553</v>
      </c>
      <c r="AG10" s="71">
        <v>6530102836</v>
      </c>
      <c r="AH10" s="71">
        <v>6530102836</v>
      </c>
      <c r="AI10" s="71">
        <v>1228862766</v>
      </c>
      <c r="AJ10" s="96">
        <f t="shared" ref="AJ10:AJ28" si="15">IF(($AG10      =0),0,($AI10      /$AG10      ))</f>
        <v>0.1881842900276188</v>
      </c>
      <c r="AK10" s="96">
        <f t="shared" ref="AK10:AK28" si="16">IF(($AF10      =0),0,(($P10      /$AF10      )-1))</f>
        <v>-0.50097988111036884</v>
      </c>
      <c r="AL10" s="11"/>
      <c r="AM10" s="11"/>
      <c r="AN10" s="11"/>
      <c r="AO10" s="11"/>
    </row>
    <row r="11" spans="1:41" s="12" customFormat="1" x14ac:dyDescent="0.2">
      <c r="A11" s="28" t="s">
        <v>23</v>
      </c>
      <c r="B11" s="37" t="s">
        <v>65</v>
      </c>
      <c r="C11" s="38" t="s">
        <v>66</v>
      </c>
      <c r="D11" s="70">
        <v>3156893888</v>
      </c>
      <c r="E11" s="71">
        <v>259784080</v>
      </c>
      <c r="F11" s="73">
        <f t="shared" si="0"/>
        <v>3416677968</v>
      </c>
      <c r="G11" s="70">
        <v>3156893888</v>
      </c>
      <c r="H11" s="71">
        <v>259784080</v>
      </c>
      <c r="I11" s="73">
        <f t="shared" si="1"/>
        <v>3416677968</v>
      </c>
      <c r="J11" s="70">
        <v>848928971</v>
      </c>
      <c r="K11" s="71">
        <v>18954877</v>
      </c>
      <c r="L11" s="71">
        <f t="shared" si="2"/>
        <v>867883848</v>
      </c>
      <c r="M11" s="96">
        <f t="shared" si="3"/>
        <v>0.25401394457670468</v>
      </c>
      <c r="N11" s="106">
        <v>796344913</v>
      </c>
      <c r="O11" s="107">
        <v>62073132</v>
      </c>
      <c r="P11" s="108">
        <f t="shared" si="4"/>
        <v>858418045</v>
      </c>
      <c r="Q11" s="96">
        <f t="shared" si="5"/>
        <v>0.25124347481377851</v>
      </c>
      <c r="R11" s="106">
        <v>0</v>
      </c>
      <c r="S11" s="108">
        <v>0</v>
      </c>
      <c r="T11" s="108">
        <f t="shared" si="6"/>
        <v>0</v>
      </c>
      <c r="U11" s="96">
        <f t="shared" si="7"/>
        <v>0</v>
      </c>
      <c r="V11" s="106">
        <v>0</v>
      </c>
      <c r="W11" s="108">
        <v>0</v>
      </c>
      <c r="X11" s="108">
        <f t="shared" si="8"/>
        <v>0</v>
      </c>
      <c r="Y11" s="96">
        <f t="shared" si="9"/>
        <v>0</v>
      </c>
      <c r="Z11" s="70">
        <f t="shared" si="10"/>
        <v>1645273884</v>
      </c>
      <c r="AA11" s="71">
        <f t="shared" si="11"/>
        <v>81028009</v>
      </c>
      <c r="AB11" s="71">
        <f t="shared" si="12"/>
        <v>1726301893</v>
      </c>
      <c r="AC11" s="96">
        <f t="shared" si="13"/>
        <v>0.50525741939048319</v>
      </c>
      <c r="AD11" s="70">
        <v>1586532960</v>
      </c>
      <c r="AE11" s="71">
        <v>86184873</v>
      </c>
      <c r="AF11" s="71">
        <f t="shared" si="14"/>
        <v>1672717833</v>
      </c>
      <c r="AG11" s="71">
        <v>3532397243</v>
      </c>
      <c r="AH11" s="71">
        <v>3532397243</v>
      </c>
      <c r="AI11" s="71">
        <v>862470028</v>
      </c>
      <c r="AJ11" s="96">
        <f t="shared" si="15"/>
        <v>0.24415997654542387</v>
      </c>
      <c r="AK11" s="96">
        <f t="shared" si="16"/>
        <v>-0.48681240310540763</v>
      </c>
      <c r="AL11" s="11"/>
      <c r="AM11" s="11"/>
      <c r="AN11" s="11"/>
      <c r="AO11" s="11"/>
    </row>
    <row r="12" spans="1:41" s="12" customFormat="1" x14ac:dyDescent="0.2">
      <c r="A12" s="28" t="s">
        <v>23</v>
      </c>
      <c r="B12" s="37" t="s">
        <v>67</v>
      </c>
      <c r="C12" s="38" t="s">
        <v>68</v>
      </c>
      <c r="D12" s="70">
        <v>6418414194</v>
      </c>
      <c r="E12" s="71">
        <v>576301627</v>
      </c>
      <c r="F12" s="73">
        <f t="shared" si="0"/>
        <v>6994715821</v>
      </c>
      <c r="G12" s="70">
        <v>6418414194</v>
      </c>
      <c r="H12" s="71">
        <v>576301627</v>
      </c>
      <c r="I12" s="73">
        <f t="shared" si="1"/>
        <v>6994715821</v>
      </c>
      <c r="J12" s="70">
        <v>1662124959</v>
      </c>
      <c r="K12" s="71">
        <v>31163215</v>
      </c>
      <c r="L12" s="71">
        <f t="shared" si="2"/>
        <v>1693288174</v>
      </c>
      <c r="M12" s="96">
        <f t="shared" si="3"/>
        <v>0.24208105337407673</v>
      </c>
      <c r="N12" s="106">
        <v>4045445605</v>
      </c>
      <c r="O12" s="107">
        <v>0</v>
      </c>
      <c r="P12" s="108">
        <f t="shared" si="4"/>
        <v>4045445605</v>
      </c>
      <c r="Q12" s="96">
        <f t="shared" si="5"/>
        <v>0.57835739271272391</v>
      </c>
      <c r="R12" s="106">
        <v>0</v>
      </c>
      <c r="S12" s="108">
        <v>0</v>
      </c>
      <c r="T12" s="108">
        <f t="shared" si="6"/>
        <v>0</v>
      </c>
      <c r="U12" s="96">
        <f t="shared" si="7"/>
        <v>0</v>
      </c>
      <c r="V12" s="106">
        <v>0</v>
      </c>
      <c r="W12" s="108">
        <v>0</v>
      </c>
      <c r="X12" s="108">
        <f t="shared" si="8"/>
        <v>0</v>
      </c>
      <c r="Y12" s="96">
        <f t="shared" si="9"/>
        <v>0</v>
      </c>
      <c r="Z12" s="70">
        <f t="shared" si="10"/>
        <v>5707570564</v>
      </c>
      <c r="AA12" s="71">
        <f t="shared" si="11"/>
        <v>31163215</v>
      </c>
      <c r="AB12" s="71">
        <f t="shared" si="12"/>
        <v>5738733779</v>
      </c>
      <c r="AC12" s="96">
        <f t="shared" si="13"/>
        <v>0.82043844608680061</v>
      </c>
      <c r="AD12" s="70">
        <v>8088127075</v>
      </c>
      <c r="AE12" s="71">
        <v>1316048197</v>
      </c>
      <c r="AF12" s="71">
        <f t="shared" si="14"/>
        <v>9404175272</v>
      </c>
      <c r="AG12" s="71">
        <v>6498701830</v>
      </c>
      <c r="AH12" s="71">
        <v>6498701830</v>
      </c>
      <c r="AI12" s="71">
        <v>1686894570</v>
      </c>
      <c r="AJ12" s="96">
        <f t="shared" si="15"/>
        <v>0.25957408327502851</v>
      </c>
      <c r="AK12" s="96">
        <f t="shared" si="16"/>
        <v>-0.56982452070572176</v>
      </c>
      <c r="AL12" s="11"/>
      <c r="AM12" s="11"/>
      <c r="AN12" s="11"/>
      <c r="AO12" s="11"/>
    </row>
    <row r="13" spans="1:41" s="12" customFormat="1" x14ac:dyDescent="0.2">
      <c r="A13" s="28" t="s">
        <v>23</v>
      </c>
      <c r="B13" s="37" t="s">
        <v>69</v>
      </c>
      <c r="C13" s="38" t="s">
        <v>70</v>
      </c>
      <c r="D13" s="70">
        <v>2214241724</v>
      </c>
      <c r="E13" s="71">
        <v>68740696</v>
      </c>
      <c r="F13" s="73">
        <f t="shared" si="0"/>
        <v>2282982420</v>
      </c>
      <c r="G13" s="70">
        <v>2214241724</v>
      </c>
      <c r="H13" s="71">
        <v>68740696</v>
      </c>
      <c r="I13" s="73">
        <f t="shared" si="1"/>
        <v>2282982420</v>
      </c>
      <c r="J13" s="70">
        <v>630990847</v>
      </c>
      <c r="K13" s="71">
        <v>12862352</v>
      </c>
      <c r="L13" s="71">
        <f t="shared" si="2"/>
        <v>643853199</v>
      </c>
      <c r="M13" s="96">
        <f t="shared" si="3"/>
        <v>0.2820228458001004</v>
      </c>
      <c r="N13" s="106">
        <v>624270876</v>
      </c>
      <c r="O13" s="107">
        <v>49089234</v>
      </c>
      <c r="P13" s="108">
        <f t="shared" si="4"/>
        <v>673360110</v>
      </c>
      <c r="Q13" s="96">
        <f t="shared" si="5"/>
        <v>0.29494756687613916</v>
      </c>
      <c r="R13" s="106">
        <v>0</v>
      </c>
      <c r="S13" s="108">
        <v>0</v>
      </c>
      <c r="T13" s="108">
        <f t="shared" si="6"/>
        <v>0</v>
      </c>
      <c r="U13" s="96">
        <f t="shared" si="7"/>
        <v>0</v>
      </c>
      <c r="V13" s="106">
        <v>0</v>
      </c>
      <c r="W13" s="108">
        <v>0</v>
      </c>
      <c r="X13" s="108">
        <f t="shared" si="8"/>
        <v>0</v>
      </c>
      <c r="Y13" s="96">
        <f t="shared" si="9"/>
        <v>0</v>
      </c>
      <c r="Z13" s="70">
        <f t="shared" si="10"/>
        <v>1255261723</v>
      </c>
      <c r="AA13" s="71">
        <f t="shared" si="11"/>
        <v>61951586</v>
      </c>
      <c r="AB13" s="71">
        <f t="shared" si="12"/>
        <v>1317213309</v>
      </c>
      <c r="AC13" s="96">
        <f t="shared" si="13"/>
        <v>0.5769704126762395</v>
      </c>
      <c r="AD13" s="70">
        <v>1167026686</v>
      </c>
      <c r="AE13" s="71">
        <v>33734269</v>
      </c>
      <c r="AF13" s="71">
        <f t="shared" si="14"/>
        <v>1200760955</v>
      </c>
      <c r="AG13" s="71">
        <v>2093776532</v>
      </c>
      <c r="AH13" s="71">
        <v>2093776532</v>
      </c>
      <c r="AI13" s="71">
        <v>621628042</v>
      </c>
      <c r="AJ13" s="96">
        <f t="shared" si="15"/>
        <v>0.29689321305278626</v>
      </c>
      <c r="AK13" s="96">
        <f t="shared" si="16"/>
        <v>-0.43922218057131945</v>
      </c>
      <c r="AL13" s="11"/>
      <c r="AM13" s="11"/>
      <c r="AN13" s="11"/>
      <c r="AO13" s="11"/>
    </row>
    <row r="14" spans="1:41" s="12" customFormat="1" x14ac:dyDescent="0.2">
      <c r="A14" s="28" t="s">
        <v>23</v>
      </c>
      <c r="B14" s="37" t="s">
        <v>71</v>
      </c>
      <c r="C14" s="38" t="s">
        <v>72</v>
      </c>
      <c r="D14" s="70">
        <v>3762787100</v>
      </c>
      <c r="E14" s="71">
        <v>830967400</v>
      </c>
      <c r="F14" s="73">
        <f t="shared" si="0"/>
        <v>4593754500</v>
      </c>
      <c r="G14" s="70">
        <v>3762787100</v>
      </c>
      <c r="H14" s="71">
        <v>830967400</v>
      </c>
      <c r="I14" s="73">
        <f t="shared" si="1"/>
        <v>4593754500</v>
      </c>
      <c r="J14" s="70">
        <v>1165734455</v>
      </c>
      <c r="K14" s="71">
        <v>62410744</v>
      </c>
      <c r="L14" s="71">
        <f t="shared" si="2"/>
        <v>1228145199</v>
      </c>
      <c r="M14" s="96">
        <f t="shared" si="3"/>
        <v>0.26735107394180513</v>
      </c>
      <c r="N14" s="106">
        <v>929422087</v>
      </c>
      <c r="O14" s="107">
        <v>162039123</v>
      </c>
      <c r="P14" s="108">
        <f t="shared" si="4"/>
        <v>1091461210</v>
      </c>
      <c r="Q14" s="96">
        <f t="shared" si="5"/>
        <v>0.23759676534738633</v>
      </c>
      <c r="R14" s="106">
        <v>0</v>
      </c>
      <c r="S14" s="108">
        <v>0</v>
      </c>
      <c r="T14" s="108">
        <f t="shared" si="6"/>
        <v>0</v>
      </c>
      <c r="U14" s="96">
        <f t="shared" si="7"/>
        <v>0</v>
      </c>
      <c r="V14" s="106">
        <v>0</v>
      </c>
      <c r="W14" s="108">
        <v>0</v>
      </c>
      <c r="X14" s="108">
        <f t="shared" si="8"/>
        <v>0</v>
      </c>
      <c r="Y14" s="96">
        <f t="shared" si="9"/>
        <v>0</v>
      </c>
      <c r="Z14" s="70">
        <f t="shared" si="10"/>
        <v>2095156542</v>
      </c>
      <c r="AA14" s="71">
        <f t="shared" si="11"/>
        <v>224449867</v>
      </c>
      <c r="AB14" s="71">
        <f t="shared" si="12"/>
        <v>2319606409</v>
      </c>
      <c r="AC14" s="96">
        <f t="shared" si="13"/>
        <v>0.5049478392891914</v>
      </c>
      <c r="AD14" s="70">
        <v>1939028059</v>
      </c>
      <c r="AE14" s="71">
        <v>165599476</v>
      </c>
      <c r="AF14" s="71">
        <f t="shared" si="14"/>
        <v>2104627535</v>
      </c>
      <c r="AG14" s="71">
        <v>4088807600</v>
      </c>
      <c r="AH14" s="71">
        <v>4088807600</v>
      </c>
      <c r="AI14" s="71">
        <v>1026685427</v>
      </c>
      <c r="AJ14" s="96">
        <f t="shared" si="15"/>
        <v>0.25109653655505826</v>
      </c>
      <c r="AK14" s="96">
        <f t="shared" si="16"/>
        <v>-0.48139934888764058</v>
      </c>
      <c r="AL14" s="11"/>
      <c r="AM14" s="11"/>
      <c r="AN14" s="11"/>
      <c r="AO14" s="11"/>
    </row>
    <row r="15" spans="1:41" s="12" customFormat="1" x14ac:dyDescent="0.2">
      <c r="A15" s="28" t="s">
        <v>23</v>
      </c>
      <c r="B15" s="37" t="s">
        <v>73</v>
      </c>
      <c r="C15" s="38" t="s">
        <v>74</v>
      </c>
      <c r="D15" s="70">
        <v>4028834550</v>
      </c>
      <c r="E15" s="71">
        <v>1128559590</v>
      </c>
      <c r="F15" s="73">
        <f t="shared" si="0"/>
        <v>5157394140</v>
      </c>
      <c r="G15" s="70">
        <v>4028834550</v>
      </c>
      <c r="H15" s="71">
        <v>1128559590</v>
      </c>
      <c r="I15" s="73">
        <f t="shared" si="1"/>
        <v>5157394140</v>
      </c>
      <c r="J15" s="70">
        <v>1091456031</v>
      </c>
      <c r="K15" s="71">
        <v>135635555</v>
      </c>
      <c r="L15" s="71">
        <f t="shared" si="2"/>
        <v>1227091586</v>
      </c>
      <c r="M15" s="96">
        <f t="shared" si="3"/>
        <v>0.23792860361065987</v>
      </c>
      <c r="N15" s="106">
        <v>1079675966</v>
      </c>
      <c r="O15" s="107">
        <v>224109158</v>
      </c>
      <c r="P15" s="108">
        <f t="shared" si="4"/>
        <v>1303785124</v>
      </c>
      <c r="Q15" s="96">
        <f t="shared" si="5"/>
        <v>0.25279920219554908</v>
      </c>
      <c r="R15" s="106">
        <v>0</v>
      </c>
      <c r="S15" s="108">
        <v>0</v>
      </c>
      <c r="T15" s="108">
        <f t="shared" si="6"/>
        <v>0</v>
      </c>
      <c r="U15" s="96">
        <f t="shared" si="7"/>
        <v>0</v>
      </c>
      <c r="V15" s="106">
        <v>0</v>
      </c>
      <c r="W15" s="108">
        <v>0</v>
      </c>
      <c r="X15" s="108">
        <f t="shared" si="8"/>
        <v>0</v>
      </c>
      <c r="Y15" s="96">
        <f t="shared" si="9"/>
        <v>0</v>
      </c>
      <c r="Z15" s="70">
        <f t="shared" si="10"/>
        <v>2171131997</v>
      </c>
      <c r="AA15" s="71">
        <f t="shared" si="11"/>
        <v>359744713</v>
      </c>
      <c r="AB15" s="71">
        <f t="shared" si="12"/>
        <v>2530876710</v>
      </c>
      <c r="AC15" s="96">
        <f t="shared" si="13"/>
        <v>0.49072780580620895</v>
      </c>
      <c r="AD15" s="70">
        <v>1933280283</v>
      </c>
      <c r="AE15" s="71">
        <v>331920102</v>
      </c>
      <c r="AF15" s="71">
        <f t="shared" si="14"/>
        <v>2265200385</v>
      </c>
      <c r="AG15" s="71">
        <v>5008521759</v>
      </c>
      <c r="AH15" s="71">
        <v>5008521759</v>
      </c>
      <c r="AI15" s="71">
        <v>1145757360</v>
      </c>
      <c r="AJ15" s="96">
        <f t="shared" si="15"/>
        <v>0.22876158178631165</v>
      </c>
      <c r="AK15" s="96">
        <f t="shared" si="16"/>
        <v>-0.42442834963583143</v>
      </c>
      <c r="AL15" s="11"/>
      <c r="AM15" s="11"/>
      <c r="AN15" s="11"/>
      <c r="AO15" s="11"/>
    </row>
    <row r="16" spans="1:41" s="12" customFormat="1" x14ac:dyDescent="0.2">
      <c r="A16" s="28" t="s">
        <v>23</v>
      </c>
      <c r="B16" s="37" t="s">
        <v>75</v>
      </c>
      <c r="C16" s="38" t="s">
        <v>76</v>
      </c>
      <c r="D16" s="70">
        <v>2589361545</v>
      </c>
      <c r="E16" s="71">
        <v>264380325</v>
      </c>
      <c r="F16" s="73">
        <f t="shared" si="0"/>
        <v>2853741870</v>
      </c>
      <c r="G16" s="70">
        <v>2589361545</v>
      </c>
      <c r="H16" s="71">
        <v>264380325</v>
      </c>
      <c r="I16" s="73">
        <f t="shared" si="1"/>
        <v>2853741870</v>
      </c>
      <c r="J16" s="70">
        <v>562782365</v>
      </c>
      <c r="K16" s="71">
        <v>7542509</v>
      </c>
      <c r="L16" s="71">
        <f t="shared" si="2"/>
        <v>570324874</v>
      </c>
      <c r="M16" s="96">
        <f t="shared" si="3"/>
        <v>0.19985159835076463</v>
      </c>
      <c r="N16" s="106">
        <v>555972558</v>
      </c>
      <c r="O16" s="107">
        <v>29905704</v>
      </c>
      <c r="P16" s="108">
        <f t="shared" si="4"/>
        <v>585878262</v>
      </c>
      <c r="Q16" s="96">
        <f t="shared" si="5"/>
        <v>0.20530177174013289</v>
      </c>
      <c r="R16" s="106">
        <v>0</v>
      </c>
      <c r="S16" s="108">
        <v>0</v>
      </c>
      <c r="T16" s="108">
        <f t="shared" si="6"/>
        <v>0</v>
      </c>
      <c r="U16" s="96">
        <f t="shared" si="7"/>
        <v>0</v>
      </c>
      <c r="V16" s="106">
        <v>0</v>
      </c>
      <c r="W16" s="108">
        <v>0</v>
      </c>
      <c r="X16" s="108">
        <f t="shared" si="8"/>
        <v>0</v>
      </c>
      <c r="Y16" s="96">
        <f t="shared" si="9"/>
        <v>0</v>
      </c>
      <c r="Z16" s="70">
        <f t="shared" si="10"/>
        <v>1118754923</v>
      </c>
      <c r="AA16" s="71">
        <f t="shared" si="11"/>
        <v>37448213</v>
      </c>
      <c r="AB16" s="71">
        <f t="shared" si="12"/>
        <v>1156203136</v>
      </c>
      <c r="AC16" s="96">
        <f t="shared" si="13"/>
        <v>0.40515337009089752</v>
      </c>
      <c r="AD16" s="70">
        <v>1208687261</v>
      </c>
      <c r="AE16" s="71">
        <v>36826197</v>
      </c>
      <c r="AF16" s="71">
        <f t="shared" si="14"/>
        <v>1245513458</v>
      </c>
      <c r="AG16" s="71">
        <v>2602497984</v>
      </c>
      <c r="AH16" s="71">
        <v>2602497984</v>
      </c>
      <c r="AI16" s="71">
        <v>680948494</v>
      </c>
      <c r="AJ16" s="96">
        <f t="shared" si="15"/>
        <v>0.2616518814563662</v>
      </c>
      <c r="AK16" s="96">
        <f t="shared" si="16"/>
        <v>-0.52960904738774817</v>
      </c>
      <c r="AL16" s="11"/>
      <c r="AM16" s="11"/>
      <c r="AN16" s="11"/>
      <c r="AO16" s="11"/>
    </row>
    <row r="17" spans="1:41" s="12" customFormat="1" x14ac:dyDescent="0.2">
      <c r="A17" s="28" t="s">
        <v>23</v>
      </c>
      <c r="B17" s="37" t="s">
        <v>77</v>
      </c>
      <c r="C17" s="38" t="s">
        <v>78</v>
      </c>
      <c r="D17" s="70">
        <v>3802906843</v>
      </c>
      <c r="E17" s="71">
        <v>183780057</v>
      </c>
      <c r="F17" s="73">
        <f t="shared" si="0"/>
        <v>3986686900</v>
      </c>
      <c r="G17" s="70">
        <v>3802906843</v>
      </c>
      <c r="H17" s="71">
        <v>183780057</v>
      </c>
      <c r="I17" s="73">
        <f t="shared" si="1"/>
        <v>3986686900</v>
      </c>
      <c r="J17" s="70">
        <v>873858990</v>
      </c>
      <c r="K17" s="71">
        <v>29411192</v>
      </c>
      <c r="L17" s="71">
        <f t="shared" si="2"/>
        <v>903270182</v>
      </c>
      <c r="M17" s="96">
        <f t="shared" si="3"/>
        <v>0.22657163821919399</v>
      </c>
      <c r="N17" s="106">
        <v>851887597</v>
      </c>
      <c r="O17" s="107">
        <v>36843865</v>
      </c>
      <c r="P17" s="108">
        <f t="shared" si="4"/>
        <v>888731462</v>
      </c>
      <c r="Q17" s="96">
        <f t="shared" si="5"/>
        <v>0.22292482060730678</v>
      </c>
      <c r="R17" s="106">
        <v>0</v>
      </c>
      <c r="S17" s="108">
        <v>0</v>
      </c>
      <c r="T17" s="108">
        <f t="shared" si="6"/>
        <v>0</v>
      </c>
      <c r="U17" s="96">
        <f t="shared" si="7"/>
        <v>0</v>
      </c>
      <c r="V17" s="106">
        <v>0</v>
      </c>
      <c r="W17" s="108">
        <v>0</v>
      </c>
      <c r="X17" s="108">
        <f t="shared" si="8"/>
        <v>0</v>
      </c>
      <c r="Y17" s="96">
        <f t="shared" si="9"/>
        <v>0</v>
      </c>
      <c r="Z17" s="70">
        <f t="shared" si="10"/>
        <v>1725746587</v>
      </c>
      <c r="AA17" s="71">
        <f t="shared" si="11"/>
        <v>66255057</v>
      </c>
      <c r="AB17" s="71">
        <f t="shared" si="12"/>
        <v>1792001644</v>
      </c>
      <c r="AC17" s="96">
        <f t="shared" si="13"/>
        <v>0.44949645882650074</v>
      </c>
      <c r="AD17" s="70">
        <v>1745066857</v>
      </c>
      <c r="AE17" s="71">
        <v>96284406</v>
      </c>
      <c r="AF17" s="71">
        <f t="shared" si="14"/>
        <v>1841351263</v>
      </c>
      <c r="AG17" s="71">
        <v>3674608696</v>
      </c>
      <c r="AH17" s="71">
        <v>3674608696</v>
      </c>
      <c r="AI17" s="71">
        <v>909494456</v>
      </c>
      <c r="AJ17" s="96">
        <f t="shared" si="15"/>
        <v>0.24750783858701236</v>
      </c>
      <c r="AK17" s="96">
        <f t="shared" si="16"/>
        <v>-0.51734822146207748</v>
      </c>
      <c r="AL17" s="11"/>
      <c r="AM17" s="11"/>
      <c r="AN17" s="11"/>
      <c r="AO17" s="11"/>
    </row>
    <row r="18" spans="1:41" s="12" customFormat="1" x14ac:dyDescent="0.2">
      <c r="A18" s="28" t="s">
        <v>23</v>
      </c>
      <c r="B18" s="37" t="s">
        <v>79</v>
      </c>
      <c r="C18" s="38" t="s">
        <v>80</v>
      </c>
      <c r="D18" s="70">
        <v>1993804929</v>
      </c>
      <c r="E18" s="71">
        <v>611390608</v>
      </c>
      <c r="F18" s="73">
        <f t="shared" si="0"/>
        <v>2605195537</v>
      </c>
      <c r="G18" s="70">
        <v>1993804929</v>
      </c>
      <c r="H18" s="71">
        <v>611390608</v>
      </c>
      <c r="I18" s="73">
        <f t="shared" si="1"/>
        <v>2605195537</v>
      </c>
      <c r="J18" s="70">
        <v>526605862</v>
      </c>
      <c r="K18" s="71">
        <v>96064626</v>
      </c>
      <c r="L18" s="71">
        <f t="shared" si="2"/>
        <v>622670488</v>
      </c>
      <c r="M18" s="96">
        <f t="shared" si="3"/>
        <v>0.23901103742755261</v>
      </c>
      <c r="N18" s="106">
        <v>479138388</v>
      </c>
      <c r="O18" s="107">
        <v>157054821</v>
      </c>
      <c r="P18" s="108">
        <f t="shared" si="4"/>
        <v>636193209</v>
      </c>
      <c r="Q18" s="96">
        <f t="shared" si="5"/>
        <v>0.24420171152780537</v>
      </c>
      <c r="R18" s="106">
        <v>0</v>
      </c>
      <c r="S18" s="108">
        <v>0</v>
      </c>
      <c r="T18" s="108">
        <f t="shared" si="6"/>
        <v>0</v>
      </c>
      <c r="U18" s="96">
        <f t="shared" si="7"/>
        <v>0</v>
      </c>
      <c r="V18" s="106">
        <v>0</v>
      </c>
      <c r="W18" s="108">
        <v>0</v>
      </c>
      <c r="X18" s="108">
        <f t="shared" si="8"/>
        <v>0</v>
      </c>
      <c r="Y18" s="96">
        <f t="shared" si="9"/>
        <v>0</v>
      </c>
      <c r="Z18" s="70">
        <f t="shared" si="10"/>
        <v>1005744250</v>
      </c>
      <c r="AA18" s="71">
        <f t="shared" si="11"/>
        <v>253119447</v>
      </c>
      <c r="AB18" s="71">
        <f t="shared" si="12"/>
        <v>1258863697</v>
      </c>
      <c r="AC18" s="96">
        <f t="shared" si="13"/>
        <v>0.48321274895535798</v>
      </c>
      <c r="AD18" s="70">
        <v>961000714</v>
      </c>
      <c r="AE18" s="71">
        <v>300438637</v>
      </c>
      <c r="AF18" s="71">
        <f t="shared" si="14"/>
        <v>1261439351</v>
      </c>
      <c r="AG18" s="71">
        <v>2459112595</v>
      </c>
      <c r="AH18" s="71">
        <v>2459112595</v>
      </c>
      <c r="AI18" s="71">
        <v>661188683</v>
      </c>
      <c r="AJ18" s="96">
        <f t="shared" si="15"/>
        <v>0.26887287891752676</v>
      </c>
      <c r="AK18" s="96">
        <f t="shared" si="16"/>
        <v>-0.49566088255003238</v>
      </c>
      <c r="AL18" s="11"/>
      <c r="AM18" s="11"/>
      <c r="AN18" s="11"/>
      <c r="AO18" s="11"/>
    </row>
    <row r="19" spans="1:41" s="12" customFormat="1" x14ac:dyDescent="0.2">
      <c r="A19" s="28" t="s">
        <v>23</v>
      </c>
      <c r="B19" s="37" t="s">
        <v>81</v>
      </c>
      <c r="C19" s="38" t="s">
        <v>82</v>
      </c>
      <c r="D19" s="70">
        <v>3474233663</v>
      </c>
      <c r="E19" s="71">
        <v>617205000</v>
      </c>
      <c r="F19" s="73">
        <f t="shared" si="0"/>
        <v>4091438663</v>
      </c>
      <c r="G19" s="70">
        <v>3474233663</v>
      </c>
      <c r="H19" s="71">
        <v>617205000</v>
      </c>
      <c r="I19" s="73">
        <f t="shared" si="1"/>
        <v>4091438663</v>
      </c>
      <c r="J19" s="70">
        <v>977271923</v>
      </c>
      <c r="K19" s="71">
        <v>55154002</v>
      </c>
      <c r="L19" s="71">
        <f t="shared" si="2"/>
        <v>1032425925</v>
      </c>
      <c r="M19" s="96">
        <f t="shared" si="3"/>
        <v>0.25233811625639418</v>
      </c>
      <c r="N19" s="106">
        <v>875585589</v>
      </c>
      <c r="O19" s="107">
        <v>104032415</v>
      </c>
      <c r="P19" s="108">
        <f t="shared" si="4"/>
        <v>979618004</v>
      </c>
      <c r="Q19" s="96">
        <f t="shared" si="5"/>
        <v>0.23943118415997625</v>
      </c>
      <c r="R19" s="106">
        <v>0</v>
      </c>
      <c r="S19" s="108">
        <v>0</v>
      </c>
      <c r="T19" s="108">
        <f t="shared" si="6"/>
        <v>0</v>
      </c>
      <c r="U19" s="96">
        <f t="shared" si="7"/>
        <v>0</v>
      </c>
      <c r="V19" s="106">
        <v>0</v>
      </c>
      <c r="W19" s="108">
        <v>0</v>
      </c>
      <c r="X19" s="108">
        <f t="shared" si="8"/>
        <v>0</v>
      </c>
      <c r="Y19" s="96">
        <f t="shared" si="9"/>
        <v>0</v>
      </c>
      <c r="Z19" s="70">
        <f t="shared" si="10"/>
        <v>1852857512</v>
      </c>
      <c r="AA19" s="71">
        <f t="shared" si="11"/>
        <v>159186417</v>
      </c>
      <c r="AB19" s="71">
        <f t="shared" si="12"/>
        <v>2012043929</v>
      </c>
      <c r="AC19" s="96">
        <f t="shared" si="13"/>
        <v>0.49176930041637046</v>
      </c>
      <c r="AD19" s="70">
        <v>1881458102</v>
      </c>
      <c r="AE19" s="71">
        <v>206571593</v>
      </c>
      <c r="AF19" s="71">
        <f t="shared" si="14"/>
        <v>2088029695</v>
      </c>
      <c r="AG19" s="71">
        <v>3623679371</v>
      </c>
      <c r="AH19" s="71">
        <v>3623679371</v>
      </c>
      <c r="AI19" s="71">
        <v>1110975340</v>
      </c>
      <c r="AJ19" s="96">
        <f t="shared" si="15"/>
        <v>0.30658764925259169</v>
      </c>
      <c r="AK19" s="96">
        <f t="shared" si="16"/>
        <v>-0.53084096153144023</v>
      </c>
      <c r="AL19" s="11"/>
      <c r="AM19" s="11"/>
      <c r="AN19" s="11"/>
      <c r="AO19" s="11"/>
    </row>
    <row r="20" spans="1:41" s="12" customFormat="1" x14ac:dyDescent="0.2">
      <c r="A20" s="28" t="s">
        <v>23</v>
      </c>
      <c r="B20" s="37" t="s">
        <v>83</v>
      </c>
      <c r="C20" s="38" t="s">
        <v>84</v>
      </c>
      <c r="D20" s="70">
        <v>2365711380</v>
      </c>
      <c r="E20" s="71">
        <v>179266000</v>
      </c>
      <c r="F20" s="73">
        <f t="shared" si="0"/>
        <v>2544977380</v>
      </c>
      <c r="G20" s="70">
        <v>2365711380</v>
      </c>
      <c r="H20" s="71">
        <v>179266000</v>
      </c>
      <c r="I20" s="73">
        <f t="shared" si="1"/>
        <v>2544977380</v>
      </c>
      <c r="J20" s="70">
        <v>670087433</v>
      </c>
      <c r="K20" s="71">
        <v>8715137</v>
      </c>
      <c r="L20" s="71">
        <f t="shared" si="2"/>
        <v>678802570</v>
      </c>
      <c r="M20" s="96">
        <f t="shared" si="3"/>
        <v>0.26672243743085844</v>
      </c>
      <c r="N20" s="106">
        <v>505926134</v>
      </c>
      <c r="O20" s="107">
        <v>18382044</v>
      </c>
      <c r="P20" s="108">
        <f t="shared" si="4"/>
        <v>524308178</v>
      </c>
      <c r="Q20" s="96">
        <f t="shared" si="5"/>
        <v>0.20601683225962503</v>
      </c>
      <c r="R20" s="106">
        <v>0</v>
      </c>
      <c r="S20" s="108">
        <v>0</v>
      </c>
      <c r="T20" s="108">
        <f t="shared" si="6"/>
        <v>0</v>
      </c>
      <c r="U20" s="96">
        <f t="shared" si="7"/>
        <v>0</v>
      </c>
      <c r="V20" s="106">
        <v>0</v>
      </c>
      <c r="W20" s="108">
        <v>0</v>
      </c>
      <c r="X20" s="108">
        <f t="shared" si="8"/>
        <v>0</v>
      </c>
      <c r="Y20" s="96">
        <f t="shared" si="9"/>
        <v>0</v>
      </c>
      <c r="Z20" s="70">
        <f t="shared" si="10"/>
        <v>1176013567</v>
      </c>
      <c r="AA20" s="71">
        <f t="shared" si="11"/>
        <v>27097181</v>
      </c>
      <c r="AB20" s="71">
        <f t="shared" si="12"/>
        <v>1203110748</v>
      </c>
      <c r="AC20" s="96">
        <f t="shared" si="13"/>
        <v>0.47273926969048347</v>
      </c>
      <c r="AD20" s="70">
        <v>1133076193</v>
      </c>
      <c r="AE20" s="71">
        <v>46695676</v>
      </c>
      <c r="AF20" s="71">
        <f t="shared" si="14"/>
        <v>1179771869</v>
      </c>
      <c r="AG20" s="71">
        <v>2367017218</v>
      </c>
      <c r="AH20" s="71">
        <v>2367017218</v>
      </c>
      <c r="AI20" s="71">
        <v>-341266143</v>
      </c>
      <c r="AJ20" s="96">
        <f t="shared" si="15"/>
        <v>-0.14417560649953837</v>
      </c>
      <c r="AK20" s="96">
        <f t="shared" si="16"/>
        <v>-0.5555851162611507</v>
      </c>
      <c r="AL20" s="11"/>
      <c r="AM20" s="11"/>
      <c r="AN20" s="11"/>
      <c r="AO20" s="11"/>
    </row>
    <row r="21" spans="1:41" s="12" customFormat="1" x14ac:dyDescent="0.2">
      <c r="A21" s="28" t="s">
        <v>23</v>
      </c>
      <c r="B21" s="37" t="s">
        <v>85</v>
      </c>
      <c r="C21" s="38" t="s">
        <v>86</v>
      </c>
      <c r="D21" s="70">
        <v>2155760063</v>
      </c>
      <c r="E21" s="71">
        <v>310285000</v>
      </c>
      <c r="F21" s="73">
        <f t="shared" si="0"/>
        <v>2466045063</v>
      </c>
      <c r="G21" s="70">
        <v>2155760063</v>
      </c>
      <c r="H21" s="71">
        <v>310285000</v>
      </c>
      <c r="I21" s="73">
        <f t="shared" si="1"/>
        <v>2466045063</v>
      </c>
      <c r="J21" s="70">
        <v>672313686</v>
      </c>
      <c r="K21" s="71">
        <v>41615300</v>
      </c>
      <c r="L21" s="71">
        <f t="shared" si="2"/>
        <v>713928986</v>
      </c>
      <c r="M21" s="96">
        <f t="shared" si="3"/>
        <v>0.28950362534392987</v>
      </c>
      <c r="N21" s="106">
        <v>595722134</v>
      </c>
      <c r="O21" s="107">
        <v>71903637</v>
      </c>
      <c r="P21" s="108">
        <f t="shared" si="4"/>
        <v>667625771</v>
      </c>
      <c r="Q21" s="96">
        <f t="shared" si="5"/>
        <v>0.27072732003843353</v>
      </c>
      <c r="R21" s="106">
        <v>0</v>
      </c>
      <c r="S21" s="108">
        <v>0</v>
      </c>
      <c r="T21" s="108">
        <f t="shared" si="6"/>
        <v>0</v>
      </c>
      <c r="U21" s="96">
        <f t="shared" si="7"/>
        <v>0</v>
      </c>
      <c r="V21" s="106">
        <v>0</v>
      </c>
      <c r="W21" s="108">
        <v>0</v>
      </c>
      <c r="X21" s="108">
        <f t="shared" si="8"/>
        <v>0</v>
      </c>
      <c r="Y21" s="96">
        <f t="shared" si="9"/>
        <v>0</v>
      </c>
      <c r="Z21" s="70">
        <f t="shared" si="10"/>
        <v>1268035820</v>
      </c>
      <c r="AA21" s="71">
        <f t="shared" si="11"/>
        <v>113518937</v>
      </c>
      <c r="AB21" s="71">
        <f t="shared" si="12"/>
        <v>1381554757</v>
      </c>
      <c r="AC21" s="96">
        <f t="shared" si="13"/>
        <v>0.5602309453823634</v>
      </c>
      <c r="AD21" s="70">
        <v>1354385316</v>
      </c>
      <c r="AE21" s="71">
        <v>122369895</v>
      </c>
      <c r="AF21" s="71">
        <f t="shared" si="14"/>
        <v>1476755211</v>
      </c>
      <c r="AG21" s="71">
        <v>2342694102</v>
      </c>
      <c r="AH21" s="71">
        <v>2342694102</v>
      </c>
      <c r="AI21" s="71">
        <v>783621742</v>
      </c>
      <c r="AJ21" s="96">
        <f t="shared" si="15"/>
        <v>0.33449597253478719</v>
      </c>
      <c r="AK21" s="96">
        <f t="shared" si="16"/>
        <v>-0.54791033339377193</v>
      </c>
      <c r="AL21" s="11"/>
      <c r="AM21" s="11"/>
      <c r="AN21" s="11"/>
      <c r="AO21" s="11"/>
    </row>
    <row r="22" spans="1:41" s="12" customFormat="1" x14ac:dyDescent="0.2">
      <c r="A22" s="28" t="s">
        <v>23</v>
      </c>
      <c r="B22" s="37" t="s">
        <v>87</v>
      </c>
      <c r="C22" s="38" t="s">
        <v>88</v>
      </c>
      <c r="D22" s="70">
        <v>5669738454</v>
      </c>
      <c r="E22" s="71">
        <v>626869787</v>
      </c>
      <c r="F22" s="73">
        <f t="shared" si="0"/>
        <v>6296608241</v>
      </c>
      <c r="G22" s="70">
        <v>5669738454</v>
      </c>
      <c r="H22" s="71">
        <v>626869787</v>
      </c>
      <c r="I22" s="73">
        <f t="shared" si="1"/>
        <v>6296608241</v>
      </c>
      <c r="J22" s="70">
        <v>1643367895</v>
      </c>
      <c r="K22" s="71">
        <v>32738473</v>
      </c>
      <c r="L22" s="71">
        <f t="shared" si="2"/>
        <v>1676106368</v>
      </c>
      <c r="M22" s="96">
        <f t="shared" si="3"/>
        <v>0.26619194077950259</v>
      </c>
      <c r="N22" s="106">
        <v>1250552747</v>
      </c>
      <c r="O22" s="107">
        <v>57902854</v>
      </c>
      <c r="P22" s="108">
        <f t="shared" si="4"/>
        <v>1308455601</v>
      </c>
      <c r="Q22" s="96">
        <f t="shared" si="5"/>
        <v>0.20780324119262608</v>
      </c>
      <c r="R22" s="106">
        <v>0</v>
      </c>
      <c r="S22" s="108">
        <v>0</v>
      </c>
      <c r="T22" s="108">
        <f t="shared" si="6"/>
        <v>0</v>
      </c>
      <c r="U22" s="96">
        <f t="shared" si="7"/>
        <v>0</v>
      </c>
      <c r="V22" s="106">
        <v>0</v>
      </c>
      <c r="W22" s="108">
        <v>0</v>
      </c>
      <c r="X22" s="108">
        <f t="shared" si="8"/>
        <v>0</v>
      </c>
      <c r="Y22" s="96">
        <f t="shared" si="9"/>
        <v>0</v>
      </c>
      <c r="Z22" s="70">
        <f t="shared" si="10"/>
        <v>2893920642</v>
      </c>
      <c r="AA22" s="71">
        <f t="shared" si="11"/>
        <v>90641327</v>
      </c>
      <c r="AB22" s="71">
        <f t="shared" si="12"/>
        <v>2984561969</v>
      </c>
      <c r="AC22" s="96">
        <f t="shared" si="13"/>
        <v>0.47399518197212864</v>
      </c>
      <c r="AD22" s="70">
        <v>2573540585</v>
      </c>
      <c r="AE22" s="71">
        <v>129329772</v>
      </c>
      <c r="AF22" s="71">
        <f t="shared" si="14"/>
        <v>2702870357</v>
      </c>
      <c r="AG22" s="71">
        <v>5802153411</v>
      </c>
      <c r="AH22" s="71">
        <v>5802153411</v>
      </c>
      <c r="AI22" s="71">
        <v>1794781113</v>
      </c>
      <c r="AJ22" s="96">
        <f t="shared" si="15"/>
        <v>0.30933017206979879</v>
      </c>
      <c r="AK22" s="96">
        <f t="shared" si="16"/>
        <v>-0.5159014572743712</v>
      </c>
      <c r="AL22" s="11"/>
      <c r="AM22" s="11"/>
      <c r="AN22" s="11"/>
      <c r="AO22" s="11"/>
    </row>
    <row r="23" spans="1:41" s="12" customFormat="1" x14ac:dyDescent="0.2">
      <c r="A23" s="28" t="s">
        <v>23</v>
      </c>
      <c r="B23" s="37" t="s">
        <v>89</v>
      </c>
      <c r="C23" s="38" t="s">
        <v>90</v>
      </c>
      <c r="D23" s="70">
        <v>3531357969</v>
      </c>
      <c r="E23" s="71">
        <v>167630448</v>
      </c>
      <c r="F23" s="73">
        <f t="shared" si="0"/>
        <v>3698988417</v>
      </c>
      <c r="G23" s="70">
        <v>3531357969</v>
      </c>
      <c r="H23" s="71">
        <v>167630448</v>
      </c>
      <c r="I23" s="73">
        <f t="shared" si="1"/>
        <v>3698988417</v>
      </c>
      <c r="J23" s="70">
        <v>973290497</v>
      </c>
      <c r="K23" s="71">
        <v>41572404</v>
      </c>
      <c r="L23" s="71">
        <f t="shared" si="2"/>
        <v>1014862901</v>
      </c>
      <c r="M23" s="96">
        <f t="shared" si="3"/>
        <v>0.27436228141073415</v>
      </c>
      <c r="N23" s="106">
        <v>877160839</v>
      </c>
      <c r="O23" s="107">
        <v>31823570</v>
      </c>
      <c r="P23" s="108">
        <f t="shared" si="4"/>
        <v>908984409</v>
      </c>
      <c r="Q23" s="96">
        <f t="shared" si="5"/>
        <v>0.24573864703723944</v>
      </c>
      <c r="R23" s="106">
        <v>0</v>
      </c>
      <c r="S23" s="108">
        <v>0</v>
      </c>
      <c r="T23" s="108">
        <f t="shared" si="6"/>
        <v>0</v>
      </c>
      <c r="U23" s="96">
        <f t="shared" si="7"/>
        <v>0</v>
      </c>
      <c r="V23" s="106">
        <v>0</v>
      </c>
      <c r="W23" s="108">
        <v>0</v>
      </c>
      <c r="X23" s="108">
        <f t="shared" si="8"/>
        <v>0</v>
      </c>
      <c r="Y23" s="96">
        <f t="shared" si="9"/>
        <v>0</v>
      </c>
      <c r="Z23" s="70">
        <f t="shared" si="10"/>
        <v>1850451336</v>
      </c>
      <c r="AA23" s="71">
        <f t="shared" si="11"/>
        <v>73395974</v>
      </c>
      <c r="AB23" s="71">
        <f t="shared" si="12"/>
        <v>1923847310</v>
      </c>
      <c r="AC23" s="96">
        <f t="shared" si="13"/>
        <v>0.52010092844797351</v>
      </c>
      <c r="AD23" s="70">
        <v>1512038874</v>
      </c>
      <c r="AE23" s="71">
        <v>63180382</v>
      </c>
      <c r="AF23" s="71">
        <f t="shared" si="14"/>
        <v>1575219256</v>
      </c>
      <c r="AG23" s="71">
        <v>3561941978</v>
      </c>
      <c r="AH23" s="71">
        <v>3561941978</v>
      </c>
      <c r="AI23" s="71">
        <v>684964735</v>
      </c>
      <c r="AJ23" s="96">
        <f t="shared" si="15"/>
        <v>0.19230092439198065</v>
      </c>
      <c r="AK23" s="96">
        <f t="shared" si="16"/>
        <v>-0.42294737349249367</v>
      </c>
      <c r="AL23" s="11"/>
      <c r="AM23" s="11"/>
      <c r="AN23" s="11"/>
      <c r="AO23" s="11"/>
    </row>
    <row r="24" spans="1:41" s="12" customFormat="1" x14ac:dyDescent="0.2">
      <c r="A24" s="28" t="s">
        <v>23</v>
      </c>
      <c r="B24" s="37" t="s">
        <v>91</v>
      </c>
      <c r="C24" s="38" t="s">
        <v>92</v>
      </c>
      <c r="D24" s="70">
        <v>1887847030</v>
      </c>
      <c r="E24" s="71">
        <v>213117118</v>
      </c>
      <c r="F24" s="73">
        <f t="shared" si="0"/>
        <v>2100964148</v>
      </c>
      <c r="G24" s="70">
        <v>1887847030</v>
      </c>
      <c r="H24" s="71">
        <v>213117118</v>
      </c>
      <c r="I24" s="73">
        <f t="shared" si="1"/>
        <v>2100964148</v>
      </c>
      <c r="J24" s="70">
        <v>621013898</v>
      </c>
      <c r="K24" s="71">
        <v>24312563</v>
      </c>
      <c r="L24" s="71">
        <f t="shared" si="2"/>
        <v>645326461</v>
      </c>
      <c r="M24" s="96">
        <f t="shared" si="3"/>
        <v>0.30715729329047076</v>
      </c>
      <c r="N24" s="106">
        <v>357897835</v>
      </c>
      <c r="O24" s="107">
        <v>27017049</v>
      </c>
      <c r="P24" s="108">
        <f t="shared" si="4"/>
        <v>384914884</v>
      </c>
      <c r="Q24" s="96">
        <f t="shared" si="5"/>
        <v>0.1832086874811345</v>
      </c>
      <c r="R24" s="106">
        <v>0</v>
      </c>
      <c r="S24" s="108">
        <v>0</v>
      </c>
      <c r="T24" s="108">
        <f t="shared" si="6"/>
        <v>0</v>
      </c>
      <c r="U24" s="96">
        <f t="shared" si="7"/>
        <v>0</v>
      </c>
      <c r="V24" s="106">
        <v>0</v>
      </c>
      <c r="W24" s="108">
        <v>0</v>
      </c>
      <c r="X24" s="108">
        <f t="shared" si="8"/>
        <v>0</v>
      </c>
      <c r="Y24" s="96">
        <f t="shared" si="9"/>
        <v>0</v>
      </c>
      <c r="Z24" s="70">
        <f t="shared" si="10"/>
        <v>978911733</v>
      </c>
      <c r="AA24" s="71">
        <f t="shared" si="11"/>
        <v>51329612</v>
      </c>
      <c r="AB24" s="71">
        <f t="shared" si="12"/>
        <v>1030241345</v>
      </c>
      <c r="AC24" s="96">
        <f t="shared" si="13"/>
        <v>0.49036598077160526</v>
      </c>
      <c r="AD24" s="70">
        <v>1019840350</v>
      </c>
      <c r="AE24" s="71">
        <v>85430852</v>
      </c>
      <c r="AF24" s="71">
        <f t="shared" si="14"/>
        <v>1105271202</v>
      </c>
      <c r="AG24" s="71">
        <v>1864394940</v>
      </c>
      <c r="AH24" s="71">
        <v>1864394940</v>
      </c>
      <c r="AI24" s="71">
        <v>586563669</v>
      </c>
      <c r="AJ24" s="96">
        <f t="shared" si="15"/>
        <v>0.31461342037326062</v>
      </c>
      <c r="AK24" s="96">
        <f t="shared" si="16"/>
        <v>-0.65174621097202889</v>
      </c>
      <c r="AL24" s="11"/>
      <c r="AM24" s="11"/>
      <c r="AN24" s="11"/>
      <c r="AO24" s="11"/>
    </row>
    <row r="25" spans="1:41" s="12" customFormat="1" x14ac:dyDescent="0.2">
      <c r="A25" s="28" t="s">
        <v>23</v>
      </c>
      <c r="B25" s="37" t="s">
        <v>93</v>
      </c>
      <c r="C25" s="38" t="s">
        <v>94</v>
      </c>
      <c r="D25" s="70">
        <v>2608797875</v>
      </c>
      <c r="E25" s="71">
        <v>128102569</v>
      </c>
      <c r="F25" s="73">
        <f t="shared" si="0"/>
        <v>2736900444</v>
      </c>
      <c r="G25" s="70">
        <v>2621178255</v>
      </c>
      <c r="H25" s="71">
        <v>171969637</v>
      </c>
      <c r="I25" s="73">
        <f t="shared" si="1"/>
        <v>2793147892</v>
      </c>
      <c r="J25" s="70">
        <v>635139768</v>
      </c>
      <c r="K25" s="71">
        <v>14080744</v>
      </c>
      <c r="L25" s="71">
        <f t="shared" si="2"/>
        <v>649220512</v>
      </c>
      <c r="M25" s="96">
        <f t="shared" si="3"/>
        <v>0.23721013068753041</v>
      </c>
      <c r="N25" s="106">
        <v>672520297</v>
      </c>
      <c r="O25" s="107">
        <v>30619800</v>
      </c>
      <c r="P25" s="108">
        <f t="shared" si="4"/>
        <v>703140097</v>
      </c>
      <c r="Q25" s="96">
        <f t="shared" si="5"/>
        <v>0.25691109756712804</v>
      </c>
      <c r="R25" s="106">
        <v>0</v>
      </c>
      <c r="S25" s="108">
        <v>0</v>
      </c>
      <c r="T25" s="108">
        <f t="shared" si="6"/>
        <v>0</v>
      </c>
      <c r="U25" s="96">
        <f t="shared" si="7"/>
        <v>0</v>
      </c>
      <c r="V25" s="106">
        <v>0</v>
      </c>
      <c r="W25" s="108">
        <v>0</v>
      </c>
      <c r="X25" s="108">
        <f t="shared" si="8"/>
        <v>0</v>
      </c>
      <c r="Y25" s="96">
        <f t="shared" si="9"/>
        <v>0</v>
      </c>
      <c r="Z25" s="70">
        <f t="shared" si="10"/>
        <v>1307660065</v>
      </c>
      <c r="AA25" s="71">
        <f t="shared" si="11"/>
        <v>44700544</v>
      </c>
      <c r="AB25" s="71">
        <f t="shared" si="12"/>
        <v>1352360609</v>
      </c>
      <c r="AC25" s="96">
        <f t="shared" si="13"/>
        <v>0.49412122825465843</v>
      </c>
      <c r="AD25" s="70">
        <v>1133531044</v>
      </c>
      <c r="AE25" s="71">
        <v>75633676</v>
      </c>
      <c r="AF25" s="71">
        <f t="shared" si="14"/>
        <v>1209164720</v>
      </c>
      <c r="AG25" s="71">
        <v>2648192631</v>
      </c>
      <c r="AH25" s="71">
        <v>2648192631</v>
      </c>
      <c r="AI25" s="71">
        <v>592942617</v>
      </c>
      <c r="AJ25" s="96">
        <f t="shared" si="15"/>
        <v>0.22390463973766719</v>
      </c>
      <c r="AK25" s="96">
        <f t="shared" si="16"/>
        <v>-0.41849105802557651</v>
      </c>
      <c r="AL25" s="11"/>
      <c r="AM25" s="11"/>
      <c r="AN25" s="11"/>
      <c r="AO25" s="11"/>
    </row>
    <row r="26" spans="1:41" s="12" customFormat="1" x14ac:dyDescent="0.2">
      <c r="A26" s="28" t="s">
        <v>23</v>
      </c>
      <c r="B26" s="37" t="s">
        <v>95</v>
      </c>
      <c r="C26" s="38" t="s">
        <v>96</v>
      </c>
      <c r="D26" s="70">
        <v>2020050868</v>
      </c>
      <c r="E26" s="71">
        <v>406053915</v>
      </c>
      <c r="F26" s="73">
        <f t="shared" si="0"/>
        <v>2426104783</v>
      </c>
      <c r="G26" s="70">
        <v>2020050868</v>
      </c>
      <c r="H26" s="71">
        <v>471680164</v>
      </c>
      <c r="I26" s="73">
        <f t="shared" si="1"/>
        <v>2491731032</v>
      </c>
      <c r="J26" s="70">
        <v>539225709</v>
      </c>
      <c r="K26" s="71">
        <v>23614592</v>
      </c>
      <c r="L26" s="71">
        <f t="shared" si="2"/>
        <v>562840301</v>
      </c>
      <c r="M26" s="96">
        <f t="shared" si="3"/>
        <v>0.23199340149852052</v>
      </c>
      <c r="N26" s="106">
        <v>457542647</v>
      </c>
      <c r="O26" s="107">
        <v>92297071</v>
      </c>
      <c r="P26" s="108">
        <f t="shared" si="4"/>
        <v>549839718</v>
      </c>
      <c r="Q26" s="96">
        <f t="shared" si="5"/>
        <v>0.2266347776290584</v>
      </c>
      <c r="R26" s="106">
        <v>0</v>
      </c>
      <c r="S26" s="108">
        <v>0</v>
      </c>
      <c r="T26" s="108">
        <f t="shared" si="6"/>
        <v>0</v>
      </c>
      <c r="U26" s="96">
        <f t="shared" si="7"/>
        <v>0</v>
      </c>
      <c r="V26" s="106">
        <v>0</v>
      </c>
      <c r="W26" s="108">
        <v>0</v>
      </c>
      <c r="X26" s="108">
        <f t="shared" si="8"/>
        <v>0</v>
      </c>
      <c r="Y26" s="96">
        <f t="shared" si="9"/>
        <v>0</v>
      </c>
      <c r="Z26" s="70">
        <f t="shared" si="10"/>
        <v>996768356</v>
      </c>
      <c r="AA26" s="71">
        <f t="shared" si="11"/>
        <v>115911663</v>
      </c>
      <c r="AB26" s="71">
        <f t="shared" si="12"/>
        <v>1112680019</v>
      </c>
      <c r="AC26" s="96">
        <f t="shared" si="13"/>
        <v>0.45862817912757892</v>
      </c>
      <c r="AD26" s="70">
        <v>882216656</v>
      </c>
      <c r="AE26" s="71">
        <v>147011291</v>
      </c>
      <c r="AF26" s="71">
        <f t="shared" si="14"/>
        <v>1029227947</v>
      </c>
      <c r="AG26" s="71">
        <v>2275481186</v>
      </c>
      <c r="AH26" s="71">
        <v>2275481186</v>
      </c>
      <c r="AI26" s="71">
        <v>472257174</v>
      </c>
      <c r="AJ26" s="96">
        <f t="shared" si="15"/>
        <v>0.20754167378116919</v>
      </c>
      <c r="AK26" s="96">
        <f t="shared" si="16"/>
        <v>-0.46577459385680675</v>
      </c>
      <c r="AL26" s="11"/>
      <c r="AM26" s="11"/>
      <c r="AN26" s="11"/>
      <c r="AO26" s="11"/>
    </row>
    <row r="27" spans="1:41" s="12" customFormat="1" x14ac:dyDescent="0.2">
      <c r="A27" s="28" t="s">
        <v>23</v>
      </c>
      <c r="B27" s="39" t="s">
        <v>97</v>
      </c>
      <c r="C27" s="38" t="s">
        <v>98</v>
      </c>
      <c r="D27" s="70">
        <v>2512873649</v>
      </c>
      <c r="E27" s="71">
        <v>370443246</v>
      </c>
      <c r="F27" s="73">
        <f t="shared" si="0"/>
        <v>2883316895</v>
      </c>
      <c r="G27" s="70">
        <v>2517258629</v>
      </c>
      <c r="H27" s="71">
        <v>469575436</v>
      </c>
      <c r="I27" s="73">
        <f t="shared" si="1"/>
        <v>2986834065</v>
      </c>
      <c r="J27" s="70">
        <v>555456388</v>
      </c>
      <c r="K27" s="71">
        <v>57500576</v>
      </c>
      <c r="L27" s="71">
        <f t="shared" si="2"/>
        <v>612956964</v>
      </c>
      <c r="M27" s="96">
        <f t="shared" si="3"/>
        <v>0.2125874422832042</v>
      </c>
      <c r="N27" s="106">
        <v>550169931</v>
      </c>
      <c r="O27" s="107">
        <v>90322865</v>
      </c>
      <c r="P27" s="108">
        <f t="shared" si="4"/>
        <v>640492796</v>
      </c>
      <c r="Q27" s="96">
        <f t="shared" si="5"/>
        <v>0.22213749626712467</v>
      </c>
      <c r="R27" s="106">
        <v>0</v>
      </c>
      <c r="S27" s="108">
        <v>0</v>
      </c>
      <c r="T27" s="108">
        <f t="shared" si="6"/>
        <v>0</v>
      </c>
      <c r="U27" s="96">
        <f t="shared" si="7"/>
        <v>0</v>
      </c>
      <c r="V27" s="106">
        <v>0</v>
      </c>
      <c r="W27" s="108">
        <v>0</v>
      </c>
      <c r="X27" s="108">
        <f t="shared" si="8"/>
        <v>0</v>
      </c>
      <c r="Y27" s="96">
        <f t="shared" si="9"/>
        <v>0</v>
      </c>
      <c r="Z27" s="70">
        <f t="shared" si="10"/>
        <v>1105626319</v>
      </c>
      <c r="AA27" s="71">
        <f t="shared" si="11"/>
        <v>147823441</v>
      </c>
      <c r="AB27" s="71">
        <f t="shared" si="12"/>
        <v>1253449760</v>
      </c>
      <c r="AC27" s="96">
        <f t="shared" si="13"/>
        <v>0.43472493855032884</v>
      </c>
      <c r="AD27" s="70">
        <v>927643312</v>
      </c>
      <c r="AE27" s="71">
        <v>64706414</v>
      </c>
      <c r="AF27" s="71">
        <f t="shared" si="14"/>
        <v>992349726</v>
      </c>
      <c r="AG27" s="71">
        <v>2722564024</v>
      </c>
      <c r="AH27" s="71">
        <v>2722564024</v>
      </c>
      <c r="AI27" s="71">
        <v>534976580</v>
      </c>
      <c r="AJ27" s="96">
        <f t="shared" si="15"/>
        <v>0.19649733680606365</v>
      </c>
      <c r="AK27" s="96">
        <f t="shared" si="16"/>
        <v>-0.35456948370236163</v>
      </c>
      <c r="AL27" s="11"/>
      <c r="AM27" s="11"/>
      <c r="AN27" s="11"/>
      <c r="AO27" s="11"/>
    </row>
    <row r="28" spans="1:41" s="12" customFormat="1" x14ac:dyDescent="0.2">
      <c r="A28" s="40" t="s">
        <v>0</v>
      </c>
      <c r="B28" s="41" t="s">
        <v>617</v>
      </c>
      <c r="C28" s="40" t="s">
        <v>0</v>
      </c>
      <c r="D28" s="74">
        <f>SUM(D9:D27)</f>
        <v>64475253383</v>
      </c>
      <c r="E28" s="75">
        <f>SUM(E9:E27)</f>
        <v>7529141534</v>
      </c>
      <c r="F28" s="76">
        <f t="shared" si="0"/>
        <v>72004394917</v>
      </c>
      <c r="G28" s="74">
        <f>SUM(G9:G27)</f>
        <v>64492018743</v>
      </c>
      <c r="H28" s="75">
        <f>SUM(H9:H27)</f>
        <v>7737767041</v>
      </c>
      <c r="I28" s="76">
        <f t="shared" si="1"/>
        <v>72229785784</v>
      </c>
      <c r="J28" s="74">
        <f>SUM(J9:J27)</f>
        <v>17418719021</v>
      </c>
      <c r="K28" s="75">
        <f>SUM(K9:K27)</f>
        <v>703850888</v>
      </c>
      <c r="L28" s="75">
        <f t="shared" si="2"/>
        <v>18122569909</v>
      </c>
      <c r="M28" s="97">
        <f t="shared" si="3"/>
        <v>0.25168699674360184</v>
      </c>
      <c r="N28" s="109">
        <f>SUM(N9:N27)</f>
        <v>17565409713</v>
      </c>
      <c r="O28" s="110">
        <f>SUM(O9:O27)</f>
        <v>1283185728</v>
      </c>
      <c r="P28" s="111">
        <f t="shared" si="4"/>
        <v>18848595441</v>
      </c>
      <c r="Q28" s="97">
        <f t="shared" si="5"/>
        <v>0.2617700692121212</v>
      </c>
      <c r="R28" s="109">
        <f>SUM(R9:R27)</f>
        <v>0</v>
      </c>
      <c r="S28" s="111">
        <f>SUM(S9:S27)</f>
        <v>0</v>
      </c>
      <c r="T28" s="111">
        <f t="shared" si="6"/>
        <v>0</v>
      </c>
      <c r="U28" s="97">
        <f t="shared" si="7"/>
        <v>0</v>
      </c>
      <c r="V28" s="109">
        <f>SUM(V9:V27)</f>
        <v>0</v>
      </c>
      <c r="W28" s="111">
        <f>SUM(W9:W27)</f>
        <v>0</v>
      </c>
      <c r="X28" s="111">
        <f t="shared" si="8"/>
        <v>0</v>
      </c>
      <c r="Y28" s="97">
        <f t="shared" si="9"/>
        <v>0</v>
      </c>
      <c r="Z28" s="74">
        <f t="shared" si="10"/>
        <v>34984128734</v>
      </c>
      <c r="AA28" s="75">
        <f t="shared" si="11"/>
        <v>1987036616</v>
      </c>
      <c r="AB28" s="75">
        <f t="shared" si="12"/>
        <v>36971165350</v>
      </c>
      <c r="AC28" s="97">
        <f t="shared" si="13"/>
        <v>0.51345706595572305</v>
      </c>
      <c r="AD28" s="74">
        <f>SUM(AD9:AD27)</f>
        <v>35647672169</v>
      </c>
      <c r="AE28" s="75">
        <f>SUM(AE9:AE27)</f>
        <v>3363530112</v>
      </c>
      <c r="AF28" s="75">
        <f t="shared" si="14"/>
        <v>39011202281</v>
      </c>
      <c r="AG28" s="75">
        <f>SUM(AG9:AG27)</f>
        <v>66808355029</v>
      </c>
      <c r="AH28" s="75">
        <f>SUM(AH9:AH27)</f>
        <v>66808355029</v>
      </c>
      <c r="AI28" s="75">
        <f>SUM(AI9:AI27)</f>
        <v>15813616846</v>
      </c>
      <c r="AJ28" s="97">
        <f t="shared" si="15"/>
        <v>0.23670118563966536</v>
      </c>
      <c r="AK28" s="97">
        <f t="shared" si="16"/>
        <v>-0.5168414624796116</v>
      </c>
      <c r="AL28" s="11"/>
      <c r="AM28" s="11"/>
      <c r="AN28" s="11"/>
      <c r="AO28" s="11"/>
    </row>
    <row r="29" spans="1:41" s="12" customFormat="1" ht="12.75" customHeight="1" x14ac:dyDescent="0.2">
      <c r="A29" s="42"/>
      <c r="B29" s="43"/>
      <c r="C29" s="44"/>
      <c r="D29" s="77"/>
      <c r="E29" s="78"/>
      <c r="F29" s="79"/>
      <c r="G29" s="77"/>
      <c r="H29" s="78"/>
      <c r="I29" s="79"/>
      <c r="J29" s="80"/>
      <c r="K29" s="78"/>
      <c r="L29" s="79"/>
      <c r="M29" s="98"/>
      <c r="N29" s="80"/>
      <c r="O29" s="79"/>
      <c r="P29" s="78"/>
      <c r="Q29" s="98"/>
      <c r="R29" s="80"/>
      <c r="S29" s="78"/>
      <c r="T29" s="78"/>
      <c r="U29" s="98"/>
      <c r="V29" s="80"/>
      <c r="W29" s="78"/>
      <c r="X29" s="78"/>
      <c r="Y29" s="98"/>
      <c r="Z29" s="80"/>
      <c r="AA29" s="78"/>
      <c r="AB29" s="79"/>
      <c r="AC29" s="98"/>
      <c r="AD29" s="80"/>
      <c r="AE29" s="78"/>
      <c r="AF29" s="78"/>
      <c r="AG29" s="78"/>
      <c r="AH29" s="78"/>
      <c r="AI29" s="78"/>
      <c r="AJ29" s="98"/>
      <c r="AK29" s="98"/>
      <c r="AL29" s="11"/>
      <c r="AM29" s="11"/>
      <c r="AN29" s="11"/>
      <c r="AO29" s="11"/>
    </row>
    <row r="30" spans="1:41" s="12" customFormat="1" x14ac:dyDescent="0.2">
      <c r="A30" s="11"/>
      <c r="B30" s="45"/>
      <c r="C30" s="11"/>
      <c r="D30" s="81"/>
      <c r="E30" s="81"/>
      <c r="F30" s="81"/>
      <c r="G30" s="81"/>
      <c r="H30" s="81"/>
      <c r="I30" s="81"/>
      <c r="J30" s="81"/>
      <c r="K30" s="81"/>
      <c r="L30" s="81"/>
      <c r="M30" s="99"/>
      <c r="N30" s="81"/>
      <c r="O30" s="81"/>
      <c r="P30" s="81"/>
      <c r="Q30" s="99"/>
      <c r="R30" s="81"/>
      <c r="S30" s="81"/>
      <c r="T30" s="81"/>
      <c r="U30" s="99"/>
      <c r="V30" s="81"/>
      <c r="W30" s="81"/>
      <c r="X30" s="81"/>
      <c r="Y30" s="99"/>
      <c r="Z30" s="81"/>
      <c r="AA30" s="81"/>
      <c r="AB30" s="81"/>
      <c r="AC30" s="99"/>
      <c r="AD30" s="81"/>
      <c r="AE30" s="81"/>
      <c r="AF30" s="81"/>
      <c r="AG30" s="81"/>
      <c r="AH30" s="81"/>
      <c r="AI30" s="81"/>
      <c r="AJ30" s="99"/>
      <c r="AK30" s="99"/>
      <c r="AL30" s="11"/>
      <c r="AM30" s="11"/>
      <c r="AN30" s="11"/>
      <c r="AO30" s="11"/>
    </row>
    <row r="31" spans="1:41" x14ac:dyDescent="0.2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  <c r="AL31" s="2"/>
      <c r="AM31" s="2"/>
      <c r="AN31" s="2"/>
      <c r="AO31" s="2"/>
    </row>
    <row r="32" spans="1:41" x14ac:dyDescent="0.2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  <c r="AL32" s="2"/>
      <c r="AM32" s="2"/>
      <c r="AN32" s="2"/>
      <c r="AO32" s="2"/>
    </row>
    <row r="33" spans="1:41" x14ac:dyDescent="0.2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  <c r="AL33" s="2"/>
      <c r="AM33" s="2"/>
      <c r="AN33" s="2"/>
      <c r="AO33" s="2"/>
    </row>
    <row r="34" spans="1:41" x14ac:dyDescent="0.2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  <c r="AL34" s="2"/>
      <c r="AM34" s="2"/>
      <c r="AN34" s="2"/>
      <c r="AO34" s="2"/>
    </row>
    <row r="35" spans="1:41" x14ac:dyDescent="0.2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  <c r="AL35" s="2"/>
      <c r="AM35" s="2"/>
      <c r="AN35" s="2"/>
      <c r="AO35" s="2"/>
    </row>
    <row r="36" spans="1:41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  <c r="AL36" s="2"/>
      <c r="AM36" s="2"/>
      <c r="AN36" s="2"/>
      <c r="AO36" s="2"/>
    </row>
    <row r="37" spans="1:41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  <c r="AL37" s="2"/>
      <c r="AM37" s="2"/>
      <c r="AN37" s="2"/>
      <c r="AO37" s="2"/>
    </row>
    <row r="38" spans="1:41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  <c r="AL38" s="2"/>
      <c r="AM38" s="2"/>
      <c r="AN38" s="2"/>
      <c r="AO38" s="2"/>
    </row>
    <row r="39" spans="1:41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  <c r="AL39" s="2"/>
      <c r="AM39" s="2"/>
      <c r="AN39" s="2"/>
      <c r="AO39" s="2"/>
    </row>
    <row r="40" spans="1:41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  <c r="AL40" s="2"/>
      <c r="AM40" s="2"/>
      <c r="AN40" s="2"/>
      <c r="AO40" s="2"/>
    </row>
    <row r="41" spans="1:41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  <c r="AL41" s="2"/>
      <c r="AM41" s="2"/>
      <c r="AN41" s="2"/>
      <c r="AO41" s="2"/>
    </row>
    <row r="42" spans="1:41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  <c r="AL42" s="2"/>
      <c r="AM42" s="2"/>
      <c r="AN42" s="2"/>
      <c r="AO42" s="2"/>
    </row>
    <row r="43" spans="1:41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  <c r="AL43" s="2"/>
      <c r="AM43" s="2"/>
      <c r="AN43" s="2"/>
      <c r="AO43" s="2"/>
    </row>
    <row r="44" spans="1:41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  <c r="AL44" s="2"/>
      <c r="AM44" s="2"/>
      <c r="AN44" s="2"/>
      <c r="AO44" s="2"/>
    </row>
    <row r="45" spans="1:41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  <c r="AL45" s="2"/>
      <c r="AM45" s="2"/>
      <c r="AN45" s="2"/>
      <c r="AO45" s="2"/>
    </row>
    <row r="46" spans="1:41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  <c r="AL46" s="2"/>
      <c r="AM46" s="2"/>
      <c r="AN46" s="2"/>
      <c r="AO46" s="2"/>
    </row>
    <row r="47" spans="1:41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  <c r="AL47" s="2"/>
      <c r="AM47" s="2"/>
      <c r="AN47" s="2"/>
      <c r="AO47" s="2"/>
    </row>
    <row r="48" spans="1:41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  <c r="AL48" s="2"/>
      <c r="AM48" s="2"/>
      <c r="AN48" s="2"/>
      <c r="AO48" s="2"/>
    </row>
    <row r="49" spans="1:41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  <c r="AL49" s="2"/>
      <c r="AM49" s="2"/>
      <c r="AN49" s="2"/>
      <c r="AO49" s="2"/>
    </row>
    <row r="50" spans="1:41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  <c r="AL50" s="2"/>
      <c r="AM50" s="2"/>
      <c r="AN50" s="2"/>
      <c r="AO50" s="2"/>
    </row>
    <row r="51" spans="1:41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  <c r="AL51" s="2"/>
      <c r="AM51" s="2"/>
      <c r="AN51" s="2"/>
      <c r="AO51" s="2"/>
    </row>
    <row r="52" spans="1:41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  <c r="AL52" s="2"/>
      <c r="AM52" s="2"/>
      <c r="AN52" s="2"/>
      <c r="AO52" s="2"/>
    </row>
    <row r="53" spans="1:41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  <c r="AL53" s="2"/>
      <c r="AM53" s="2"/>
      <c r="AN53" s="2"/>
      <c r="AO53" s="2"/>
    </row>
    <row r="54" spans="1:41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  <c r="AL54" s="2"/>
      <c r="AM54" s="2"/>
      <c r="AN54" s="2"/>
      <c r="AO54" s="2"/>
    </row>
    <row r="55" spans="1:41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  <c r="AL55" s="2"/>
      <c r="AM55" s="2"/>
      <c r="AN55" s="2"/>
      <c r="AO55" s="2"/>
    </row>
    <row r="56" spans="1:41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  <c r="AL56" s="2"/>
      <c r="AM56" s="2"/>
      <c r="AN56" s="2"/>
      <c r="AO56" s="2"/>
    </row>
    <row r="57" spans="1:41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  <c r="AL57" s="2"/>
      <c r="AM57" s="2"/>
      <c r="AN57" s="2"/>
      <c r="AO57" s="2"/>
    </row>
    <row r="58" spans="1:41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  <c r="AL58" s="2"/>
      <c r="AM58" s="2"/>
      <c r="AN58" s="2"/>
      <c r="AO58" s="2"/>
    </row>
    <row r="59" spans="1:41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  <c r="AL59" s="2"/>
      <c r="AM59" s="2"/>
      <c r="AN59" s="2"/>
      <c r="AO59" s="2"/>
    </row>
    <row r="60" spans="1:41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  <c r="AL60" s="2"/>
      <c r="AM60" s="2"/>
      <c r="AN60" s="2"/>
      <c r="AO60" s="2"/>
    </row>
    <row r="61" spans="1:41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  <c r="AL61" s="2"/>
      <c r="AM61" s="2"/>
      <c r="AN61" s="2"/>
      <c r="AO61" s="2"/>
    </row>
    <row r="62" spans="1:41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  <c r="AL62" s="2"/>
      <c r="AM62" s="2"/>
      <c r="AN62" s="2"/>
      <c r="AO62" s="2"/>
    </row>
    <row r="63" spans="1:41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  <c r="AL63" s="2"/>
      <c r="AM63" s="2"/>
      <c r="AN63" s="2"/>
      <c r="AO63" s="2"/>
    </row>
    <row r="64" spans="1:41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  <c r="AL64" s="2"/>
      <c r="AM64" s="2"/>
      <c r="AN64" s="2"/>
      <c r="AO64" s="2"/>
    </row>
    <row r="65" spans="1:41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  <c r="AL65" s="2"/>
      <c r="AM65" s="2"/>
      <c r="AN65" s="2"/>
      <c r="AO65" s="2"/>
    </row>
    <row r="66" spans="1:41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  <c r="AL66" s="2"/>
      <c r="AM66" s="2"/>
      <c r="AN66" s="2"/>
      <c r="AO66" s="2"/>
    </row>
    <row r="67" spans="1:41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  <c r="AL67" s="2"/>
      <c r="AM67" s="2"/>
      <c r="AN67" s="2"/>
      <c r="AO67" s="2"/>
    </row>
    <row r="68" spans="1:41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  <c r="AL68" s="2"/>
      <c r="AM68" s="2"/>
      <c r="AN68" s="2"/>
      <c r="AO68" s="2"/>
    </row>
    <row r="69" spans="1:41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  <c r="AL69" s="2"/>
      <c r="AM69" s="2"/>
      <c r="AN69" s="2"/>
      <c r="AO69" s="2"/>
    </row>
    <row r="70" spans="1:41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  <c r="AL70" s="2"/>
      <c r="AM70" s="2"/>
      <c r="AN70" s="2"/>
      <c r="AO70" s="2"/>
    </row>
    <row r="71" spans="1:41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  <c r="AL71" s="2"/>
      <c r="AM71" s="2"/>
      <c r="AN71" s="2"/>
      <c r="AO71" s="2"/>
    </row>
    <row r="72" spans="1:41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  <c r="AL72" s="2"/>
      <c r="AM72" s="2"/>
      <c r="AN72" s="2"/>
      <c r="AO72" s="2"/>
    </row>
    <row r="73" spans="1:41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  <c r="AL73" s="2"/>
      <c r="AM73" s="2"/>
      <c r="AN73" s="2"/>
      <c r="AO73" s="2"/>
    </row>
    <row r="74" spans="1:41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  <c r="AL74" s="2"/>
      <c r="AM74" s="2"/>
      <c r="AN74" s="2"/>
      <c r="AO74" s="2"/>
    </row>
    <row r="75" spans="1:41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  <c r="AL75" s="2"/>
      <c r="AM75" s="2"/>
      <c r="AN75" s="2"/>
      <c r="AO75" s="2"/>
    </row>
    <row r="76" spans="1:41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  <c r="AL76" s="2"/>
      <c r="AM76" s="2"/>
      <c r="AN76" s="2"/>
      <c r="AO76" s="2"/>
    </row>
    <row r="77" spans="1:41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  <c r="AL77" s="2"/>
      <c r="AM77" s="2"/>
      <c r="AN77" s="2"/>
      <c r="AO77" s="2"/>
    </row>
    <row r="78" spans="1:41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  <c r="AL78" s="2"/>
      <c r="AM78" s="2"/>
      <c r="AN78" s="2"/>
      <c r="AO78" s="2"/>
    </row>
    <row r="79" spans="1:41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  <c r="AL79" s="2"/>
      <c r="AM79" s="2"/>
      <c r="AN79" s="2"/>
      <c r="AO79" s="2"/>
    </row>
    <row r="80" spans="1:41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  <c r="AL80" s="2"/>
      <c r="AM80" s="2"/>
      <c r="AN80" s="2"/>
      <c r="AO80" s="2"/>
    </row>
    <row r="81" spans="1:41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  <c r="AL81" s="2"/>
      <c r="AM81" s="2"/>
      <c r="AN81" s="2"/>
      <c r="AO81" s="2"/>
    </row>
    <row r="82" spans="1:4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showGridLines="0" view="pageBreakPreview" topLeftCell="A30" zoomScale="60" zoomScaleNormal="100" workbookViewId="0">
      <selection activeCell="AA24" sqref="AA24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5.85546875" customWidth="1"/>
    <col min="7" max="9" width="12.5703125" hidden="1" customWidth="1"/>
    <col min="10" max="16" width="17.28515625" customWidth="1"/>
    <col min="17" max="17" width="14.140625" bestFit="1" customWidth="1"/>
    <col min="18" max="25" width="12.5703125" hidden="1" customWidth="1"/>
    <col min="26" max="28" width="16.140625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9.2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24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99</v>
      </c>
      <c r="B9" s="62" t="s">
        <v>44</v>
      </c>
      <c r="C9" s="63" t="s">
        <v>45</v>
      </c>
      <c r="D9" s="83">
        <v>8234111627</v>
      </c>
      <c r="E9" s="84">
        <v>1803591613</v>
      </c>
      <c r="F9" s="85">
        <f>$D9       +$E9</f>
        <v>10037703240</v>
      </c>
      <c r="G9" s="83">
        <v>8316332952</v>
      </c>
      <c r="H9" s="84">
        <v>2007726247</v>
      </c>
      <c r="I9" s="85">
        <f>$G9       +$H9</f>
        <v>10324059199</v>
      </c>
      <c r="J9" s="83">
        <v>2337559600</v>
      </c>
      <c r="K9" s="84">
        <v>106138670</v>
      </c>
      <c r="L9" s="84">
        <f>$J9       +$K9</f>
        <v>2443698270</v>
      </c>
      <c r="M9" s="101">
        <f>IF(($F9       =0),0,($L9       /$F9       ))</f>
        <v>0.24345193432915238</v>
      </c>
      <c r="N9" s="83">
        <v>2199458808</v>
      </c>
      <c r="O9" s="84">
        <v>392238761</v>
      </c>
      <c r="P9" s="84">
        <f>$N9       +$O9</f>
        <v>2591697569</v>
      </c>
      <c r="Q9" s="101">
        <f>IF(($F9       =0),0,($P9       /$F9       ))</f>
        <v>0.25819627329408873</v>
      </c>
      <c r="R9" s="83">
        <v>0</v>
      </c>
      <c r="S9" s="84">
        <v>0</v>
      </c>
      <c r="T9" s="84">
        <f>$R9       +$S9</f>
        <v>0</v>
      </c>
      <c r="U9" s="101">
        <f>IF(($I9       =0),0,($T9       /$I9       ))</f>
        <v>0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</f>
        <v>4537018408</v>
      </c>
      <c r="AA9" s="84">
        <f>$K9       +$O9</f>
        <v>498377431</v>
      </c>
      <c r="AB9" s="84">
        <f>$Z9       +$AA9</f>
        <v>5035395839</v>
      </c>
      <c r="AC9" s="101">
        <f>IF(($F9       =0),0,($AB9       /$F9       ))</f>
        <v>0.50164820762324114</v>
      </c>
      <c r="AD9" s="83">
        <v>4309515166</v>
      </c>
      <c r="AE9" s="84">
        <v>526302265</v>
      </c>
      <c r="AF9" s="84">
        <f>$AD9       +$AE9</f>
        <v>4835817431</v>
      </c>
      <c r="AG9" s="84">
        <v>9167640237</v>
      </c>
      <c r="AH9" s="84">
        <v>9167640237</v>
      </c>
      <c r="AI9" s="85">
        <v>2686845526</v>
      </c>
      <c r="AJ9" s="120">
        <f>IF(($AG9       =0),0,($AI9       /$AG9       ))</f>
        <v>0.29307929374846825</v>
      </c>
      <c r="AK9" s="121">
        <f>IF(($AF9       =0),0,(($P9       /$AF9       )-1))</f>
        <v>-0.46406215578240673</v>
      </c>
    </row>
    <row r="10" spans="1:37" x14ac:dyDescent="0.2">
      <c r="A10" s="61" t="s">
        <v>99</v>
      </c>
      <c r="B10" s="62" t="s">
        <v>56</v>
      </c>
      <c r="C10" s="63" t="s">
        <v>57</v>
      </c>
      <c r="D10" s="83">
        <v>12835947880</v>
      </c>
      <c r="E10" s="84">
        <v>1511906530</v>
      </c>
      <c r="F10" s="85">
        <f t="shared" ref="F10:F55" si="0">$D10      +$E10</f>
        <v>14347854410</v>
      </c>
      <c r="G10" s="83">
        <v>12835947880</v>
      </c>
      <c r="H10" s="84">
        <v>1511906530</v>
      </c>
      <c r="I10" s="85">
        <f t="shared" ref="I10:I55" si="1">$G10      +$H10</f>
        <v>14347854410</v>
      </c>
      <c r="J10" s="83">
        <v>1474942774</v>
      </c>
      <c r="K10" s="84">
        <v>344127941</v>
      </c>
      <c r="L10" s="84">
        <f t="shared" ref="L10:L55" si="2">$J10      +$K10</f>
        <v>1819070715</v>
      </c>
      <c r="M10" s="101">
        <f t="shared" ref="M10:M55" si="3">IF(($F10      =0),0,($L10      /$F10      ))</f>
        <v>0.12678346622559575</v>
      </c>
      <c r="N10" s="83">
        <v>2606467640</v>
      </c>
      <c r="O10" s="84">
        <v>269740177</v>
      </c>
      <c r="P10" s="84">
        <f t="shared" ref="P10:P55" si="4">$N10      +$O10</f>
        <v>2876207817</v>
      </c>
      <c r="Q10" s="101">
        <f t="shared" ref="Q10:Q55" si="5">IF(($F10      =0),0,($P10      /$F10      ))</f>
        <v>0.20046257334444195</v>
      </c>
      <c r="R10" s="83">
        <v>0</v>
      </c>
      <c r="S10" s="84">
        <v>0</v>
      </c>
      <c r="T10" s="84">
        <f t="shared" ref="T10:T55" si="6">$R10      +$S10</f>
        <v>0</v>
      </c>
      <c r="U10" s="101">
        <f t="shared" ref="U10:U55" si="7">IF(($I10      =0),0,($T10      /$I10      ))</f>
        <v>0</v>
      </c>
      <c r="V10" s="83">
        <v>0</v>
      </c>
      <c r="W10" s="84">
        <v>0</v>
      </c>
      <c r="X10" s="84">
        <f t="shared" ref="X10:X55" si="8">$V10      +$W10</f>
        <v>0</v>
      </c>
      <c r="Y10" s="101">
        <f t="shared" ref="Y10:Y55" si="9">IF(($I10      =0),0,($X10      /$I10      ))</f>
        <v>0</v>
      </c>
      <c r="Z10" s="83">
        <f t="shared" ref="Z10:Z55" si="10">$J10      +$N10</f>
        <v>4081410414</v>
      </c>
      <c r="AA10" s="84">
        <f t="shared" ref="AA10:AA55" si="11">$K10      +$O10</f>
        <v>613868118</v>
      </c>
      <c r="AB10" s="84">
        <f t="shared" ref="AB10:AB55" si="12">$Z10      +$AA10</f>
        <v>4695278532</v>
      </c>
      <c r="AC10" s="101">
        <f t="shared" ref="AC10:AC55" si="13">IF(($F10      =0),0,($AB10      /$F10      ))</f>
        <v>0.32724603957003773</v>
      </c>
      <c r="AD10" s="83">
        <v>0</v>
      </c>
      <c r="AE10" s="84">
        <v>0</v>
      </c>
      <c r="AF10" s="84">
        <f t="shared" ref="AF10:AF55" si="14">$AD10      +$AE10</f>
        <v>0</v>
      </c>
      <c r="AG10" s="84">
        <v>0</v>
      </c>
      <c r="AH10" s="84">
        <v>0</v>
      </c>
      <c r="AI10" s="85">
        <v>0</v>
      </c>
      <c r="AJ10" s="120">
        <f t="shared" ref="AJ10:AJ55" si="15">IF(($AG10      =0),0,($AI10      /$AG10      ))</f>
        <v>0</v>
      </c>
      <c r="AK10" s="121">
        <f t="shared" ref="AK10:AK55" si="16">IF(($AF10      =0),0,(($P10      /$AF10      )-1))</f>
        <v>0</v>
      </c>
    </row>
    <row r="11" spans="1:37" ht="16.5" x14ac:dyDescent="0.3">
      <c r="A11" s="64" t="s">
        <v>0</v>
      </c>
      <c r="B11" s="65" t="s">
        <v>100</v>
      </c>
      <c r="C11" s="66" t="s">
        <v>0</v>
      </c>
      <c r="D11" s="86">
        <f>SUM(D9:D10)</f>
        <v>21070059507</v>
      </c>
      <c r="E11" s="87">
        <f>SUM(E9:E10)</f>
        <v>3315498143</v>
      </c>
      <c r="F11" s="88">
        <f t="shared" si="0"/>
        <v>24385557650</v>
      </c>
      <c r="G11" s="86">
        <f>SUM(G9:G10)</f>
        <v>21152280832</v>
      </c>
      <c r="H11" s="87">
        <f>SUM(H9:H10)</f>
        <v>3519632777</v>
      </c>
      <c r="I11" s="88">
        <f t="shared" si="1"/>
        <v>24671913609</v>
      </c>
      <c r="J11" s="86">
        <f>SUM(J9:J10)</f>
        <v>3812502374</v>
      </c>
      <c r="K11" s="87">
        <f>SUM(K9:K10)</f>
        <v>450266611</v>
      </c>
      <c r="L11" s="87">
        <f t="shared" si="2"/>
        <v>4262768985</v>
      </c>
      <c r="M11" s="102">
        <f t="shared" si="3"/>
        <v>0.17480711518606587</v>
      </c>
      <c r="N11" s="86">
        <f>SUM(N9:N10)</f>
        <v>4805926448</v>
      </c>
      <c r="O11" s="87">
        <f>SUM(O9:O10)</f>
        <v>661978938</v>
      </c>
      <c r="P11" s="87">
        <f t="shared" si="4"/>
        <v>5467905386</v>
      </c>
      <c r="Q11" s="102">
        <f t="shared" si="5"/>
        <v>0.22422720302235943</v>
      </c>
      <c r="R11" s="86">
        <f>SUM(R9:R10)</f>
        <v>0</v>
      </c>
      <c r="S11" s="87">
        <f>SUM(S9:S10)</f>
        <v>0</v>
      </c>
      <c r="T11" s="87">
        <f t="shared" si="6"/>
        <v>0</v>
      </c>
      <c r="U11" s="102">
        <f t="shared" si="7"/>
        <v>0</v>
      </c>
      <c r="V11" s="86">
        <f>SUM(V9:V10)</f>
        <v>0</v>
      </c>
      <c r="W11" s="87">
        <f>SUM(W9:W10)</f>
        <v>0</v>
      </c>
      <c r="X11" s="87">
        <f t="shared" si="8"/>
        <v>0</v>
      </c>
      <c r="Y11" s="102">
        <f t="shared" si="9"/>
        <v>0</v>
      </c>
      <c r="Z11" s="86">
        <f t="shared" si="10"/>
        <v>8618428822</v>
      </c>
      <c r="AA11" s="87">
        <f t="shared" si="11"/>
        <v>1112245549</v>
      </c>
      <c r="AB11" s="87">
        <f t="shared" si="12"/>
        <v>9730674371</v>
      </c>
      <c r="AC11" s="102">
        <f t="shared" si="13"/>
        <v>0.39903431820842533</v>
      </c>
      <c r="AD11" s="86">
        <f>SUM(AD9:AD10)</f>
        <v>4309515166</v>
      </c>
      <c r="AE11" s="87">
        <f>SUM(AE9:AE10)</f>
        <v>526302265</v>
      </c>
      <c r="AF11" s="87">
        <f t="shared" si="14"/>
        <v>4835817431</v>
      </c>
      <c r="AG11" s="87">
        <f>SUM(AG9:AG10)</f>
        <v>9167640237</v>
      </c>
      <c r="AH11" s="87">
        <f>SUM(AH9:AH10)</f>
        <v>9167640237</v>
      </c>
      <c r="AI11" s="88">
        <f>SUM(AI9:AI10)</f>
        <v>2686845526</v>
      </c>
      <c r="AJ11" s="122">
        <f t="shared" si="15"/>
        <v>0.29307929374846825</v>
      </c>
      <c r="AK11" s="123">
        <f t="shared" si="16"/>
        <v>0.13070963989417828</v>
      </c>
    </row>
    <row r="12" spans="1:37" x14ac:dyDescent="0.2">
      <c r="A12" s="61" t="s">
        <v>101</v>
      </c>
      <c r="B12" s="62" t="s">
        <v>102</v>
      </c>
      <c r="C12" s="63" t="s">
        <v>103</v>
      </c>
      <c r="D12" s="83">
        <v>539403470</v>
      </c>
      <c r="E12" s="84">
        <v>86898300</v>
      </c>
      <c r="F12" s="85">
        <f t="shared" si="0"/>
        <v>626301770</v>
      </c>
      <c r="G12" s="83">
        <v>539403470</v>
      </c>
      <c r="H12" s="84">
        <v>86898300</v>
      </c>
      <c r="I12" s="85">
        <f t="shared" si="1"/>
        <v>626301770</v>
      </c>
      <c r="J12" s="83">
        <v>159296407</v>
      </c>
      <c r="K12" s="84">
        <v>48882621</v>
      </c>
      <c r="L12" s="84">
        <f t="shared" si="2"/>
        <v>208179028</v>
      </c>
      <c r="M12" s="101">
        <f t="shared" si="3"/>
        <v>0.33239412368258198</v>
      </c>
      <c r="N12" s="83">
        <v>93859382</v>
      </c>
      <c r="O12" s="84">
        <v>17953886</v>
      </c>
      <c r="P12" s="84">
        <f t="shared" si="4"/>
        <v>111813268</v>
      </c>
      <c r="Q12" s="101">
        <f t="shared" si="5"/>
        <v>0.17852938209004263</v>
      </c>
      <c r="R12" s="83">
        <v>0</v>
      </c>
      <c r="S12" s="84">
        <v>0</v>
      </c>
      <c r="T12" s="84">
        <f t="shared" si="6"/>
        <v>0</v>
      </c>
      <c r="U12" s="101">
        <f t="shared" si="7"/>
        <v>0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253155789</v>
      </c>
      <c r="AA12" s="84">
        <f t="shared" si="11"/>
        <v>66836507</v>
      </c>
      <c r="AB12" s="84">
        <f t="shared" si="12"/>
        <v>319992296</v>
      </c>
      <c r="AC12" s="101">
        <f t="shared" si="13"/>
        <v>0.51092350577262458</v>
      </c>
      <c r="AD12" s="83">
        <v>242176067</v>
      </c>
      <c r="AE12" s="84">
        <v>14426306</v>
      </c>
      <c r="AF12" s="84">
        <f t="shared" si="14"/>
        <v>256602373</v>
      </c>
      <c r="AG12" s="84">
        <v>513392745</v>
      </c>
      <c r="AH12" s="84">
        <v>513392745</v>
      </c>
      <c r="AI12" s="85">
        <v>106077789</v>
      </c>
      <c r="AJ12" s="120">
        <f t="shared" si="15"/>
        <v>0.20662112979411112</v>
      </c>
      <c r="AK12" s="121">
        <f t="shared" si="16"/>
        <v>-0.56425473898481837</v>
      </c>
    </row>
    <row r="13" spans="1:37" x14ac:dyDescent="0.2">
      <c r="A13" s="61" t="s">
        <v>101</v>
      </c>
      <c r="B13" s="62" t="s">
        <v>104</v>
      </c>
      <c r="C13" s="63" t="s">
        <v>105</v>
      </c>
      <c r="D13" s="83">
        <v>279938823</v>
      </c>
      <c r="E13" s="84">
        <v>43411400</v>
      </c>
      <c r="F13" s="85">
        <f t="shared" si="0"/>
        <v>323350223</v>
      </c>
      <c r="G13" s="83">
        <v>279938823</v>
      </c>
      <c r="H13" s="84">
        <v>43411400</v>
      </c>
      <c r="I13" s="85">
        <f t="shared" si="1"/>
        <v>323350223</v>
      </c>
      <c r="J13" s="83">
        <v>85839896</v>
      </c>
      <c r="K13" s="84">
        <v>1664609</v>
      </c>
      <c r="L13" s="84">
        <f t="shared" si="2"/>
        <v>87504505</v>
      </c>
      <c r="M13" s="101">
        <f t="shared" si="3"/>
        <v>0.27061835364808146</v>
      </c>
      <c r="N13" s="83">
        <v>70632732</v>
      </c>
      <c r="O13" s="84">
        <v>9224910</v>
      </c>
      <c r="P13" s="84">
        <f t="shared" si="4"/>
        <v>79857642</v>
      </c>
      <c r="Q13" s="101">
        <f t="shared" si="5"/>
        <v>0.24696949721911898</v>
      </c>
      <c r="R13" s="83">
        <v>0</v>
      </c>
      <c r="S13" s="84">
        <v>0</v>
      </c>
      <c r="T13" s="84">
        <f t="shared" si="6"/>
        <v>0</v>
      </c>
      <c r="U13" s="101">
        <f t="shared" si="7"/>
        <v>0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156472628</v>
      </c>
      <c r="AA13" s="84">
        <f t="shared" si="11"/>
        <v>10889519</v>
      </c>
      <c r="AB13" s="84">
        <f t="shared" si="12"/>
        <v>167362147</v>
      </c>
      <c r="AC13" s="101">
        <f t="shared" si="13"/>
        <v>0.51758785086720038</v>
      </c>
      <c r="AD13" s="83">
        <v>158554628</v>
      </c>
      <c r="AE13" s="84">
        <v>17361077</v>
      </c>
      <c r="AF13" s="84">
        <f t="shared" si="14"/>
        <v>175915705</v>
      </c>
      <c r="AG13" s="84">
        <v>298257590</v>
      </c>
      <c r="AH13" s="84">
        <v>298257590</v>
      </c>
      <c r="AI13" s="85">
        <v>82412220</v>
      </c>
      <c r="AJ13" s="120">
        <f t="shared" si="15"/>
        <v>0.27631223064599963</v>
      </c>
      <c r="AK13" s="121">
        <f t="shared" si="16"/>
        <v>-0.54604597696379642</v>
      </c>
    </row>
    <row r="14" spans="1:37" x14ac:dyDescent="0.2">
      <c r="A14" s="61" t="s">
        <v>101</v>
      </c>
      <c r="B14" s="62" t="s">
        <v>106</v>
      </c>
      <c r="C14" s="63" t="s">
        <v>107</v>
      </c>
      <c r="D14" s="83">
        <v>607680636</v>
      </c>
      <c r="E14" s="84">
        <v>49226532</v>
      </c>
      <c r="F14" s="85">
        <f t="shared" si="0"/>
        <v>656907168</v>
      </c>
      <c r="G14" s="83">
        <v>607680636</v>
      </c>
      <c r="H14" s="84">
        <v>49226532</v>
      </c>
      <c r="I14" s="85">
        <f t="shared" si="1"/>
        <v>656907168</v>
      </c>
      <c r="J14" s="83">
        <v>198943113</v>
      </c>
      <c r="K14" s="84">
        <v>8460988</v>
      </c>
      <c r="L14" s="84">
        <f t="shared" si="2"/>
        <v>207404101</v>
      </c>
      <c r="M14" s="101">
        <f t="shared" si="3"/>
        <v>0.3157281745477924</v>
      </c>
      <c r="N14" s="83">
        <v>131802685</v>
      </c>
      <c r="O14" s="84">
        <v>19436839</v>
      </c>
      <c r="P14" s="84">
        <f t="shared" si="4"/>
        <v>151239524</v>
      </c>
      <c r="Q14" s="101">
        <f t="shared" si="5"/>
        <v>0.23022967531387936</v>
      </c>
      <c r="R14" s="83">
        <v>0</v>
      </c>
      <c r="S14" s="84">
        <v>0</v>
      </c>
      <c r="T14" s="84">
        <f t="shared" si="6"/>
        <v>0</v>
      </c>
      <c r="U14" s="101">
        <f t="shared" si="7"/>
        <v>0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330745798</v>
      </c>
      <c r="AA14" s="84">
        <f t="shared" si="11"/>
        <v>27897827</v>
      </c>
      <c r="AB14" s="84">
        <f t="shared" si="12"/>
        <v>358643625</v>
      </c>
      <c r="AC14" s="101">
        <f t="shared" si="13"/>
        <v>0.54595784986167173</v>
      </c>
      <c r="AD14" s="83">
        <v>314306757</v>
      </c>
      <c r="AE14" s="84">
        <v>21209700</v>
      </c>
      <c r="AF14" s="84">
        <f t="shared" si="14"/>
        <v>335516457</v>
      </c>
      <c r="AG14" s="84">
        <v>610414520</v>
      </c>
      <c r="AH14" s="84">
        <v>610414520</v>
      </c>
      <c r="AI14" s="85">
        <v>132412475</v>
      </c>
      <c r="AJ14" s="120">
        <f t="shared" si="15"/>
        <v>0.21692222360634542</v>
      </c>
      <c r="AK14" s="121">
        <f t="shared" si="16"/>
        <v>-0.54923366396897788</v>
      </c>
    </row>
    <row r="15" spans="1:37" x14ac:dyDescent="0.2">
      <c r="A15" s="61" t="s">
        <v>101</v>
      </c>
      <c r="B15" s="62" t="s">
        <v>108</v>
      </c>
      <c r="C15" s="63" t="s">
        <v>109</v>
      </c>
      <c r="D15" s="83">
        <v>469239356</v>
      </c>
      <c r="E15" s="84">
        <v>78367790</v>
      </c>
      <c r="F15" s="85">
        <f t="shared" si="0"/>
        <v>547607146</v>
      </c>
      <c r="G15" s="83">
        <v>469239356</v>
      </c>
      <c r="H15" s="84">
        <v>78367790</v>
      </c>
      <c r="I15" s="85">
        <f t="shared" si="1"/>
        <v>547607146</v>
      </c>
      <c r="J15" s="83">
        <v>137653243</v>
      </c>
      <c r="K15" s="84">
        <v>29055385</v>
      </c>
      <c r="L15" s="84">
        <f t="shared" si="2"/>
        <v>166708628</v>
      </c>
      <c r="M15" s="101">
        <f t="shared" si="3"/>
        <v>0.30443106744994886</v>
      </c>
      <c r="N15" s="83">
        <v>122842693</v>
      </c>
      <c r="O15" s="84">
        <v>22651037</v>
      </c>
      <c r="P15" s="84">
        <f t="shared" si="4"/>
        <v>145493730</v>
      </c>
      <c r="Q15" s="101">
        <f t="shared" si="5"/>
        <v>0.2656899769529304</v>
      </c>
      <c r="R15" s="83">
        <v>0</v>
      </c>
      <c r="S15" s="84">
        <v>0</v>
      </c>
      <c r="T15" s="84">
        <f t="shared" si="6"/>
        <v>0</v>
      </c>
      <c r="U15" s="101">
        <f t="shared" si="7"/>
        <v>0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260495936</v>
      </c>
      <c r="AA15" s="84">
        <f t="shared" si="11"/>
        <v>51706422</v>
      </c>
      <c r="AB15" s="84">
        <f t="shared" si="12"/>
        <v>312202358</v>
      </c>
      <c r="AC15" s="101">
        <f t="shared" si="13"/>
        <v>0.57012104440287925</v>
      </c>
      <c r="AD15" s="83">
        <v>255917948</v>
      </c>
      <c r="AE15" s="84">
        <v>42812384</v>
      </c>
      <c r="AF15" s="84">
        <f t="shared" si="14"/>
        <v>298730332</v>
      </c>
      <c r="AG15" s="84">
        <v>473464883</v>
      </c>
      <c r="AH15" s="84">
        <v>473464883</v>
      </c>
      <c r="AI15" s="85">
        <v>155342446</v>
      </c>
      <c r="AJ15" s="120">
        <f t="shared" si="15"/>
        <v>0.32809708085573053</v>
      </c>
      <c r="AK15" s="121">
        <f t="shared" si="16"/>
        <v>-0.51295963477856676</v>
      </c>
    </row>
    <row r="16" spans="1:37" x14ac:dyDescent="0.2">
      <c r="A16" s="61" t="s">
        <v>101</v>
      </c>
      <c r="B16" s="62" t="s">
        <v>110</v>
      </c>
      <c r="C16" s="63" t="s">
        <v>111</v>
      </c>
      <c r="D16" s="83">
        <v>218598031</v>
      </c>
      <c r="E16" s="84">
        <v>67876000</v>
      </c>
      <c r="F16" s="85">
        <f t="shared" si="0"/>
        <v>286474031</v>
      </c>
      <c r="G16" s="83">
        <v>218598031</v>
      </c>
      <c r="H16" s="84">
        <v>67876000</v>
      </c>
      <c r="I16" s="85">
        <f t="shared" si="1"/>
        <v>286474031</v>
      </c>
      <c r="J16" s="83">
        <v>118906926</v>
      </c>
      <c r="K16" s="84">
        <v>393595273</v>
      </c>
      <c r="L16" s="84">
        <f t="shared" si="2"/>
        <v>512502199</v>
      </c>
      <c r="M16" s="101">
        <f t="shared" si="3"/>
        <v>1.7890005499311734</v>
      </c>
      <c r="N16" s="83">
        <v>13245170</v>
      </c>
      <c r="O16" s="84">
        <v>4732060</v>
      </c>
      <c r="P16" s="84">
        <f t="shared" si="4"/>
        <v>17977230</v>
      </c>
      <c r="Q16" s="101">
        <f t="shared" si="5"/>
        <v>6.275343680279348E-2</v>
      </c>
      <c r="R16" s="83">
        <v>0</v>
      </c>
      <c r="S16" s="84">
        <v>0</v>
      </c>
      <c r="T16" s="84">
        <f t="shared" si="6"/>
        <v>0</v>
      </c>
      <c r="U16" s="101">
        <f t="shared" si="7"/>
        <v>0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132152096</v>
      </c>
      <c r="AA16" s="84">
        <f t="shared" si="11"/>
        <v>398327333</v>
      </c>
      <c r="AB16" s="84">
        <f t="shared" si="12"/>
        <v>530479429</v>
      </c>
      <c r="AC16" s="101">
        <f t="shared" si="13"/>
        <v>1.8517539867339667</v>
      </c>
      <c r="AD16" s="83">
        <v>128193374</v>
      </c>
      <c r="AE16" s="84">
        <v>11034794</v>
      </c>
      <c r="AF16" s="84">
        <f t="shared" si="14"/>
        <v>139228168</v>
      </c>
      <c r="AG16" s="84">
        <v>266163723</v>
      </c>
      <c r="AH16" s="84">
        <v>266163723</v>
      </c>
      <c r="AI16" s="85">
        <v>70652502</v>
      </c>
      <c r="AJ16" s="120">
        <f t="shared" si="15"/>
        <v>0.26544752682167733</v>
      </c>
      <c r="AK16" s="121">
        <f t="shared" si="16"/>
        <v>-0.8708793611361747</v>
      </c>
    </row>
    <row r="17" spans="1:37" x14ac:dyDescent="0.2">
      <c r="A17" s="61" t="s">
        <v>101</v>
      </c>
      <c r="B17" s="62" t="s">
        <v>112</v>
      </c>
      <c r="C17" s="63" t="s">
        <v>113</v>
      </c>
      <c r="D17" s="83">
        <v>965399876</v>
      </c>
      <c r="E17" s="84">
        <v>61012540</v>
      </c>
      <c r="F17" s="85">
        <f t="shared" si="0"/>
        <v>1026412416</v>
      </c>
      <c r="G17" s="83">
        <v>965399876</v>
      </c>
      <c r="H17" s="84">
        <v>61012540</v>
      </c>
      <c r="I17" s="85">
        <f t="shared" si="1"/>
        <v>1026412416</v>
      </c>
      <c r="J17" s="83">
        <v>310470679</v>
      </c>
      <c r="K17" s="84">
        <v>4635037</v>
      </c>
      <c r="L17" s="84">
        <f t="shared" si="2"/>
        <v>315105716</v>
      </c>
      <c r="M17" s="101">
        <f t="shared" si="3"/>
        <v>0.30699717880263833</v>
      </c>
      <c r="N17" s="83">
        <v>247005478</v>
      </c>
      <c r="O17" s="84">
        <v>21748697</v>
      </c>
      <c r="P17" s="84">
        <f t="shared" si="4"/>
        <v>268754175</v>
      </c>
      <c r="Q17" s="101">
        <f t="shared" si="5"/>
        <v>0.26183839050520602</v>
      </c>
      <c r="R17" s="83">
        <v>0</v>
      </c>
      <c r="S17" s="84">
        <v>0</v>
      </c>
      <c r="T17" s="84">
        <f t="shared" si="6"/>
        <v>0</v>
      </c>
      <c r="U17" s="101">
        <f t="shared" si="7"/>
        <v>0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557476157</v>
      </c>
      <c r="AA17" s="84">
        <f t="shared" si="11"/>
        <v>26383734</v>
      </c>
      <c r="AB17" s="84">
        <f t="shared" si="12"/>
        <v>583859891</v>
      </c>
      <c r="AC17" s="101">
        <f t="shared" si="13"/>
        <v>0.5688355693078444</v>
      </c>
      <c r="AD17" s="83">
        <v>530825478</v>
      </c>
      <c r="AE17" s="84">
        <v>15094037</v>
      </c>
      <c r="AF17" s="84">
        <f t="shared" si="14"/>
        <v>545919515</v>
      </c>
      <c r="AG17" s="84">
        <v>962917827</v>
      </c>
      <c r="AH17" s="84">
        <v>962917827</v>
      </c>
      <c r="AI17" s="85">
        <v>243406921</v>
      </c>
      <c r="AJ17" s="120">
        <f t="shared" si="15"/>
        <v>0.25278057397518716</v>
      </c>
      <c r="AK17" s="121">
        <f t="shared" si="16"/>
        <v>-0.50770366763679442</v>
      </c>
    </row>
    <row r="18" spans="1:37" x14ac:dyDescent="0.2">
      <c r="A18" s="61" t="s">
        <v>101</v>
      </c>
      <c r="B18" s="62" t="s">
        <v>114</v>
      </c>
      <c r="C18" s="63" t="s">
        <v>115</v>
      </c>
      <c r="D18" s="83">
        <v>150786458</v>
      </c>
      <c r="E18" s="84">
        <v>20540300</v>
      </c>
      <c r="F18" s="85">
        <f t="shared" si="0"/>
        <v>171326758</v>
      </c>
      <c r="G18" s="83">
        <v>150786458</v>
      </c>
      <c r="H18" s="84">
        <v>20540300</v>
      </c>
      <c r="I18" s="85">
        <f t="shared" si="1"/>
        <v>171326758</v>
      </c>
      <c r="J18" s="83">
        <v>58210171</v>
      </c>
      <c r="K18" s="84">
        <v>6289620</v>
      </c>
      <c r="L18" s="84">
        <f t="shared" si="2"/>
        <v>64499791</v>
      </c>
      <c r="M18" s="101">
        <f t="shared" si="3"/>
        <v>0.3764723721673412</v>
      </c>
      <c r="N18" s="83">
        <v>33078274</v>
      </c>
      <c r="O18" s="84">
        <v>4889740</v>
      </c>
      <c r="P18" s="84">
        <f t="shared" si="4"/>
        <v>37968014</v>
      </c>
      <c r="Q18" s="101">
        <f t="shared" si="5"/>
        <v>0.22161169944043416</v>
      </c>
      <c r="R18" s="83">
        <v>0</v>
      </c>
      <c r="S18" s="84">
        <v>0</v>
      </c>
      <c r="T18" s="84">
        <f t="shared" si="6"/>
        <v>0</v>
      </c>
      <c r="U18" s="101">
        <f t="shared" si="7"/>
        <v>0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91288445</v>
      </c>
      <c r="AA18" s="84">
        <f t="shared" si="11"/>
        <v>11179360</v>
      </c>
      <c r="AB18" s="84">
        <f t="shared" si="12"/>
        <v>102467805</v>
      </c>
      <c r="AC18" s="101">
        <f t="shared" si="13"/>
        <v>0.59808407160777532</v>
      </c>
      <c r="AD18" s="83">
        <v>91898398</v>
      </c>
      <c r="AE18" s="84">
        <v>3332358</v>
      </c>
      <c r="AF18" s="84">
        <f t="shared" si="14"/>
        <v>95230756</v>
      </c>
      <c r="AG18" s="84">
        <v>192215536</v>
      </c>
      <c r="AH18" s="84">
        <v>192215536</v>
      </c>
      <c r="AI18" s="85">
        <v>39866862</v>
      </c>
      <c r="AJ18" s="120">
        <f t="shared" si="15"/>
        <v>0.20740707452492291</v>
      </c>
      <c r="AK18" s="121">
        <f t="shared" si="16"/>
        <v>-0.60130512877583375</v>
      </c>
    </row>
    <row r="19" spans="1:37" x14ac:dyDescent="0.2">
      <c r="A19" s="61" t="s">
        <v>116</v>
      </c>
      <c r="B19" s="62" t="s">
        <v>117</v>
      </c>
      <c r="C19" s="63" t="s">
        <v>118</v>
      </c>
      <c r="D19" s="83">
        <v>148005552</v>
      </c>
      <c r="E19" s="84">
        <v>19724000</v>
      </c>
      <c r="F19" s="85">
        <f t="shared" si="0"/>
        <v>167729552</v>
      </c>
      <c r="G19" s="83">
        <v>165074052</v>
      </c>
      <c r="H19" s="84">
        <v>22502000</v>
      </c>
      <c r="I19" s="85">
        <f t="shared" si="1"/>
        <v>187576052</v>
      </c>
      <c r="J19" s="83">
        <v>20966027</v>
      </c>
      <c r="K19" s="84">
        <v>9678317</v>
      </c>
      <c r="L19" s="84">
        <f t="shared" si="2"/>
        <v>30644344</v>
      </c>
      <c r="M19" s="101">
        <f t="shared" si="3"/>
        <v>0.18270092321000178</v>
      </c>
      <c r="N19" s="83">
        <v>20674328</v>
      </c>
      <c r="O19" s="84">
        <v>82878</v>
      </c>
      <c r="P19" s="84">
        <f t="shared" si="4"/>
        <v>20757206</v>
      </c>
      <c r="Q19" s="101">
        <f t="shared" si="5"/>
        <v>0.12375401801585924</v>
      </c>
      <c r="R19" s="83">
        <v>0</v>
      </c>
      <c r="S19" s="84">
        <v>0</v>
      </c>
      <c r="T19" s="84">
        <f t="shared" si="6"/>
        <v>0</v>
      </c>
      <c r="U19" s="101">
        <f t="shared" si="7"/>
        <v>0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41640355</v>
      </c>
      <c r="AA19" s="84">
        <f t="shared" si="11"/>
        <v>9761195</v>
      </c>
      <c r="AB19" s="84">
        <f t="shared" si="12"/>
        <v>51401550</v>
      </c>
      <c r="AC19" s="101">
        <f t="shared" si="13"/>
        <v>0.30645494122586103</v>
      </c>
      <c r="AD19" s="83">
        <v>83992494</v>
      </c>
      <c r="AE19" s="84">
        <v>1199503</v>
      </c>
      <c r="AF19" s="84">
        <f t="shared" si="14"/>
        <v>85191997</v>
      </c>
      <c r="AG19" s="84">
        <v>169305981</v>
      </c>
      <c r="AH19" s="84">
        <v>169305981</v>
      </c>
      <c r="AI19" s="85">
        <v>36846988</v>
      </c>
      <c r="AJ19" s="120">
        <f t="shared" si="15"/>
        <v>0.21763547739048864</v>
      </c>
      <c r="AK19" s="121">
        <f t="shared" si="16"/>
        <v>-0.75634793488876662</v>
      </c>
    </row>
    <row r="20" spans="1:37" ht="16.5" x14ac:dyDescent="0.3">
      <c r="A20" s="64" t="s">
        <v>0</v>
      </c>
      <c r="B20" s="65" t="s">
        <v>119</v>
      </c>
      <c r="C20" s="66" t="s">
        <v>0</v>
      </c>
      <c r="D20" s="86">
        <f>SUM(D12:D19)</f>
        <v>3379052202</v>
      </c>
      <c r="E20" s="87">
        <f>SUM(E12:E19)</f>
        <v>427056862</v>
      </c>
      <c r="F20" s="88">
        <f t="shared" si="0"/>
        <v>3806109064</v>
      </c>
      <c r="G20" s="86">
        <f>SUM(G12:G19)</f>
        <v>3396120702</v>
      </c>
      <c r="H20" s="87">
        <f>SUM(H12:H19)</f>
        <v>429834862</v>
      </c>
      <c r="I20" s="88">
        <f t="shared" si="1"/>
        <v>3825955564</v>
      </c>
      <c r="J20" s="86">
        <f>SUM(J12:J19)</f>
        <v>1090286462</v>
      </c>
      <c r="K20" s="87">
        <f>SUM(K12:K19)</f>
        <v>502261850</v>
      </c>
      <c r="L20" s="87">
        <f t="shared" si="2"/>
        <v>1592548312</v>
      </c>
      <c r="M20" s="102">
        <f t="shared" si="3"/>
        <v>0.41841899042333908</v>
      </c>
      <c r="N20" s="86">
        <f>SUM(N12:N19)</f>
        <v>733140742</v>
      </c>
      <c r="O20" s="87">
        <f>SUM(O12:O19)</f>
        <v>100720047</v>
      </c>
      <c r="P20" s="87">
        <f t="shared" si="4"/>
        <v>833860789</v>
      </c>
      <c r="Q20" s="102">
        <f t="shared" si="5"/>
        <v>0.21908483834240436</v>
      </c>
      <c r="R20" s="86">
        <f>SUM(R12:R19)</f>
        <v>0</v>
      </c>
      <c r="S20" s="87">
        <f>SUM(S12:S19)</f>
        <v>0</v>
      </c>
      <c r="T20" s="87">
        <f t="shared" si="6"/>
        <v>0</v>
      </c>
      <c r="U20" s="102">
        <f t="shared" si="7"/>
        <v>0</v>
      </c>
      <c r="V20" s="86">
        <f>SUM(V12:V19)</f>
        <v>0</v>
      </c>
      <c r="W20" s="87">
        <f>SUM(W12:W19)</f>
        <v>0</v>
      </c>
      <c r="X20" s="87">
        <f t="shared" si="8"/>
        <v>0</v>
      </c>
      <c r="Y20" s="102">
        <f t="shared" si="9"/>
        <v>0</v>
      </c>
      <c r="Z20" s="86">
        <f t="shared" si="10"/>
        <v>1823427204</v>
      </c>
      <c r="AA20" s="87">
        <f t="shared" si="11"/>
        <v>602981897</v>
      </c>
      <c r="AB20" s="87">
        <f t="shared" si="12"/>
        <v>2426409101</v>
      </c>
      <c r="AC20" s="102">
        <f t="shared" si="13"/>
        <v>0.63750382876574341</v>
      </c>
      <c r="AD20" s="86">
        <f>SUM(AD12:AD19)</f>
        <v>1805865144</v>
      </c>
      <c r="AE20" s="87">
        <f>SUM(AE12:AE19)</f>
        <v>126470159</v>
      </c>
      <c r="AF20" s="87">
        <f t="shared" si="14"/>
        <v>1932335303</v>
      </c>
      <c r="AG20" s="87">
        <f>SUM(AG12:AG19)</f>
        <v>3486132805</v>
      </c>
      <c r="AH20" s="87">
        <f>SUM(AH12:AH19)</f>
        <v>3486132805</v>
      </c>
      <c r="AI20" s="88">
        <f>SUM(AI12:AI19)</f>
        <v>867018203</v>
      </c>
      <c r="AJ20" s="122">
        <f t="shared" si="15"/>
        <v>0.24870486911929335</v>
      </c>
      <c r="AK20" s="123">
        <f t="shared" si="16"/>
        <v>-0.56846992977595057</v>
      </c>
    </row>
    <row r="21" spans="1:37" x14ac:dyDescent="0.2">
      <c r="A21" s="61" t="s">
        <v>101</v>
      </c>
      <c r="B21" s="62" t="s">
        <v>120</v>
      </c>
      <c r="C21" s="63" t="s">
        <v>121</v>
      </c>
      <c r="D21" s="83">
        <v>307047000</v>
      </c>
      <c r="E21" s="84">
        <v>82471393</v>
      </c>
      <c r="F21" s="85">
        <f t="shared" si="0"/>
        <v>389518393</v>
      </c>
      <c r="G21" s="83">
        <v>307047000</v>
      </c>
      <c r="H21" s="84">
        <v>82471393</v>
      </c>
      <c r="I21" s="85">
        <f t="shared" si="1"/>
        <v>389518393</v>
      </c>
      <c r="J21" s="83">
        <v>128008768</v>
      </c>
      <c r="K21" s="84">
        <v>9593916</v>
      </c>
      <c r="L21" s="84">
        <f t="shared" si="2"/>
        <v>137602684</v>
      </c>
      <c r="M21" s="101">
        <f t="shared" si="3"/>
        <v>0.35326363651330839</v>
      </c>
      <c r="N21" s="83">
        <v>98643725</v>
      </c>
      <c r="O21" s="84">
        <v>31840021</v>
      </c>
      <c r="P21" s="84">
        <f t="shared" si="4"/>
        <v>130483746</v>
      </c>
      <c r="Q21" s="101">
        <f t="shared" si="5"/>
        <v>0.3349873801723145</v>
      </c>
      <c r="R21" s="83">
        <v>0</v>
      </c>
      <c r="S21" s="84">
        <v>0</v>
      </c>
      <c r="T21" s="84">
        <f t="shared" si="6"/>
        <v>0</v>
      </c>
      <c r="U21" s="101">
        <f t="shared" si="7"/>
        <v>0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226652493</v>
      </c>
      <c r="AA21" s="84">
        <f t="shared" si="11"/>
        <v>41433937</v>
      </c>
      <c r="AB21" s="84">
        <f t="shared" si="12"/>
        <v>268086430</v>
      </c>
      <c r="AC21" s="101">
        <f t="shared" si="13"/>
        <v>0.68825101668562283</v>
      </c>
      <c r="AD21" s="83">
        <v>266249404</v>
      </c>
      <c r="AE21" s="84">
        <v>26225071</v>
      </c>
      <c r="AF21" s="84">
        <f t="shared" si="14"/>
        <v>292474475</v>
      </c>
      <c r="AG21" s="84">
        <v>395507688</v>
      </c>
      <c r="AH21" s="84">
        <v>395507688</v>
      </c>
      <c r="AI21" s="85">
        <v>156085470</v>
      </c>
      <c r="AJ21" s="120">
        <f t="shared" si="15"/>
        <v>0.39464585578422434</v>
      </c>
      <c r="AK21" s="121">
        <f t="shared" si="16"/>
        <v>-0.55386279093243951</v>
      </c>
    </row>
    <row r="22" spans="1:37" x14ac:dyDescent="0.2">
      <c r="A22" s="61" t="s">
        <v>101</v>
      </c>
      <c r="B22" s="62" t="s">
        <v>122</v>
      </c>
      <c r="C22" s="63" t="s">
        <v>123</v>
      </c>
      <c r="D22" s="83">
        <v>395302627</v>
      </c>
      <c r="E22" s="84">
        <v>160395469</v>
      </c>
      <c r="F22" s="85">
        <f t="shared" si="0"/>
        <v>555698096</v>
      </c>
      <c r="G22" s="83">
        <v>417967830</v>
      </c>
      <c r="H22" s="84">
        <v>184062455</v>
      </c>
      <c r="I22" s="85">
        <f t="shared" si="1"/>
        <v>602030285</v>
      </c>
      <c r="J22" s="83">
        <v>154293855</v>
      </c>
      <c r="K22" s="84">
        <v>15356589</v>
      </c>
      <c r="L22" s="84">
        <f t="shared" si="2"/>
        <v>169650444</v>
      </c>
      <c r="M22" s="101">
        <f t="shared" si="3"/>
        <v>0.30529246945629268</v>
      </c>
      <c r="N22" s="83">
        <v>116777759</v>
      </c>
      <c r="O22" s="84">
        <v>26587604</v>
      </c>
      <c r="P22" s="84">
        <f t="shared" si="4"/>
        <v>143365363</v>
      </c>
      <c r="Q22" s="101">
        <f t="shared" si="5"/>
        <v>0.2579914598087808</v>
      </c>
      <c r="R22" s="83">
        <v>0</v>
      </c>
      <c r="S22" s="84">
        <v>0</v>
      </c>
      <c r="T22" s="84">
        <f t="shared" si="6"/>
        <v>0</v>
      </c>
      <c r="U22" s="101">
        <f t="shared" si="7"/>
        <v>0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271071614</v>
      </c>
      <c r="AA22" s="84">
        <f t="shared" si="11"/>
        <v>41944193</v>
      </c>
      <c r="AB22" s="84">
        <f t="shared" si="12"/>
        <v>313015807</v>
      </c>
      <c r="AC22" s="101">
        <f t="shared" si="13"/>
        <v>0.56328392926507342</v>
      </c>
      <c r="AD22" s="83">
        <v>168694985</v>
      </c>
      <c r="AE22" s="84">
        <v>29248228</v>
      </c>
      <c r="AF22" s="84">
        <f t="shared" si="14"/>
        <v>197943213</v>
      </c>
      <c r="AG22" s="84">
        <v>471760927</v>
      </c>
      <c r="AH22" s="84">
        <v>471760927</v>
      </c>
      <c r="AI22" s="85">
        <v>55186984</v>
      </c>
      <c r="AJ22" s="120">
        <f t="shared" si="15"/>
        <v>0.11698082829992404</v>
      </c>
      <c r="AK22" s="121">
        <f t="shared" si="16"/>
        <v>-0.27572478577479698</v>
      </c>
    </row>
    <row r="23" spans="1:37" x14ac:dyDescent="0.2">
      <c r="A23" s="61" t="s">
        <v>101</v>
      </c>
      <c r="B23" s="62" t="s">
        <v>124</v>
      </c>
      <c r="C23" s="63" t="s">
        <v>125</v>
      </c>
      <c r="D23" s="83">
        <v>111365059</v>
      </c>
      <c r="E23" s="84">
        <v>10663909</v>
      </c>
      <c r="F23" s="85">
        <f t="shared" si="0"/>
        <v>122028968</v>
      </c>
      <c r="G23" s="83">
        <v>112765059</v>
      </c>
      <c r="H23" s="84">
        <v>12013908</v>
      </c>
      <c r="I23" s="85">
        <f t="shared" si="1"/>
        <v>124778967</v>
      </c>
      <c r="J23" s="83">
        <v>37014102</v>
      </c>
      <c r="K23" s="84">
        <v>318148</v>
      </c>
      <c r="L23" s="84">
        <f t="shared" si="2"/>
        <v>37332250</v>
      </c>
      <c r="M23" s="101">
        <f t="shared" si="3"/>
        <v>0.30592940849913602</v>
      </c>
      <c r="N23" s="83">
        <v>32537083</v>
      </c>
      <c r="O23" s="84">
        <v>3625464</v>
      </c>
      <c r="P23" s="84">
        <f t="shared" si="4"/>
        <v>36162547</v>
      </c>
      <c r="Q23" s="101">
        <f t="shared" si="5"/>
        <v>0.29634395498616362</v>
      </c>
      <c r="R23" s="83">
        <v>0</v>
      </c>
      <c r="S23" s="84">
        <v>0</v>
      </c>
      <c r="T23" s="84">
        <f t="shared" si="6"/>
        <v>0</v>
      </c>
      <c r="U23" s="101">
        <f t="shared" si="7"/>
        <v>0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69551185</v>
      </c>
      <c r="AA23" s="84">
        <f t="shared" si="11"/>
        <v>3943612</v>
      </c>
      <c r="AB23" s="84">
        <f t="shared" si="12"/>
        <v>73494797</v>
      </c>
      <c r="AC23" s="101">
        <f t="shared" si="13"/>
        <v>0.6022733634852997</v>
      </c>
      <c r="AD23" s="83">
        <v>86717633</v>
      </c>
      <c r="AE23" s="84">
        <v>4391802</v>
      </c>
      <c r="AF23" s="84">
        <f t="shared" si="14"/>
        <v>91109435</v>
      </c>
      <c r="AG23" s="84">
        <v>112689000</v>
      </c>
      <c r="AH23" s="84">
        <v>112689000</v>
      </c>
      <c r="AI23" s="85">
        <v>42028108</v>
      </c>
      <c r="AJ23" s="120">
        <f t="shared" si="15"/>
        <v>0.37295661510883937</v>
      </c>
      <c r="AK23" s="121">
        <f t="shared" si="16"/>
        <v>-0.60308669458876563</v>
      </c>
    </row>
    <row r="24" spans="1:37" x14ac:dyDescent="0.2">
      <c r="A24" s="61" t="s">
        <v>101</v>
      </c>
      <c r="B24" s="62" t="s">
        <v>126</v>
      </c>
      <c r="C24" s="63" t="s">
        <v>127</v>
      </c>
      <c r="D24" s="83">
        <v>222201586</v>
      </c>
      <c r="E24" s="84">
        <v>31130100</v>
      </c>
      <c r="F24" s="85">
        <f t="shared" si="0"/>
        <v>253331686</v>
      </c>
      <c r="G24" s="83">
        <v>222201586</v>
      </c>
      <c r="H24" s="84">
        <v>31130100</v>
      </c>
      <c r="I24" s="85">
        <f t="shared" si="1"/>
        <v>253331686</v>
      </c>
      <c r="J24" s="83">
        <v>74955594</v>
      </c>
      <c r="K24" s="84">
        <v>5898462</v>
      </c>
      <c r="L24" s="84">
        <f t="shared" si="2"/>
        <v>80854056</v>
      </c>
      <c r="M24" s="101">
        <f t="shared" si="3"/>
        <v>0.31916282276667118</v>
      </c>
      <c r="N24" s="83">
        <v>62736694</v>
      </c>
      <c r="O24" s="84">
        <v>4110086</v>
      </c>
      <c r="P24" s="84">
        <f t="shared" si="4"/>
        <v>66846780</v>
      </c>
      <c r="Q24" s="101">
        <f t="shared" si="5"/>
        <v>0.2638705842742467</v>
      </c>
      <c r="R24" s="83">
        <v>0</v>
      </c>
      <c r="S24" s="84">
        <v>0</v>
      </c>
      <c r="T24" s="84">
        <f t="shared" si="6"/>
        <v>0</v>
      </c>
      <c r="U24" s="101">
        <f t="shared" si="7"/>
        <v>0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137692288</v>
      </c>
      <c r="AA24" s="84">
        <f t="shared" si="11"/>
        <v>10008548</v>
      </c>
      <c r="AB24" s="84">
        <f t="shared" si="12"/>
        <v>147700836</v>
      </c>
      <c r="AC24" s="101">
        <f t="shared" si="13"/>
        <v>0.58303340704091788</v>
      </c>
      <c r="AD24" s="83">
        <v>91732923</v>
      </c>
      <c r="AE24" s="84">
        <v>9896119</v>
      </c>
      <c r="AF24" s="84">
        <f t="shared" si="14"/>
        <v>101629042</v>
      </c>
      <c r="AG24" s="84">
        <v>233174422</v>
      </c>
      <c r="AH24" s="84">
        <v>233174422</v>
      </c>
      <c r="AI24" s="85">
        <v>24176504</v>
      </c>
      <c r="AJ24" s="120">
        <f t="shared" si="15"/>
        <v>0.10368420254945458</v>
      </c>
      <c r="AK24" s="121">
        <f t="shared" si="16"/>
        <v>-0.34224726825625296</v>
      </c>
    </row>
    <row r="25" spans="1:37" x14ac:dyDescent="0.2">
      <c r="A25" s="61" t="s">
        <v>101</v>
      </c>
      <c r="B25" s="62" t="s">
        <v>128</v>
      </c>
      <c r="C25" s="63" t="s">
        <v>129</v>
      </c>
      <c r="D25" s="83">
        <v>160958299</v>
      </c>
      <c r="E25" s="84">
        <v>26799100</v>
      </c>
      <c r="F25" s="85">
        <f t="shared" si="0"/>
        <v>187757399</v>
      </c>
      <c r="G25" s="83">
        <v>160958298</v>
      </c>
      <c r="H25" s="84">
        <v>32857343</v>
      </c>
      <c r="I25" s="85">
        <f t="shared" si="1"/>
        <v>193815641</v>
      </c>
      <c r="J25" s="83">
        <v>62446484</v>
      </c>
      <c r="K25" s="84">
        <v>5494862</v>
      </c>
      <c r="L25" s="84">
        <f t="shared" si="2"/>
        <v>67941346</v>
      </c>
      <c r="M25" s="101">
        <f t="shared" si="3"/>
        <v>0.36185708985029136</v>
      </c>
      <c r="N25" s="83">
        <v>38783673</v>
      </c>
      <c r="O25" s="84">
        <v>6364460</v>
      </c>
      <c r="P25" s="84">
        <f t="shared" si="4"/>
        <v>45148133</v>
      </c>
      <c r="Q25" s="101">
        <f t="shared" si="5"/>
        <v>0.24045994054274261</v>
      </c>
      <c r="R25" s="83">
        <v>0</v>
      </c>
      <c r="S25" s="84">
        <v>0</v>
      </c>
      <c r="T25" s="84">
        <f t="shared" si="6"/>
        <v>0</v>
      </c>
      <c r="U25" s="101">
        <f t="shared" si="7"/>
        <v>0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101230157</v>
      </c>
      <c r="AA25" s="84">
        <f t="shared" si="11"/>
        <v>11859322</v>
      </c>
      <c r="AB25" s="84">
        <f t="shared" si="12"/>
        <v>113089479</v>
      </c>
      <c r="AC25" s="101">
        <f t="shared" si="13"/>
        <v>0.60231703039303397</v>
      </c>
      <c r="AD25" s="83">
        <v>122870911</v>
      </c>
      <c r="AE25" s="84">
        <v>14436606</v>
      </c>
      <c r="AF25" s="84">
        <f t="shared" si="14"/>
        <v>137307517</v>
      </c>
      <c r="AG25" s="84">
        <v>193727486</v>
      </c>
      <c r="AH25" s="84">
        <v>193727486</v>
      </c>
      <c r="AI25" s="85">
        <v>53981201</v>
      </c>
      <c r="AJ25" s="120">
        <f t="shared" si="15"/>
        <v>0.27864502923451967</v>
      </c>
      <c r="AK25" s="121">
        <f t="shared" si="16"/>
        <v>-0.67118964797826763</v>
      </c>
    </row>
    <row r="26" spans="1:37" x14ac:dyDescent="0.2">
      <c r="A26" s="61" t="s">
        <v>101</v>
      </c>
      <c r="B26" s="62" t="s">
        <v>130</v>
      </c>
      <c r="C26" s="63" t="s">
        <v>131</v>
      </c>
      <c r="D26" s="83">
        <v>414344408</v>
      </c>
      <c r="E26" s="84">
        <v>39266350</v>
      </c>
      <c r="F26" s="85">
        <f t="shared" si="0"/>
        <v>453610758</v>
      </c>
      <c r="G26" s="83">
        <v>414344408</v>
      </c>
      <c r="H26" s="84">
        <v>39266350</v>
      </c>
      <c r="I26" s="85">
        <f t="shared" si="1"/>
        <v>453610758</v>
      </c>
      <c r="J26" s="83">
        <v>168602087</v>
      </c>
      <c r="K26" s="84">
        <v>5227098</v>
      </c>
      <c r="L26" s="84">
        <f t="shared" si="2"/>
        <v>173829185</v>
      </c>
      <c r="M26" s="101">
        <f t="shared" si="3"/>
        <v>0.38321221870139155</v>
      </c>
      <c r="N26" s="83">
        <v>106173188</v>
      </c>
      <c r="O26" s="84">
        <v>9066051</v>
      </c>
      <c r="P26" s="84">
        <f t="shared" si="4"/>
        <v>115239239</v>
      </c>
      <c r="Q26" s="101">
        <f t="shared" si="5"/>
        <v>0.25404873444381582</v>
      </c>
      <c r="R26" s="83">
        <v>0</v>
      </c>
      <c r="S26" s="84">
        <v>0</v>
      </c>
      <c r="T26" s="84">
        <f t="shared" si="6"/>
        <v>0</v>
      </c>
      <c r="U26" s="101">
        <f t="shared" si="7"/>
        <v>0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274775275</v>
      </c>
      <c r="AA26" s="84">
        <f t="shared" si="11"/>
        <v>14293149</v>
      </c>
      <c r="AB26" s="84">
        <f t="shared" si="12"/>
        <v>289068424</v>
      </c>
      <c r="AC26" s="101">
        <f t="shared" si="13"/>
        <v>0.63726095314520737</v>
      </c>
      <c r="AD26" s="83">
        <v>31869835</v>
      </c>
      <c r="AE26" s="84">
        <v>9863460</v>
      </c>
      <c r="AF26" s="84">
        <f t="shared" si="14"/>
        <v>41733295</v>
      </c>
      <c r="AG26" s="84">
        <v>522935435</v>
      </c>
      <c r="AH26" s="84">
        <v>522935435</v>
      </c>
      <c r="AI26" s="85">
        <v>41733295</v>
      </c>
      <c r="AJ26" s="120">
        <f t="shared" si="15"/>
        <v>7.9805827271965224E-2</v>
      </c>
      <c r="AK26" s="121">
        <f t="shared" si="16"/>
        <v>1.7613261545727457</v>
      </c>
    </row>
    <row r="27" spans="1:37" x14ac:dyDescent="0.2">
      <c r="A27" s="61" t="s">
        <v>116</v>
      </c>
      <c r="B27" s="62" t="s">
        <v>132</v>
      </c>
      <c r="C27" s="63" t="s">
        <v>133</v>
      </c>
      <c r="D27" s="83">
        <v>1756428084</v>
      </c>
      <c r="E27" s="84">
        <v>562457256</v>
      </c>
      <c r="F27" s="85">
        <f t="shared" si="0"/>
        <v>2318885340</v>
      </c>
      <c r="G27" s="83">
        <v>1756428084</v>
      </c>
      <c r="H27" s="84">
        <v>562457256</v>
      </c>
      <c r="I27" s="85">
        <f t="shared" si="1"/>
        <v>2318885340</v>
      </c>
      <c r="J27" s="83">
        <v>538122244</v>
      </c>
      <c r="K27" s="84">
        <v>26472738</v>
      </c>
      <c r="L27" s="84">
        <f t="shared" si="2"/>
        <v>564594982</v>
      </c>
      <c r="M27" s="101">
        <f t="shared" si="3"/>
        <v>0.24347688618360061</v>
      </c>
      <c r="N27" s="83">
        <v>572483571</v>
      </c>
      <c r="O27" s="84">
        <v>68070142</v>
      </c>
      <c r="P27" s="84">
        <f t="shared" si="4"/>
        <v>640553713</v>
      </c>
      <c r="Q27" s="101">
        <f t="shared" si="5"/>
        <v>0.27623345663136584</v>
      </c>
      <c r="R27" s="83">
        <v>0</v>
      </c>
      <c r="S27" s="84">
        <v>0</v>
      </c>
      <c r="T27" s="84">
        <f t="shared" si="6"/>
        <v>0</v>
      </c>
      <c r="U27" s="101">
        <f t="shared" si="7"/>
        <v>0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1110605815</v>
      </c>
      <c r="AA27" s="84">
        <f t="shared" si="11"/>
        <v>94542880</v>
      </c>
      <c r="AB27" s="84">
        <f t="shared" si="12"/>
        <v>1205148695</v>
      </c>
      <c r="AC27" s="101">
        <f t="shared" si="13"/>
        <v>0.51971034281496642</v>
      </c>
      <c r="AD27" s="83">
        <v>1010175530</v>
      </c>
      <c r="AE27" s="84">
        <v>71584177</v>
      </c>
      <c r="AF27" s="84">
        <f t="shared" si="14"/>
        <v>1081759707</v>
      </c>
      <c r="AG27" s="84">
        <v>2165877684</v>
      </c>
      <c r="AH27" s="84">
        <v>2165877684</v>
      </c>
      <c r="AI27" s="85">
        <v>522255696</v>
      </c>
      <c r="AJ27" s="120">
        <f t="shared" si="15"/>
        <v>0.24112889654760394</v>
      </c>
      <c r="AK27" s="121">
        <f t="shared" si="16"/>
        <v>-0.40785951921206098</v>
      </c>
    </row>
    <row r="28" spans="1:37" ht="16.5" x14ac:dyDescent="0.3">
      <c r="A28" s="64" t="s">
        <v>0</v>
      </c>
      <c r="B28" s="65" t="s">
        <v>134</v>
      </c>
      <c r="C28" s="66" t="s">
        <v>0</v>
      </c>
      <c r="D28" s="86">
        <f>SUM(D21:D27)</f>
        <v>3367647063</v>
      </c>
      <c r="E28" s="87">
        <f>SUM(E21:E27)</f>
        <v>913183577</v>
      </c>
      <c r="F28" s="88">
        <f t="shared" si="0"/>
        <v>4280830640</v>
      </c>
      <c r="G28" s="86">
        <f>SUM(G21:G27)</f>
        <v>3391712265</v>
      </c>
      <c r="H28" s="87">
        <f>SUM(H21:H27)</f>
        <v>944258805</v>
      </c>
      <c r="I28" s="88">
        <f t="shared" si="1"/>
        <v>4335971070</v>
      </c>
      <c r="J28" s="86">
        <f>SUM(J21:J27)</f>
        <v>1163443134</v>
      </c>
      <c r="K28" s="87">
        <f>SUM(K21:K27)</f>
        <v>68361813</v>
      </c>
      <c r="L28" s="87">
        <f t="shared" si="2"/>
        <v>1231804947</v>
      </c>
      <c r="M28" s="102">
        <f t="shared" si="3"/>
        <v>0.28774904932936102</v>
      </c>
      <c r="N28" s="86">
        <f>SUM(N21:N27)</f>
        <v>1028135693</v>
      </c>
      <c r="O28" s="87">
        <f>SUM(O21:O27)</f>
        <v>149663828</v>
      </c>
      <c r="P28" s="87">
        <f t="shared" si="4"/>
        <v>1177799521</v>
      </c>
      <c r="Q28" s="102">
        <f t="shared" si="5"/>
        <v>0.27513340752018162</v>
      </c>
      <c r="R28" s="86">
        <f>SUM(R21:R27)</f>
        <v>0</v>
      </c>
      <c r="S28" s="87">
        <f>SUM(S21:S27)</f>
        <v>0</v>
      </c>
      <c r="T28" s="87">
        <f t="shared" si="6"/>
        <v>0</v>
      </c>
      <c r="U28" s="102">
        <f t="shared" si="7"/>
        <v>0</v>
      </c>
      <c r="V28" s="86">
        <f>SUM(V21:V27)</f>
        <v>0</v>
      </c>
      <c r="W28" s="87">
        <f>SUM(W21:W27)</f>
        <v>0</v>
      </c>
      <c r="X28" s="87">
        <f t="shared" si="8"/>
        <v>0</v>
      </c>
      <c r="Y28" s="102">
        <f t="shared" si="9"/>
        <v>0</v>
      </c>
      <c r="Z28" s="86">
        <f t="shared" si="10"/>
        <v>2191578827</v>
      </c>
      <c r="AA28" s="87">
        <f t="shared" si="11"/>
        <v>218025641</v>
      </c>
      <c r="AB28" s="87">
        <f t="shared" si="12"/>
        <v>2409604468</v>
      </c>
      <c r="AC28" s="102">
        <f t="shared" si="13"/>
        <v>0.56288245684954263</v>
      </c>
      <c r="AD28" s="86">
        <f>SUM(AD21:AD27)</f>
        <v>1778311221</v>
      </c>
      <c r="AE28" s="87">
        <f>SUM(AE21:AE27)</f>
        <v>165645463</v>
      </c>
      <c r="AF28" s="87">
        <f t="shared" si="14"/>
        <v>1943956684</v>
      </c>
      <c r="AG28" s="87">
        <f>SUM(AG21:AG27)</f>
        <v>4095672642</v>
      </c>
      <c r="AH28" s="87">
        <f>SUM(AH21:AH27)</f>
        <v>4095672642</v>
      </c>
      <c r="AI28" s="88">
        <f>SUM(AI21:AI27)</f>
        <v>895447258</v>
      </c>
      <c r="AJ28" s="122">
        <f t="shared" si="15"/>
        <v>0.21863252663736693</v>
      </c>
      <c r="AK28" s="123">
        <f t="shared" si="16"/>
        <v>-0.39412254877177089</v>
      </c>
    </row>
    <row r="29" spans="1:37" x14ac:dyDescent="0.2">
      <c r="A29" s="61" t="s">
        <v>101</v>
      </c>
      <c r="B29" s="62" t="s">
        <v>135</v>
      </c>
      <c r="C29" s="63" t="s">
        <v>136</v>
      </c>
      <c r="D29" s="83">
        <v>332058751</v>
      </c>
      <c r="E29" s="84">
        <v>15945750</v>
      </c>
      <c r="F29" s="85">
        <f t="shared" si="0"/>
        <v>348004501</v>
      </c>
      <c r="G29" s="83">
        <v>332058751</v>
      </c>
      <c r="H29" s="84">
        <v>15945750</v>
      </c>
      <c r="I29" s="85">
        <f t="shared" si="1"/>
        <v>348004501</v>
      </c>
      <c r="J29" s="83">
        <v>99848683</v>
      </c>
      <c r="K29" s="84">
        <v>0</v>
      </c>
      <c r="L29" s="84">
        <f t="shared" si="2"/>
        <v>99848683</v>
      </c>
      <c r="M29" s="101">
        <f t="shared" si="3"/>
        <v>0.28691779190522598</v>
      </c>
      <c r="N29" s="83">
        <v>42112815</v>
      </c>
      <c r="O29" s="84">
        <v>266864</v>
      </c>
      <c r="P29" s="84">
        <f t="shared" si="4"/>
        <v>42379679</v>
      </c>
      <c r="Q29" s="101">
        <f t="shared" si="5"/>
        <v>0.12177911170177652</v>
      </c>
      <c r="R29" s="83">
        <v>0</v>
      </c>
      <c r="S29" s="84">
        <v>0</v>
      </c>
      <c r="T29" s="84">
        <f t="shared" si="6"/>
        <v>0</v>
      </c>
      <c r="U29" s="101">
        <f t="shared" si="7"/>
        <v>0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141961498</v>
      </c>
      <c r="AA29" s="84">
        <f t="shared" si="11"/>
        <v>266864</v>
      </c>
      <c r="AB29" s="84">
        <f t="shared" si="12"/>
        <v>142228362</v>
      </c>
      <c r="AC29" s="101">
        <f t="shared" si="13"/>
        <v>0.4086969036070025</v>
      </c>
      <c r="AD29" s="83">
        <v>150910895</v>
      </c>
      <c r="AE29" s="84">
        <v>96681003</v>
      </c>
      <c r="AF29" s="84">
        <f t="shared" si="14"/>
        <v>247591898</v>
      </c>
      <c r="AG29" s="84">
        <v>354225794</v>
      </c>
      <c r="AH29" s="84">
        <v>354225794</v>
      </c>
      <c r="AI29" s="85">
        <v>91857881</v>
      </c>
      <c r="AJ29" s="120">
        <f t="shared" si="15"/>
        <v>0.2593201357888692</v>
      </c>
      <c r="AK29" s="121">
        <f t="shared" si="16"/>
        <v>-0.82883252908380711</v>
      </c>
    </row>
    <row r="30" spans="1:37" x14ac:dyDescent="0.2">
      <c r="A30" s="61" t="s">
        <v>101</v>
      </c>
      <c r="B30" s="62" t="s">
        <v>137</v>
      </c>
      <c r="C30" s="63" t="s">
        <v>138</v>
      </c>
      <c r="D30" s="83">
        <v>217254679</v>
      </c>
      <c r="E30" s="84">
        <v>51945350</v>
      </c>
      <c r="F30" s="85">
        <f t="shared" si="0"/>
        <v>269200029</v>
      </c>
      <c r="G30" s="83">
        <v>217254679</v>
      </c>
      <c r="H30" s="84">
        <v>51945350</v>
      </c>
      <c r="I30" s="85">
        <f t="shared" si="1"/>
        <v>269200029</v>
      </c>
      <c r="J30" s="83">
        <v>77419297</v>
      </c>
      <c r="K30" s="84">
        <v>2619448</v>
      </c>
      <c r="L30" s="84">
        <f t="shared" si="2"/>
        <v>80038745</v>
      </c>
      <c r="M30" s="101">
        <f t="shared" si="3"/>
        <v>0.29732071462741189</v>
      </c>
      <c r="N30" s="83">
        <v>61335204</v>
      </c>
      <c r="O30" s="84">
        <v>14465303</v>
      </c>
      <c r="P30" s="84">
        <f t="shared" si="4"/>
        <v>75800507</v>
      </c>
      <c r="Q30" s="101">
        <f t="shared" si="5"/>
        <v>0.28157689017188031</v>
      </c>
      <c r="R30" s="83">
        <v>0</v>
      </c>
      <c r="S30" s="84">
        <v>0</v>
      </c>
      <c r="T30" s="84">
        <f t="shared" si="6"/>
        <v>0</v>
      </c>
      <c r="U30" s="101">
        <f t="shared" si="7"/>
        <v>0</v>
      </c>
      <c r="V30" s="83">
        <v>0</v>
      </c>
      <c r="W30" s="84">
        <v>0</v>
      </c>
      <c r="X30" s="84">
        <f t="shared" si="8"/>
        <v>0</v>
      </c>
      <c r="Y30" s="101">
        <f t="shared" si="9"/>
        <v>0</v>
      </c>
      <c r="Z30" s="83">
        <f t="shared" si="10"/>
        <v>138754501</v>
      </c>
      <c r="AA30" s="84">
        <f t="shared" si="11"/>
        <v>17084751</v>
      </c>
      <c r="AB30" s="84">
        <f t="shared" si="12"/>
        <v>155839252</v>
      </c>
      <c r="AC30" s="101">
        <f t="shared" si="13"/>
        <v>0.5788976047992922</v>
      </c>
      <c r="AD30" s="83">
        <v>253399643</v>
      </c>
      <c r="AE30" s="84">
        <v>40571822</v>
      </c>
      <c r="AF30" s="84">
        <f t="shared" si="14"/>
        <v>293971465</v>
      </c>
      <c r="AG30" s="84">
        <v>270931996</v>
      </c>
      <c r="AH30" s="84">
        <v>270931996</v>
      </c>
      <c r="AI30" s="85">
        <v>117766122</v>
      </c>
      <c r="AJ30" s="120">
        <f t="shared" si="15"/>
        <v>0.43467041079932101</v>
      </c>
      <c r="AK30" s="121">
        <f t="shared" si="16"/>
        <v>-0.74215011991044777</v>
      </c>
    </row>
    <row r="31" spans="1:37" x14ac:dyDescent="0.2">
      <c r="A31" s="61" t="s">
        <v>101</v>
      </c>
      <c r="B31" s="62" t="s">
        <v>139</v>
      </c>
      <c r="C31" s="63" t="s">
        <v>140</v>
      </c>
      <c r="D31" s="83">
        <v>190531512</v>
      </c>
      <c r="E31" s="84">
        <v>56776253</v>
      </c>
      <c r="F31" s="85">
        <f t="shared" si="0"/>
        <v>247307765</v>
      </c>
      <c r="G31" s="83">
        <v>190531512</v>
      </c>
      <c r="H31" s="84">
        <v>56776253</v>
      </c>
      <c r="I31" s="85">
        <f t="shared" si="1"/>
        <v>247307765</v>
      </c>
      <c r="J31" s="83">
        <v>63896661</v>
      </c>
      <c r="K31" s="84">
        <v>8251005</v>
      </c>
      <c r="L31" s="84">
        <f t="shared" si="2"/>
        <v>72147666</v>
      </c>
      <c r="M31" s="101">
        <f t="shared" si="3"/>
        <v>0.29173231176142</v>
      </c>
      <c r="N31" s="83">
        <v>56634869</v>
      </c>
      <c r="O31" s="84">
        <v>18106730</v>
      </c>
      <c r="P31" s="84">
        <f t="shared" si="4"/>
        <v>74741599</v>
      </c>
      <c r="Q31" s="101">
        <f t="shared" si="5"/>
        <v>0.3022209957701894</v>
      </c>
      <c r="R31" s="83">
        <v>0</v>
      </c>
      <c r="S31" s="84">
        <v>0</v>
      </c>
      <c r="T31" s="84">
        <f t="shared" si="6"/>
        <v>0</v>
      </c>
      <c r="U31" s="101">
        <f t="shared" si="7"/>
        <v>0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120531530</v>
      </c>
      <c r="AA31" s="84">
        <f t="shared" si="11"/>
        <v>26357735</v>
      </c>
      <c r="AB31" s="84">
        <f t="shared" si="12"/>
        <v>146889265</v>
      </c>
      <c r="AC31" s="101">
        <f t="shared" si="13"/>
        <v>0.59395330753160946</v>
      </c>
      <c r="AD31" s="83">
        <v>154130459</v>
      </c>
      <c r="AE31" s="84">
        <v>18231658</v>
      </c>
      <c r="AF31" s="84">
        <f t="shared" si="14"/>
        <v>172362117</v>
      </c>
      <c r="AG31" s="84">
        <v>234266908</v>
      </c>
      <c r="AH31" s="84">
        <v>234266908</v>
      </c>
      <c r="AI31" s="85">
        <v>85543620</v>
      </c>
      <c r="AJ31" s="120">
        <f t="shared" si="15"/>
        <v>0.36515451853746239</v>
      </c>
      <c r="AK31" s="121">
        <f t="shared" si="16"/>
        <v>-0.56636875723683522</v>
      </c>
    </row>
    <row r="32" spans="1:37" x14ac:dyDescent="0.2">
      <c r="A32" s="61" t="s">
        <v>101</v>
      </c>
      <c r="B32" s="62" t="s">
        <v>141</v>
      </c>
      <c r="C32" s="63" t="s">
        <v>142</v>
      </c>
      <c r="D32" s="83">
        <v>201932536</v>
      </c>
      <c r="E32" s="84">
        <v>59832899</v>
      </c>
      <c r="F32" s="85">
        <f t="shared" si="0"/>
        <v>261765435</v>
      </c>
      <c r="G32" s="83">
        <v>201932536</v>
      </c>
      <c r="H32" s="84">
        <v>59832899</v>
      </c>
      <c r="I32" s="85">
        <f t="shared" si="1"/>
        <v>261765435</v>
      </c>
      <c r="J32" s="83">
        <v>79819267</v>
      </c>
      <c r="K32" s="84">
        <v>23878962</v>
      </c>
      <c r="L32" s="84">
        <f t="shared" si="2"/>
        <v>103698229</v>
      </c>
      <c r="M32" s="101">
        <f t="shared" si="3"/>
        <v>0.39614943432084532</v>
      </c>
      <c r="N32" s="83">
        <v>63184421</v>
      </c>
      <c r="O32" s="84">
        <v>32134811</v>
      </c>
      <c r="P32" s="84">
        <f t="shared" si="4"/>
        <v>95319232</v>
      </c>
      <c r="Q32" s="101">
        <f t="shared" si="5"/>
        <v>0.36413987201939019</v>
      </c>
      <c r="R32" s="83">
        <v>0</v>
      </c>
      <c r="S32" s="84">
        <v>0</v>
      </c>
      <c r="T32" s="84">
        <f t="shared" si="6"/>
        <v>0</v>
      </c>
      <c r="U32" s="101">
        <f t="shared" si="7"/>
        <v>0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143003688</v>
      </c>
      <c r="AA32" s="84">
        <f t="shared" si="11"/>
        <v>56013773</v>
      </c>
      <c r="AB32" s="84">
        <f t="shared" si="12"/>
        <v>199017461</v>
      </c>
      <c r="AC32" s="101">
        <f t="shared" si="13"/>
        <v>0.7602893063402355</v>
      </c>
      <c r="AD32" s="83">
        <v>157992369</v>
      </c>
      <c r="AE32" s="84">
        <v>171842423</v>
      </c>
      <c r="AF32" s="84">
        <f t="shared" si="14"/>
        <v>329834792</v>
      </c>
      <c r="AG32" s="84">
        <v>256442050</v>
      </c>
      <c r="AH32" s="84">
        <v>256442050</v>
      </c>
      <c r="AI32" s="85">
        <v>97734545</v>
      </c>
      <c r="AJ32" s="120">
        <f t="shared" si="15"/>
        <v>0.38111746883945125</v>
      </c>
      <c r="AK32" s="121">
        <f t="shared" si="16"/>
        <v>-0.71100916485487076</v>
      </c>
    </row>
    <row r="33" spans="1:37" x14ac:dyDescent="0.2">
      <c r="A33" s="61" t="s">
        <v>101</v>
      </c>
      <c r="B33" s="62" t="s">
        <v>143</v>
      </c>
      <c r="C33" s="63" t="s">
        <v>144</v>
      </c>
      <c r="D33" s="83">
        <v>118215515</v>
      </c>
      <c r="E33" s="84">
        <v>49012334</v>
      </c>
      <c r="F33" s="85">
        <f t="shared" si="0"/>
        <v>167227849</v>
      </c>
      <c r="G33" s="83">
        <v>118215515</v>
      </c>
      <c r="H33" s="84">
        <v>49012334</v>
      </c>
      <c r="I33" s="85">
        <f t="shared" si="1"/>
        <v>167227849</v>
      </c>
      <c r="J33" s="83">
        <v>42629427</v>
      </c>
      <c r="K33" s="84">
        <v>3504957</v>
      </c>
      <c r="L33" s="84">
        <f t="shared" si="2"/>
        <v>46134384</v>
      </c>
      <c r="M33" s="101">
        <f t="shared" si="3"/>
        <v>0.27587739886554424</v>
      </c>
      <c r="N33" s="83">
        <v>24436221</v>
      </c>
      <c r="O33" s="84">
        <v>6303364</v>
      </c>
      <c r="P33" s="84">
        <f t="shared" si="4"/>
        <v>30739585</v>
      </c>
      <c r="Q33" s="101">
        <f t="shared" si="5"/>
        <v>0.18381857557708584</v>
      </c>
      <c r="R33" s="83">
        <v>0</v>
      </c>
      <c r="S33" s="84">
        <v>0</v>
      </c>
      <c r="T33" s="84">
        <f t="shared" si="6"/>
        <v>0</v>
      </c>
      <c r="U33" s="101">
        <f t="shared" si="7"/>
        <v>0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67065648</v>
      </c>
      <c r="AA33" s="84">
        <f t="shared" si="11"/>
        <v>9808321</v>
      </c>
      <c r="AB33" s="84">
        <f t="shared" si="12"/>
        <v>76873969</v>
      </c>
      <c r="AC33" s="101">
        <f t="shared" si="13"/>
        <v>0.45969597444263005</v>
      </c>
      <c r="AD33" s="83">
        <v>220587375</v>
      </c>
      <c r="AE33" s="84">
        <v>15341048</v>
      </c>
      <c r="AF33" s="84">
        <f t="shared" si="14"/>
        <v>235928423</v>
      </c>
      <c r="AG33" s="84">
        <v>146819230</v>
      </c>
      <c r="AH33" s="84">
        <v>146819230</v>
      </c>
      <c r="AI33" s="85">
        <v>185377800</v>
      </c>
      <c r="AJ33" s="120">
        <f t="shared" si="15"/>
        <v>1.2626261559878771</v>
      </c>
      <c r="AK33" s="121">
        <f t="shared" si="16"/>
        <v>-0.8697080046179938</v>
      </c>
    </row>
    <row r="34" spans="1:37" x14ac:dyDescent="0.2">
      <c r="A34" s="61" t="s">
        <v>101</v>
      </c>
      <c r="B34" s="62" t="s">
        <v>145</v>
      </c>
      <c r="C34" s="63" t="s">
        <v>146</v>
      </c>
      <c r="D34" s="83">
        <v>878708522</v>
      </c>
      <c r="E34" s="84">
        <v>108419700</v>
      </c>
      <c r="F34" s="85">
        <f t="shared" si="0"/>
        <v>987128222</v>
      </c>
      <c r="G34" s="83">
        <v>878708522</v>
      </c>
      <c r="H34" s="84">
        <v>108419700</v>
      </c>
      <c r="I34" s="85">
        <f t="shared" si="1"/>
        <v>987128222</v>
      </c>
      <c r="J34" s="83">
        <v>236635830</v>
      </c>
      <c r="K34" s="84">
        <v>4276243</v>
      </c>
      <c r="L34" s="84">
        <f t="shared" si="2"/>
        <v>240912073</v>
      </c>
      <c r="M34" s="101">
        <f t="shared" si="3"/>
        <v>0.24405347515228878</v>
      </c>
      <c r="N34" s="83">
        <v>168952667</v>
      </c>
      <c r="O34" s="84">
        <v>55394494</v>
      </c>
      <c r="P34" s="84">
        <f t="shared" si="4"/>
        <v>224347161</v>
      </c>
      <c r="Q34" s="101">
        <f t="shared" si="5"/>
        <v>0.22727256297611964</v>
      </c>
      <c r="R34" s="83">
        <v>0</v>
      </c>
      <c r="S34" s="84">
        <v>0</v>
      </c>
      <c r="T34" s="84">
        <f t="shared" si="6"/>
        <v>0</v>
      </c>
      <c r="U34" s="101">
        <f t="shared" si="7"/>
        <v>0</v>
      </c>
      <c r="V34" s="83">
        <v>0</v>
      </c>
      <c r="W34" s="84">
        <v>0</v>
      </c>
      <c r="X34" s="84">
        <f t="shared" si="8"/>
        <v>0</v>
      </c>
      <c r="Y34" s="101">
        <f t="shared" si="9"/>
        <v>0</v>
      </c>
      <c r="Z34" s="83">
        <f t="shared" si="10"/>
        <v>405588497</v>
      </c>
      <c r="AA34" s="84">
        <f t="shared" si="11"/>
        <v>59670737</v>
      </c>
      <c r="AB34" s="84">
        <f t="shared" si="12"/>
        <v>465259234</v>
      </c>
      <c r="AC34" s="101">
        <f t="shared" si="13"/>
        <v>0.4713260381284084</v>
      </c>
      <c r="AD34" s="83">
        <v>440190144</v>
      </c>
      <c r="AE34" s="84">
        <v>26565287</v>
      </c>
      <c r="AF34" s="84">
        <f t="shared" si="14"/>
        <v>466755431</v>
      </c>
      <c r="AG34" s="84">
        <v>852973951</v>
      </c>
      <c r="AH34" s="84">
        <v>852973951</v>
      </c>
      <c r="AI34" s="85">
        <v>153772278</v>
      </c>
      <c r="AJ34" s="120">
        <f t="shared" si="15"/>
        <v>0.18027781249324459</v>
      </c>
      <c r="AK34" s="121">
        <f t="shared" si="16"/>
        <v>-0.51934750813858233</v>
      </c>
    </row>
    <row r="35" spans="1:37" x14ac:dyDescent="0.2">
      <c r="A35" s="61" t="s">
        <v>116</v>
      </c>
      <c r="B35" s="62" t="s">
        <v>147</v>
      </c>
      <c r="C35" s="63" t="s">
        <v>148</v>
      </c>
      <c r="D35" s="83">
        <v>1200195775</v>
      </c>
      <c r="E35" s="84">
        <v>578891331</v>
      </c>
      <c r="F35" s="85">
        <f t="shared" si="0"/>
        <v>1779087106</v>
      </c>
      <c r="G35" s="83">
        <v>1200195775</v>
      </c>
      <c r="H35" s="84">
        <v>578891331</v>
      </c>
      <c r="I35" s="85">
        <f t="shared" si="1"/>
        <v>1779087106</v>
      </c>
      <c r="J35" s="83">
        <v>380255340</v>
      </c>
      <c r="K35" s="84">
        <v>126584448</v>
      </c>
      <c r="L35" s="84">
        <f t="shared" si="2"/>
        <v>506839788</v>
      </c>
      <c r="M35" s="101">
        <f t="shared" si="3"/>
        <v>0.2848875618797273</v>
      </c>
      <c r="N35" s="83">
        <v>297814827</v>
      </c>
      <c r="O35" s="84">
        <v>163817176</v>
      </c>
      <c r="P35" s="84">
        <f t="shared" si="4"/>
        <v>461632003</v>
      </c>
      <c r="Q35" s="101">
        <f t="shared" si="5"/>
        <v>0.25947689769834126</v>
      </c>
      <c r="R35" s="83">
        <v>0</v>
      </c>
      <c r="S35" s="84">
        <v>0</v>
      </c>
      <c r="T35" s="84">
        <f t="shared" si="6"/>
        <v>0</v>
      </c>
      <c r="U35" s="101">
        <f t="shared" si="7"/>
        <v>0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678070167</v>
      </c>
      <c r="AA35" s="84">
        <f t="shared" si="11"/>
        <v>290401624</v>
      </c>
      <c r="AB35" s="84">
        <f t="shared" si="12"/>
        <v>968471791</v>
      </c>
      <c r="AC35" s="101">
        <f t="shared" si="13"/>
        <v>0.54436445957806856</v>
      </c>
      <c r="AD35" s="83">
        <v>698227780</v>
      </c>
      <c r="AE35" s="84">
        <v>192967518</v>
      </c>
      <c r="AF35" s="84">
        <f t="shared" si="14"/>
        <v>891195298</v>
      </c>
      <c r="AG35" s="84">
        <v>1763574643</v>
      </c>
      <c r="AH35" s="84">
        <v>1763574643</v>
      </c>
      <c r="AI35" s="85">
        <v>485188308</v>
      </c>
      <c r="AJ35" s="120">
        <f t="shared" si="15"/>
        <v>0.27511640061610931</v>
      </c>
      <c r="AK35" s="121">
        <f t="shared" si="16"/>
        <v>-0.48200803568422779</v>
      </c>
    </row>
    <row r="36" spans="1:37" ht="16.5" x14ac:dyDescent="0.3">
      <c r="A36" s="64" t="s">
        <v>0</v>
      </c>
      <c r="B36" s="65" t="s">
        <v>149</v>
      </c>
      <c r="C36" s="66" t="s">
        <v>0</v>
      </c>
      <c r="D36" s="86">
        <f>SUM(D29:D35)</f>
        <v>3138897290</v>
      </c>
      <c r="E36" s="87">
        <f>SUM(E29:E35)</f>
        <v>920823617</v>
      </c>
      <c r="F36" s="88">
        <f t="shared" si="0"/>
        <v>4059720907</v>
      </c>
      <c r="G36" s="86">
        <f>SUM(G29:G35)</f>
        <v>3138897290</v>
      </c>
      <c r="H36" s="87">
        <f>SUM(H29:H35)</f>
        <v>920823617</v>
      </c>
      <c r="I36" s="88">
        <f t="shared" si="1"/>
        <v>4059720907</v>
      </c>
      <c r="J36" s="86">
        <f>SUM(J29:J35)</f>
        <v>980504505</v>
      </c>
      <c r="K36" s="87">
        <f>SUM(K29:K35)</f>
        <v>169115063</v>
      </c>
      <c r="L36" s="87">
        <f t="shared" si="2"/>
        <v>1149619568</v>
      </c>
      <c r="M36" s="102">
        <f t="shared" si="3"/>
        <v>0.28317699525052598</v>
      </c>
      <c r="N36" s="86">
        <f>SUM(N29:N35)</f>
        <v>714471024</v>
      </c>
      <c r="O36" s="87">
        <f>SUM(O29:O35)</f>
        <v>290488742</v>
      </c>
      <c r="P36" s="87">
        <f t="shared" si="4"/>
        <v>1004959766</v>
      </c>
      <c r="Q36" s="102">
        <f t="shared" si="5"/>
        <v>0.2475440526631256</v>
      </c>
      <c r="R36" s="86">
        <f>SUM(R29:R35)</f>
        <v>0</v>
      </c>
      <c r="S36" s="87">
        <f>SUM(S29:S35)</f>
        <v>0</v>
      </c>
      <c r="T36" s="87">
        <f t="shared" si="6"/>
        <v>0</v>
      </c>
      <c r="U36" s="102">
        <f t="shared" si="7"/>
        <v>0</v>
      </c>
      <c r="V36" s="86">
        <f>SUM(V29:V35)</f>
        <v>0</v>
      </c>
      <c r="W36" s="87">
        <f>SUM(W29:W35)</f>
        <v>0</v>
      </c>
      <c r="X36" s="87">
        <f t="shared" si="8"/>
        <v>0</v>
      </c>
      <c r="Y36" s="102">
        <f t="shared" si="9"/>
        <v>0</v>
      </c>
      <c r="Z36" s="86">
        <f t="shared" si="10"/>
        <v>1694975529</v>
      </c>
      <c r="AA36" s="87">
        <f t="shared" si="11"/>
        <v>459603805</v>
      </c>
      <c r="AB36" s="87">
        <f t="shared" si="12"/>
        <v>2154579334</v>
      </c>
      <c r="AC36" s="102">
        <f t="shared" si="13"/>
        <v>0.5307210479136516</v>
      </c>
      <c r="AD36" s="86">
        <f>SUM(AD29:AD35)</f>
        <v>2075438665</v>
      </c>
      <c r="AE36" s="87">
        <f>SUM(AE29:AE35)</f>
        <v>562200759</v>
      </c>
      <c r="AF36" s="87">
        <f t="shared" si="14"/>
        <v>2637639424</v>
      </c>
      <c r="AG36" s="87">
        <f>SUM(AG29:AG35)</f>
        <v>3879234572</v>
      </c>
      <c r="AH36" s="87">
        <f>SUM(AH29:AH35)</f>
        <v>3879234572</v>
      </c>
      <c r="AI36" s="88">
        <f>SUM(AI29:AI35)</f>
        <v>1217240554</v>
      </c>
      <c r="AJ36" s="122">
        <f t="shared" si="15"/>
        <v>0.3137836940271525</v>
      </c>
      <c r="AK36" s="123">
        <f t="shared" si="16"/>
        <v>-0.61899274144303962</v>
      </c>
    </row>
    <row r="37" spans="1:37" x14ac:dyDescent="0.2">
      <c r="A37" s="61" t="s">
        <v>101</v>
      </c>
      <c r="B37" s="62" t="s">
        <v>150</v>
      </c>
      <c r="C37" s="63" t="s">
        <v>151</v>
      </c>
      <c r="D37" s="83">
        <v>324150430</v>
      </c>
      <c r="E37" s="84">
        <v>113228180</v>
      </c>
      <c r="F37" s="85">
        <f t="shared" si="0"/>
        <v>437378610</v>
      </c>
      <c r="G37" s="83">
        <v>324150430</v>
      </c>
      <c r="H37" s="84">
        <v>113228180</v>
      </c>
      <c r="I37" s="85">
        <f t="shared" si="1"/>
        <v>437378610</v>
      </c>
      <c r="J37" s="83">
        <v>93407915</v>
      </c>
      <c r="K37" s="84">
        <v>14379841</v>
      </c>
      <c r="L37" s="84">
        <f t="shared" si="2"/>
        <v>107787756</v>
      </c>
      <c r="M37" s="101">
        <f t="shared" si="3"/>
        <v>0.2464403917695015</v>
      </c>
      <c r="N37" s="83">
        <v>79477941</v>
      </c>
      <c r="O37" s="84">
        <v>24041914</v>
      </c>
      <c r="P37" s="84">
        <f t="shared" si="4"/>
        <v>103519855</v>
      </c>
      <c r="Q37" s="101">
        <f t="shared" si="5"/>
        <v>0.2366824820262701</v>
      </c>
      <c r="R37" s="83">
        <v>0</v>
      </c>
      <c r="S37" s="84">
        <v>0</v>
      </c>
      <c r="T37" s="84">
        <f t="shared" si="6"/>
        <v>0</v>
      </c>
      <c r="U37" s="101">
        <f t="shared" si="7"/>
        <v>0</v>
      </c>
      <c r="V37" s="83">
        <v>0</v>
      </c>
      <c r="W37" s="84">
        <v>0</v>
      </c>
      <c r="X37" s="84">
        <f t="shared" si="8"/>
        <v>0</v>
      </c>
      <c r="Y37" s="101">
        <f t="shared" si="9"/>
        <v>0</v>
      </c>
      <c r="Z37" s="83">
        <f t="shared" si="10"/>
        <v>172885856</v>
      </c>
      <c r="AA37" s="84">
        <f t="shared" si="11"/>
        <v>38421755</v>
      </c>
      <c r="AB37" s="84">
        <f t="shared" si="12"/>
        <v>211307611</v>
      </c>
      <c r="AC37" s="101">
        <f t="shared" si="13"/>
        <v>0.48312287379577157</v>
      </c>
      <c r="AD37" s="83">
        <v>210200021</v>
      </c>
      <c r="AE37" s="84">
        <v>22135122</v>
      </c>
      <c r="AF37" s="84">
        <f t="shared" si="14"/>
        <v>232335143</v>
      </c>
      <c r="AG37" s="84">
        <v>403525039</v>
      </c>
      <c r="AH37" s="84">
        <v>403525039</v>
      </c>
      <c r="AI37" s="85">
        <v>121599427</v>
      </c>
      <c r="AJ37" s="120">
        <f t="shared" si="15"/>
        <v>0.30134295334272926</v>
      </c>
      <c r="AK37" s="121">
        <f t="shared" si="16"/>
        <v>-0.55443738014270183</v>
      </c>
    </row>
    <row r="38" spans="1:37" x14ac:dyDescent="0.2">
      <c r="A38" s="61" t="s">
        <v>101</v>
      </c>
      <c r="B38" s="62" t="s">
        <v>152</v>
      </c>
      <c r="C38" s="63" t="s">
        <v>153</v>
      </c>
      <c r="D38" s="83">
        <v>272791472</v>
      </c>
      <c r="E38" s="84">
        <v>80270256</v>
      </c>
      <c r="F38" s="85">
        <f t="shared" si="0"/>
        <v>353061728</v>
      </c>
      <c r="G38" s="83">
        <v>272791472</v>
      </c>
      <c r="H38" s="84">
        <v>80270256</v>
      </c>
      <c r="I38" s="85">
        <f t="shared" si="1"/>
        <v>353061728</v>
      </c>
      <c r="J38" s="83">
        <v>103792445</v>
      </c>
      <c r="K38" s="84">
        <v>5169536</v>
      </c>
      <c r="L38" s="84">
        <f t="shared" si="2"/>
        <v>108961981</v>
      </c>
      <c r="M38" s="101">
        <f t="shared" si="3"/>
        <v>0.30862019969493831</v>
      </c>
      <c r="N38" s="83">
        <v>65546268</v>
      </c>
      <c r="O38" s="84">
        <v>5114086</v>
      </c>
      <c r="P38" s="84">
        <f t="shared" si="4"/>
        <v>70660354</v>
      </c>
      <c r="Q38" s="101">
        <f t="shared" si="5"/>
        <v>0.20013597735521194</v>
      </c>
      <c r="R38" s="83">
        <v>0</v>
      </c>
      <c r="S38" s="84">
        <v>0</v>
      </c>
      <c r="T38" s="84">
        <f t="shared" si="6"/>
        <v>0</v>
      </c>
      <c r="U38" s="101">
        <f t="shared" si="7"/>
        <v>0</v>
      </c>
      <c r="V38" s="83">
        <v>0</v>
      </c>
      <c r="W38" s="84">
        <v>0</v>
      </c>
      <c r="X38" s="84">
        <f t="shared" si="8"/>
        <v>0</v>
      </c>
      <c r="Y38" s="101">
        <f t="shared" si="9"/>
        <v>0</v>
      </c>
      <c r="Z38" s="83">
        <f t="shared" si="10"/>
        <v>169338713</v>
      </c>
      <c r="AA38" s="84">
        <f t="shared" si="11"/>
        <v>10283622</v>
      </c>
      <c r="AB38" s="84">
        <f t="shared" si="12"/>
        <v>179622335</v>
      </c>
      <c r="AC38" s="101">
        <f t="shared" si="13"/>
        <v>0.5087561770501503</v>
      </c>
      <c r="AD38" s="83">
        <v>111924803</v>
      </c>
      <c r="AE38" s="84">
        <v>15121894</v>
      </c>
      <c r="AF38" s="84">
        <f t="shared" si="14"/>
        <v>127046697</v>
      </c>
      <c r="AG38" s="84">
        <v>331610372</v>
      </c>
      <c r="AH38" s="84">
        <v>331610372</v>
      </c>
      <c r="AI38" s="85">
        <v>111118767</v>
      </c>
      <c r="AJ38" s="120">
        <f t="shared" si="15"/>
        <v>0.33508833372678704</v>
      </c>
      <c r="AK38" s="121">
        <f t="shared" si="16"/>
        <v>-0.44382376190386119</v>
      </c>
    </row>
    <row r="39" spans="1:37" x14ac:dyDescent="0.2">
      <c r="A39" s="61" t="s">
        <v>101</v>
      </c>
      <c r="B39" s="62" t="s">
        <v>154</v>
      </c>
      <c r="C39" s="63" t="s">
        <v>155</v>
      </c>
      <c r="D39" s="83">
        <v>274037042</v>
      </c>
      <c r="E39" s="84">
        <v>29286519</v>
      </c>
      <c r="F39" s="85">
        <f t="shared" si="0"/>
        <v>303323561</v>
      </c>
      <c r="G39" s="83">
        <v>274037042</v>
      </c>
      <c r="H39" s="84">
        <v>29286519</v>
      </c>
      <c r="I39" s="85">
        <f t="shared" si="1"/>
        <v>303323561</v>
      </c>
      <c r="J39" s="83">
        <v>93854939</v>
      </c>
      <c r="K39" s="84">
        <v>57552</v>
      </c>
      <c r="L39" s="84">
        <f t="shared" si="2"/>
        <v>93912491</v>
      </c>
      <c r="M39" s="101">
        <f t="shared" si="3"/>
        <v>0.30961159327811005</v>
      </c>
      <c r="N39" s="83">
        <v>90402037</v>
      </c>
      <c r="O39" s="84">
        <v>3497865</v>
      </c>
      <c r="P39" s="84">
        <f t="shared" si="4"/>
        <v>93899902</v>
      </c>
      <c r="Q39" s="101">
        <f t="shared" si="5"/>
        <v>0.30957008974320988</v>
      </c>
      <c r="R39" s="83">
        <v>0</v>
      </c>
      <c r="S39" s="84">
        <v>0</v>
      </c>
      <c r="T39" s="84">
        <f t="shared" si="6"/>
        <v>0</v>
      </c>
      <c r="U39" s="101">
        <f t="shared" si="7"/>
        <v>0</v>
      </c>
      <c r="V39" s="83">
        <v>0</v>
      </c>
      <c r="W39" s="84">
        <v>0</v>
      </c>
      <c r="X39" s="84">
        <f t="shared" si="8"/>
        <v>0</v>
      </c>
      <c r="Y39" s="101">
        <f t="shared" si="9"/>
        <v>0</v>
      </c>
      <c r="Z39" s="83">
        <f t="shared" si="10"/>
        <v>184256976</v>
      </c>
      <c r="AA39" s="84">
        <f t="shared" si="11"/>
        <v>3555417</v>
      </c>
      <c r="AB39" s="84">
        <f t="shared" si="12"/>
        <v>187812393</v>
      </c>
      <c r="AC39" s="101">
        <f t="shared" si="13"/>
        <v>0.61918168302131993</v>
      </c>
      <c r="AD39" s="83">
        <v>136626198</v>
      </c>
      <c r="AE39" s="84">
        <v>2539084</v>
      </c>
      <c r="AF39" s="84">
        <f t="shared" si="14"/>
        <v>139165282</v>
      </c>
      <c r="AG39" s="84">
        <v>293773947</v>
      </c>
      <c r="AH39" s="84">
        <v>293773947</v>
      </c>
      <c r="AI39" s="85">
        <v>56122129</v>
      </c>
      <c r="AJ39" s="120">
        <f t="shared" si="15"/>
        <v>0.19103848238795662</v>
      </c>
      <c r="AK39" s="121">
        <f t="shared" si="16"/>
        <v>-0.32526345184282379</v>
      </c>
    </row>
    <row r="40" spans="1:37" x14ac:dyDescent="0.2">
      <c r="A40" s="61" t="s">
        <v>116</v>
      </c>
      <c r="B40" s="62" t="s">
        <v>156</v>
      </c>
      <c r="C40" s="63" t="s">
        <v>157</v>
      </c>
      <c r="D40" s="83">
        <v>652316769</v>
      </c>
      <c r="E40" s="84">
        <v>252801452</v>
      </c>
      <c r="F40" s="85">
        <f t="shared" si="0"/>
        <v>905118221</v>
      </c>
      <c r="G40" s="83">
        <v>652316769</v>
      </c>
      <c r="H40" s="84">
        <v>252801452</v>
      </c>
      <c r="I40" s="85">
        <f t="shared" si="1"/>
        <v>905118221</v>
      </c>
      <c r="J40" s="83">
        <v>132874835</v>
      </c>
      <c r="K40" s="84">
        <v>45901167</v>
      </c>
      <c r="L40" s="84">
        <f t="shared" si="2"/>
        <v>178776002</v>
      </c>
      <c r="M40" s="101">
        <f t="shared" si="3"/>
        <v>0.19751674184890816</v>
      </c>
      <c r="N40" s="83">
        <v>102418831</v>
      </c>
      <c r="O40" s="84">
        <v>26437111</v>
      </c>
      <c r="P40" s="84">
        <f t="shared" si="4"/>
        <v>128855942</v>
      </c>
      <c r="Q40" s="101">
        <f t="shared" si="5"/>
        <v>0.14236365925507094</v>
      </c>
      <c r="R40" s="83">
        <v>0</v>
      </c>
      <c r="S40" s="84">
        <v>0</v>
      </c>
      <c r="T40" s="84">
        <f t="shared" si="6"/>
        <v>0</v>
      </c>
      <c r="U40" s="101">
        <f t="shared" si="7"/>
        <v>0</v>
      </c>
      <c r="V40" s="83">
        <v>0</v>
      </c>
      <c r="W40" s="84">
        <v>0</v>
      </c>
      <c r="X40" s="84">
        <f t="shared" si="8"/>
        <v>0</v>
      </c>
      <c r="Y40" s="101">
        <f t="shared" si="9"/>
        <v>0</v>
      </c>
      <c r="Z40" s="83">
        <f t="shared" si="10"/>
        <v>235293666</v>
      </c>
      <c r="AA40" s="84">
        <f t="shared" si="11"/>
        <v>72338278</v>
      </c>
      <c r="AB40" s="84">
        <f t="shared" si="12"/>
        <v>307631944</v>
      </c>
      <c r="AC40" s="101">
        <f t="shared" si="13"/>
        <v>0.3398804011039791</v>
      </c>
      <c r="AD40" s="83">
        <v>264614807</v>
      </c>
      <c r="AE40" s="84">
        <v>113041043</v>
      </c>
      <c r="AF40" s="84">
        <f t="shared" si="14"/>
        <v>377655850</v>
      </c>
      <c r="AG40" s="84">
        <v>916832412</v>
      </c>
      <c r="AH40" s="84">
        <v>916832412</v>
      </c>
      <c r="AI40" s="85">
        <v>176473991</v>
      </c>
      <c r="AJ40" s="120">
        <f t="shared" si="15"/>
        <v>0.19248227777531932</v>
      </c>
      <c r="AK40" s="121">
        <f t="shared" si="16"/>
        <v>-0.65880061966470271</v>
      </c>
    </row>
    <row r="41" spans="1:37" ht="16.5" x14ac:dyDescent="0.3">
      <c r="A41" s="64" t="s">
        <v>0</v>
      </c>
      <c r="B41" s="65" t="s">
        <v>158</v>
      </c>
      <c r="C41" s="66" t="s">
        <v>0</v>
      </c>
      <c r="D41" s="86">
        <f>SUM(D37:D40)</f>
        <v>1523295713</v>
      </c>
      <c r="E41" s="87">
        <f>SUM(E37:E40)</f>
        <v>475586407</v>
      </c>
      <c r="F41" s="88">
        <f t="shared" si="0"/>
        <v>1998882120</v>
      </c>
      <c r="G41" s="86">
        <f>SUM(G37:G40)</f>
        <v>1523295713</v>
      </c>
      <c r="H41" s="87">
        <f>SUM(H37:H40)</f>
        <v>475586407</v>
      </c>
      <c r="I41" s="88">
        <f t="shared" si="1"/>
        <v>1998882120</v>
      </c>
      <c r="J41" s="86">
        <f>SUM(J37:J40)</f>
        <v>423930134</v>
      </c>
      <c r="K41" s="87">
        <f>SUM(K37:K40)</f>
        <v>65508096</v>
      </c>
      <c r="L41" s="87">
        <f t="shared" si="2"/>
        <v>489438230</v>
      </c>
      <c r="M41" s="102">
        <f t="shared" si="3"/>
        <v>0.24485597479855389</v>
      </c>
      <c r="N41" s="86">
        <f>SUM(N37:N40)</f>
        <v>337845077</v>
      </c>
      <c r="O41" s="87">
        <f>SUM(O37:O40)</f>
        <v>59090976</v>
      </c>
      <c r="P41" s="87">
        <f t="shared" si="4"/>
        <v>396936053</v>
      </c>
      <c r="Q41" s="102">
        <f t="shared" si="5"/>
        <v>0.19857902025758278</v>
      </c>
      <c r="R41" s="86">
        <f>SUM(R37:R40)</f>
        <v>0</v>
      </c>
      <c r="S41" s="87">
        <f>SUM(S37:S40)</f>
        <v>0</v>
      </c>
      <c r="T41" s="87">
        <f t="shared" si="6"/>
        <v>0</v>
      </c>
      <c r="U41" s="102">
        <f t="shared" si="7"/>
        <v>0</v>
      </c>
      <c r="V41" s="86">
        <f>SUM(V37:V40)</f>
        <v>0</v>
      </c>
      <c r="W41" s="87">
        <f>SUM(W37:W40)</f>
        <v>0</v>
      </c>
      <c r="X41" s="87">
        <f t="shared" si="8"/>
        <v>0</v>
      </c>
      <c r="Y41" s="102">
        <f t="shared" si="9"/>
        <v>0</v>
      </c>
      <c r="Z41" s="86">
        <f t="shared" si="10"/>
        <v>761775211</v>
      </c>
      <c r="AA41" s="87">
        <f t="shared" si="11"/>
        <v>124599072</v>
      </c>
      <c r="AB41" s="87">
        <f t="shared" si="12"/>
        <v>886374283</v>
      </c>
      <c r="AC41" s="102">
        <f t="shared" si="13"/>
        <v>0.44343499505613665</v>
      </c>
      <c r="AD41" s="86">
        <f>SUM(AD37:AD40)</f>
        <v>723365829</v>
      </c>
      <c r="AE41" s="87">
        <f>SUM(AE37:AE40)</f>
        <v>152837143</v>
      </c>
      <c r="AF41" s="87">
        <f t="shared" si="14"/>
        <v>876202972</v>
      </c>
      <c r="AG41" s="87">
        <f>SUM(AG37:AG40)</f>
        <v>1945741770</v>
      </c>
      <c r="AH41" s="87">
        <f>SUM(AH37:AH40)</f>
        <v>1945741770</v>
      </c>
      <c r="AI41" s="88">
        <f>SUM(AI37:AI40)</f>
        <v>465314314</v>
      </c>
      <c r="AJ41" s="122">
        <f t="shared" si="15"/>
        <v>0.23914494779027126</v>
      </c>
      <c r="AK41" s="123">
        <f t="shared" si="16"/>
        <v>-0.54698161763368225</v>
      </c>
    </row>
    <row r="42" spans="1:37" x14ac:dyDescent="0.2">
      <c r="A42" s="61" t="s">
        <v>101</v>
      </c>
      <c r="B42" s="62" t="s">
        <v>159</v>
      </c>
      <c r="C42" s="63" t="s">
        <v>160</v>
      </c>
      <c r="D42" s="83">
        <v>378347160</v>
      </c>
      <c r="E42" s="84">
        <v>153753052</v>
      </c>
      <c r="F42" s="85">
        <f t="shared" si="0"/>
        <v>532100212</v>
      </c>
      <c r="G42" s="83">
        <v>378347160</v>
      </c>
      <c r="H42" s="84">
        <v>153753052</v>
      </c>
      <c r="I42" s="85">
        <f t="shared" si="1"/>
        <v>532100212</v>
      </c>
      <c r="J42" s="83">
        <v>159682490</v>
      </c>
      <c r="K42" s="84">
        <v>34827784</v>
      </c>
      <c r="L42" s="84">
        <f t="shared" si="2"/>
        <v>194510274</v>
      </c>
      <c r="M42" s="101">
        <f t="shared" si="3"/>
        <v>0.365551957344456</v>
      </c>
      <c r="N42" s="83">
        <v>6323451</v>
      </c>
      <c r="O42" s="84">
        <v>24642325</v>
      </c>
      <c r="P42" s="84">
        <f t="shared" si="4"/>
        <v>30965776</v>
      </c>
      <c r="Q42" s="101">
        <f t="shared" si="5"/>
        <v>5.8195383692123015E-2</v>
      </c>
      <c r="R42" s="83">
        <v>0</v>
      </c>
      <c r="S42" s="84">
        <v>0</v>
      </c>
      <c r="T42" s="84">
        <f t="shared" si="6"/>
        <v>0</v>
      </c>
      <c r="U42" s="101">
        <f t="shared" si="7"/>
        <v>0</v>
      </c>
      <c r="V42" s="83">
        <v>0</v>
      </c>
      <c r="W42" s="84">
        <v>0</v>
      </c>
      <c r="X42" s="84">
        <f t="shared" si="8"/>
        <v>0</v>
      </c>
      <c r="Y42" s="101">
        <f t="shared" si="9"/>
        <v>0</v>
      </c>
      <c r="Z42" s="83">
        <f t="shared" si="10"/>
        <v>166005941</v>
      </c>
      <c r="AA42" s="84">
        <f t="shared" si="11"/>
        <v>59470109</v>
      </c>
      <c r="AB42" s="84">
        <f t="shared" si="12"/>
        <v>225476050</v>
      </c>
      <c r="AC42" s="101">
        <f t="shared" si="13"/>
        <v>0.42374734103657902</v>
      </c>
      <c r="AD42" s="83">
        <v>305523572</v>
      </c>
      <c r="AE42" s="84">
        <v>37486134</v>
      </c>
      <c r="AF42" s="84">
        <f t="shared" si="14"/>
        <v>343009706</v>
      </c>
      <c r="AG42" s="84">
        <v>630964670</v>
      </c>
      <c r="AH42" s="84">
        <v>630964670</v>
      </c>
      <c r="AI42" s="85">
        <v>158260982</v>
      </c>
      <c r="AJ42" s="120">
        <f t="shared" si="15"/>
        <v>0.25082384089746262</v>
      </c>
      <c r="AK42" s="121">
        <f t="shared" si="16"/>
        <v>-0.90972332427234581</v>
      </c>
    </row>
    <row r="43" spans="1:37" x14ac:dyDescent="0.2">
      <c r="A43" s="61" t="s">
        <v>101</v>
      </c>
      <c r="B43" s="62" t="s">
        <v>161</v>
      </c>
      <c r="C43" s="63" t="s">
        <v>162</v>
      </c>
      <c r="D43" s="83">
        <v>222290108</v>
      </c>
      <c r="E43" s="84">
        <v>118778588</v>
      </c>
      <c r="F43" s="85">
        <f t="shared" si="0"/>
        <v>341068696</v>
      </c>
      <c r="G43" s="83">
        <v>222290108</v>
      </c>
      <c r="H43" s="84">
        <v>118778588</v>
      </c>
      <c r="I43" s="85">
        <f t="shared" si="1"/>
        <v>341068696</v>
      </c>
      <c r="J43" s="83">
        <v>79422937</v>
      </c>
      <c r="K43" s="84">
        <v>47254202</v>
      </c>
      <c r="L43" s="84">
        <f t="shared" si="2"/>
        <v>126677139</v>
      </c>
      <c r="M43" s="101">
        <f t="shared" si="3"/>
        <v>0.37141238842980773</v>
      </c>
      <c r="N43" s="83">
        <v>1771855</v>
      </c>
      <c r="O43" s="84">
        <v>12400602</v>
      </c>
      <c r="P43" s="84">
        <f t="shared" si="4"/>
        <v>14172457</v>
      </c>
      <c r="Q43" s="101">
        <f t="shared" si="5"/>
        <v>4.155308641986892E-2</v>
      </c>
      <c r="R43" s="83">
        <v>0</v>
      </c>
      <c r="S43" s="84">
        <v>0</v>
      </c>
      <c r="T43" s="84">
        <f t="shared" si="6"/>
        <v>0</v>
      </c>
      <c r="U43" s="101">
        <f t="shared" si="7"/>
        <v>0</v>
      </c>
      <c r="V43" s="83">
        <v>0</v>
      </c>
      <c r="W43" s="84">
        <v>0</v>
      </c>
      <c r="X43" s="84">
        <f t="shared" si="8"/>
        <v>0</v>
      </c>
      <c r="Y43" s="101">
        <f t="shared" si="9"/>
        <v>0</v>
      </c>
      <c r="Z43" s="83">
        <f t="shared" si="10"/>
        <v>81194792</v>
      </c>
      <c r="AA43" s="84">
        <f t="shared" si="11"/>
        <v>59654804</v>
      </c>
      <c r="AB43" s="84">
        <f t="shared" si="12"/>
        <v>140849596</v>
      </c>
      <c r="AC43" s="101">
        <f t="shared" si="13"/>
        <v>0.41296547484967661</v>
      </c>
      <c r="AD43" s="83">
        <v>155301572</v>
      </c>
      <c r="AE43" s="84">
        <v>60446211</v>
      </c>
      <c r="AF43" s="84">
        <f t="shared" si="14"/>
        <v>215747783</v>
      </c>
      <c r="AG43" s="84">
        <v>303688200</v>
      </c>
      <c r="AH43" s="84">
        <v>303688200</v>
      </c>
      <c r="AI43" s="85">
        <v>103372626</v>
      </c>
      <c r="AJ43" s="120">
        <f t="shared" si="15"/>
        <v>0.34039065725964984</v>
      </c>
      <c r="AK43" s="121">
        <f t="shared" si="16"/>
        <v>-0.93431006890114832</v>
      </c>
    </row>
    <row r="44" spans="1:37" x14ac:dyDescent="0.2">
      <c r="A44" s="61" t="s">
        <v>101</v>
      </c>
      <c r="B44" s="62" t="s">
        <v>163</v>
      </c>
      <c r="C44" s="63" t="s">
        <v>164</v>
      </c>
      <c r="D44" s="83">
        <v>355832053</v>
      </c>
      <c r="E44" s="84">
        <v>108164003</v>
      </c>
      <c r="F44" s="85">
        <f t="shared" si="0"/>
        <v>463996056</v>
      </c>
      <c r="G44" s="83">
        <v>358912621</v>
      </c>
      <c r="H44" s="84">
        <v>115189372</v>
      </c>
      <c r="I44" s="85">
        <f t="shared" si="1"/>
        <v>474101993</v>
      </c>
      <c r="J44" s="83">
        <v>428421371</v>
      </c>
      <c r="K44" s="84">
        <v>17080254</v>
      </c>
      <c r="L44" s="84">
        <f t="shared" si="2"/>
        <v>445501625</v>
      </c>
      <c r="M44" s="101">
        <f t="shared" si="3"/>
        <v>0.96014097369827645</v>
      </c>
      <c r="N44" s="83">
        <v>142559111</v>
      </c>
      <c r="O44" s="84">
        <v>24337647</v>
      </c>
      <c r="P44" s="84">
        <f t="shared" si="4"/>
        <v>166896758</v>
      </c>
      <c r="Q44" s="101">
        <f t="shared" si="5"/>
        <v>0.35969434619504609</v>
      </c>
      <c r="R44" s="83">
        <v>0</v>
      </c>
      <c r="S44" s="84">
        <v>0</v>
      </c>
      <c r="T44" s="84">
        <f t="shared" si="6"/>
        <v>0</v>
      </c>
      <c r="U44" s="101">
        <f t="shared" si="7"/>
        <v>0</v>
      </c>
      <c r="V44" s="83">
        <v>0</v>
      </c>
      <c r="W44" s="84">
        <v>0</v>
      </c>
      <c r="X44" s="84">
        <f t="shared" si="8"/>
        <v>0</v>
      </c>
      <c r="Y44" s="101">
        <f t="shared" si="9"/>
        <v>0</v>
      </c>
      <c r="Z44" s="83">
        <f t="shared" si="10"/>
        <v>570980482</v>
      </c>
      <c r="AA44" s="84">
        <f t="shared" si="11"/>
        <v>41417901</v>
      </c>
      <c r="AB44" s="84">
        <f t="shared" si="12"/>
        <v>612398383</v>
      </c>
      <c r="AC44" s="101">
        <f t="shared" si="13"/>
        <v>1.3198353198933226</v>
      </c>
      <c r="AD44" s="83">
        <v>322639320</v>
      </c>
      <c r="AE44" s="84">
        <v>58169703</v>
      </c>
      <c r="AF44" s="84">
        <f t="shared" si="14"/>
        <v>380809023</v>
      </c>
      <c r="AG44" s="84">
        <v>557418007</v>
      </c>
      <c r="AH44" s="84">
        <v>557418007</v>
      </c>
      <c r="AI44" s="85">
        <v>176164348</v>
      </c>
      <c r="AJ44" s="120">
        <f t="shared" si="15"/>
        <v>0.31603634218440307</v>
      </c>
      <c r="AK44" s="121">
        <f t="shared" si="16"/>
        <v>-0.56173108324694287</v>
      </c>
    </row>
    <row r="45" spans="1:37" x14ac:dyDescent="0.2">
      <c r="A45" s="61" t="s">
        <v>101</v>
      </c>
      <c r="B45" s="62" t="s">
        <v>165</v>
      </c>
      <c r="C45" s="63" t="s">
        <v>166</v>
      </c>
      <c r="D45" s="83">
        <v>241404943</v>
      </c>
      <c r="E45" s="84">
        <v>90499726</v>
      </c>
      <c r="F45" s="85">
        <f t="shared" si="0"/>
        <v>331904669</v>
      </c>
      <c r="G45" s="83">
        <v>241404943</v>
      </c>
      <c r="H45" s="84">
        <v>90499726</v>
      </c>
      <c r="I45" s="85">
        <f t="shared" si="1"/>
        <v>331904669</v>
      </c>
      <c r="J45" s="83">
        <v>122033688</v>
      </c>
      <c r="K45" s="84">
        <v>79707959</v>
      </c>
      <c r="L45" s="84">
        <f t="shared" si="2"/>
        <v>201741647</v>
      </c>
      <c r="M45" s="101">
        <f t="shared" si="3"/>
        <v>0.60783009653895526</v>
      </c>
      <c r="N45" s="83">
        <v>71041355</v>
      </c>
      <c r="O45" s="84">
        <v>22290346</v>
      </c>
      <c r="P45" s="84">
        <f t="shared" si="4"/>
        <v>93331701</v>
      </c>
      <c r="Q45" s="101">
        <f t="shared" si="5"/>
        <v>0.28120032562723607</v>
      </c>
      <c r="R45" s="83">
        <v>0</v>
      </c>
      <c r="S45" s="84">
        <v>0</v>
      </c>
      <c r="T45" s="84">
        <f t="shared" si="6"/>
        <v>0</v>
      </c>
      <c r="U45" s="101">
        <f t="shared" si="7"/>
        <v>0</v>
      </c>
      <c r="V45" s="83">
        <v>0</v>
      </c>
      <c r="W45" s="84">
        <v>0</v>
      </c>
      <c r="X45" s="84">
        <f t="shared" si="8"/>
        <v>0</v>
      </c>
      <c r="Y45" s="101">
        <f t="shared" si="9"/>
        <v>0</v>
      </c>
      <c r="Z45" s="83">
        <f t="shared" si="10"/>
        <v>193075043</v>
      </c>
      <c r="AA45" s="84">
        <f t="shared" si="11"/>
        <v>101998305</v>
      </c>
      <c r="AB45" s="84">
        <f t="shared" si="12"/>
        <v>295073348</v>
      </c>
      <c r="AC45" s="101">
        <f t="shared" si="13"/>
        <v>0.88903042216619133</v>
      </c>
      <c r="AD45" s="83">
        <v>219721731</v>
      </c>
      <c r="AE45" s="84">
        <v>37781634</v>
      </c>
      <c r="AF45" s="84">
        <f t="shared" si="14"/>
        <v>257503365</v>
      </c>
      <c r="AG45" s="84">
        <v>322036993</v>
      </c>
      <c r="AH45" s="84">
        <v>322036993</v>
      </c>
      <c r="AI45" s="85">
        <v>127099475</v>
      </c>
      <c r="AJ45" s="120">
        <f t="shared" si="15"/>
        <v>0.39467352435501096</v>
      </c>
      <c r="AK45" s="121">
        <f t="shared" si="16"/>
        <v>-0.63755152869555709</v>
      </c>
    </row>
    <row r="46" spans="1:37" x14ac:dyDescent="0.2">
      <c r="A46" s="61" t="s">
        <v>101</v>
      </c>
      <c r="B46" s="62" t="s">
        <v>167</v>
      </c>
      <c r="C46" s="63" t="s">
        <v>168</v>
      </c>
      <c r="D46" s="83">
        <v>1480172550</v>
      </c>
      <c r="E46" s="84">
        <v>143283529</v>
      </c>
      <c r="F46" s="85">
        <f t="shared" si="0"/>
        <v>1623456079</v>
      </c>
      <c r="G46" s="83">
        <v>1480172550</v>
      </c>
      <c r="H46" s="84">
        <v>143283529</v>
      </c>
      <c r="I46" s="85">
        <f t="shared" si="1"/>
        <v>1623456079</v>
      </c>
      <c r="J46" s="83">
        <v>636309277</v>
      </c>
      <c r="K46" s="84">
        <v>41681302</v>
      </c>
      <c r="L46" s="84">
        <f t="shared" si="2"/>
        <v>677990579</v>
      </c>
      <c r="M46" s="101">
        <f t="shared" si="3"/>
        <v>0.41762175630745846</v>
      </c>
      <c r="N46" s="83">
        <v>291083143</v>
      </c>
      <c r="O46" s="84">
        <v>32606245</v>
      </c>
      <c r="P46" s="84">
        <f t="shared" si="4"/>
        <v>323689388</v>
      </c>
      <c r="Q46" s="101">
        <f t="shared" si="5"/>
        <v>0.19938290427874272</v>
      </c>
      <c r="R46" s="83">
        <v>0</v>
      </c>
      <c r="S46" s="84">
        <v>0</v>
      </c>
      <c r="T46" s="84">
        <f t="shared" si="6"/>
        <v>0</v>
      </c>
      <c r="U46" s="101">
        <f t="shared" si="7"/>
        <v>0</v>
      </c>
      <c r="V46" s="83">
        <v>0</v>
      </c>
      <c r="W46" s="84">
        <v>0</v>
      </c>
      <c r="X46" s="84">
        <f t="shared" si="8"/>
        <v>0</v>
      </c>
      <c r="Y46" s="101">
        <f t="shared" si="9"/>
        <v>0</v>
      </c>
      <c r="Z46" s="83">
        <f t="shared" si="10"/>
        <v>927392420</v>
      </c>
      <c r="AA46" s="84">
        <f t="shared" si="11"/>
        <v>74287547</v>
      </c>
      <c r="AB46" s="84">
        <f t="shared" si="12"/>
        <v>1001679967</v>
      </c>
      <c r="AC46" s="101">
        <f t="shared" si="13"/>
        <v>0.61700466058620118</v>
      </c>
      <c r="AD46" s="83">
        <v>899926863</v>
      </c>
      <c r="AE46" s="84">
        <v>252414952</v>
      </c>
      <c r="AF46" s="84">
        <f t="shared" si="14"/>
        <v>1152341815</v>
      </c>
      <c r="AG46" s="84">
        <v>1494688454</v>
      </c>
      <c r="AH46" s="84">
        <v>1494688454</v>
      </c>
      <c r="AI46" s="85">
        <v>343139409</v>
      </c>
      <c r="AJ46" s="120">
        <f t="shared" si="15"/>
        <v>0.22957252936671177</v>
      </c>
      <c r="AK46" s="121">
        <f t="shared" si="16"/>
        <v>-0.71910297466728657</v>
      </c>
    </row>
    <row r="47" spans="1:37" x14ac:dyDescent="0.2">
      <c r="A47" s="61" t="s">
        <v>116</v>
      </c>
      <c r="B47" s="62" t="s">
        <v>169</v>
      </c>
      <c r="C47" s="63" t="s">
        <v>170</v>
      </c>
      <c r="D47" s="83">
        <v>1759672944</v>
      </c>
      <c r="E47" s="84">
        <v>1144000633</v>
      </c>
      <c r="F47" s="85">
        <f t="shared" si="0"/>
        <v>2903673577</v>
      </c>
      <c r="G47" s="83">
        <v>1759672944</v>
      </c>
      <c r="H47" s="84">
        <v>1144000633</v>
      </c>
      <c r="I47" s="85">
        <f t="shared" si="1"/>
        <v>2903673577</v>
      </c>
      <c r="J47" s="83">
        <v>99108504</v>
      </c>
      <c r="K47" s="84">
        <v>13254590</v>
      </c>
      <c r="L47" s="84">
        <f t="shared" si="2"/>
        <v>112363094</v>
      </c>
      <c r="M47" s="101">
        <f t="shared" si="3"/>
        <v>3.8696875189424919E-2</v>
      </c>
      <c r="N47" s="83">
        <v>284364862</v>
      </c>
      <c r="O47" s="84">
        <v>26651477</v>
      </c>
      <c r="P47" s="84">
        <f t="shared" si="4"/>
        <v>311016339</v>
      </c>
      <c r="Q47" s="101">
        <f t="shared" si="5"/>
        <v>0.1071113300970056</v>
      </c>
      <c r="R47" s="83">
        <v>0</v>
      </c>
      <c r="S47" s="84">
        <v>0</v>
      </c>
      <c r="T47" s="84">
        <f t="shared" si="6"/>
        <v>0</v>
      </c>
      <c r="U47" s="101">
        <f t="shared" si="7"/>
        <v>0</v>
      </c>
      <c r="V47" s="83">
        <v>0</v>
      </c>
      <c r="W47" s="84">
        <v>0</v>
      </c>
      <c r="X47" s="84">
        <f t="shared" si="8"/>
        <v>0</v>
      </c>
      <c r="Y47" s="101">
        <f t="shared" si="9"/>
        <v>0</v>
      </c>
      <c r="Z47" s="83">
        <f t="shared" si="10"/>
        <v>383473366</v>
      </c>
      <c r="AA47" s="84">
        <f t="shared" si="11"/>
        <v>39906067</v>
      </c>
      <c r="AB47" s="84">
        <f t="shared" si="12"/>
        <v>423379433</v>
      </c>
      <c r="AC47" s="101">
        <f t="shared" si="13"/>
        <v>0.14580820528643051</v>
      </c>
      <c r="AD47" s="83">
        <v>819828417</v>
      </c>
      <c r="AE47" s="84">
        <v>290639919</v>
      </c>
      <c r="AF47" s="84">
        <f t="shared" si="14"/>
        <v>1110468336</v>
      </c>
      <c r="AG47" s="84">
        <v>2793614560</v>
      </c>
      <c r="AH47" s="84">
        <v>2793614560</v>
      </c>
      <c r="AI47" s="85">
        <v>550376002</v>
      </c>
      <c r="AJ47" s="120">
        <f t="shared" si="15"/>
        <v>0.19701214687254492</v>
      </c>
      <c r="AK47" s="121">
        <f t="shared" si="16"/>
        <v>-0.71992327118456445</v>
      </c>
    </row>
    <row r="48" spans="1:37" ht="16.5" x14ac:dyDescent="0.3">
      <c r="A48" s="64" t="s">
        <v>0</v>
      </c>
      <c r="B48" s="65" t="s">
        <v>171</v>
      </c>
      <c r="C48" s="66" t="s">
        <v>0</v>
      </c>
      <c r="D48" s="86">
        <f>SUM(D42:D47)</f>
        <v>4437719758</v>
      </c>
      <c r="E48" s="87">
        <f>SUM(E42:E47)</f>
        <v>1758479531</v>
      </c>
      <c r="F48" s="88">
        <f t="shared" si="0"/>
        <v>6196199289</v>
      </c>
      <c r="G48" s="86">
        <f>SUM(G42:G47)</f>
        <v>4440800326</v>
      </c>
      <c r="H48" s="87">
        <f>SUM(H42:H47)</f>
        <v>1765504900</v>
      </c>
      <c r="I48" s="88">
        <f t="shared" si="1"/>
        <v>6206305226</v>
      </c>
      <c r="J48" s="86">
        <f>SUM(J42:J47)</f>
        <v>1524978267</v>
      </c>
      <c r="K48" s="87">
        <f>SUM(K42:K47)</f>
        <v>233806091</v>
      </c>
      <c r="L48" s="87">
        <f t="shared" si="2"/>
        <v>1758784358</v>
      </c>
      <c r="M48" s="102">
        <f t="shared" si="3"/>
        <v>0.28384890090968151</v>
      </c>
      <c r="N48" s="86">
        <f>SUM(N42:N47)</f>
        <v>797143777</v>
      </c>
      <c r="O48" s="87">
        <f>SUM(O42:O47)</f>
        <v>142928642</v>
      </c>
      <c r="P48" s="87">
        <f t="shared" si="4"/>
        <v>940072419</v>
      </c>
      <c r="Q48" s="102">
        <f t="shared" si="5"/>
        <v>0.15171758930815757</v>
      </c>
      <c r="R48" s="86">
        <f>SUM(R42:R47)</f>
        <v>0</v>
      </c>
      <c r="S48" s="87">
        <f>SUM(S42:S47)</f>
        <v>0</v>
      </c>
      <c r="T48" s="87">
        <f t="shared" si="6"/>
        <v>0</v>
      </c>
      <c r="U48" s="102">
        <f t="shared" si="7"/>
        <v>0</v>
      </c>
      <c r="V48" s="86">
        <f>SUM(V42:V47)</f>
        <v>0</v>
      </c>
      <c r="W48" s="87">
        <f>SUM(W42:W47)</f>
        <v>0</v>
      </c>
      <c r="X48" s="87">
        <f t="shared" si="8"/>
        <v>0</v>
      </c>
      <c r="Y48" s="102">
        <f t="shared" si="9"/>
        <v>0</v>
      </c>
      <c r="Z48" s="86">
        <f t="shared" si="10"/>
        <v>2322122044</v>
      </c>
      <c r="AA48" s="87">
        <f t="shared" si="11"/>
        <v>376734733</v>
      </c>
      <c r="AB48" s="87">
        <f t="shared" si="12"/>
        <v>2698856777</v>
      </c>
      <c r="AC48" s="102">
        <f t="shared" si="13"/>
        <v>0.43556649021783911</v>
      </c>
      <c r="AD48" s="86">
        <f>SUM(AD42:AD47)</f>
        <v>2722941475</v>
      </c>
      <c r="AE48" s="87">
        <f>SUM(AE42:AE47)</f>
        <v>736938553</v>
      </c>
      <c r="AF48" s="87">
        <f t="shared" si="14"/>
        <v>3459880028</v>
      </c>
      <c r="AG48" s="87">
        <f>SUM(AG42:AG47)</f>
        <v>6102410884</v>
      </c>
      <c r="AH48" s="87">
        <f>SUM(AH42:AH47)</f>
        <v>6102410884</v>
      </c>
      <c r="AI48" s="88">
        <f>SUM(AI42:AI47)</f>
        <v>1458412842</v>
      </c>
      <c r="AJ48" s="122">
        <f t="shared" si="15"/>
        <v>0.23898961733695021</v>
      </c>
      <c r="AK48" s="123">
        <f t="shared" si="16"/>
        <v>-0.72829334792183142</v>
      </c>
    </row>
    <row r="49" spans="1:37" x14ac:dyDescent="0.2">
      <c r="A49" s="61" t="s">
        <v>101</v>
      </c>
      <c r="B49" s="62" t="s">
        <v>172</v>
      </c>
      <c r="C49" s="63" t="s">
        <v>173</v>
      </c>
      <c r="D49" s="83">
        <v>427747152</v>
      </c>
      <c r="E49" s="84">
        <v>192872520</v>
      </c>
      <c r="F49" s="85">
        <f t="shared" si="0"/>
        <v>620619672</v>
      </c>
      <c r="G49" s="83">
        <v>427747152</v>
      </c>
      <c r="H49" s="84">
        <v>192872520</v>
      </c>
      <c r="I49" s="85">
        <f t="shared" si="1"/>
        <v>620619672</v>
      </c>
      <c r="J49" s="83">
        <v>169342579</v>
      </c>
      <c r="K49" s="84">
        <v>50084284</v>
      </c>
      <c r="L49" s="84">
        <f t="shared" si="2"/>
        <v>219426863</v>
      </c>
      <c r="M49" s="101">
        <f t="shared" si="3"/>
        <v>0.35356092128513772</v>
      </c>
      <c r="N49" s="83">
        <v>118782942</v>
      </c>
      <c r="O49" s="84">
        <v>49727095</v>
      </c>
      <c r="P49" s="84">
        <f t="shared" si="4"/>
        <v>168510037</v>
      </c>
      <c r="Q49" s="101">
        <f t="shared" si="5"/>
        <v>0.27151900689348435</v>
      </c>
      <c r="R49" s="83">
        <v>0</v>
      </c>
      <c r="S49" s="84">
        <v>0</v>
      </c>
      <c r="T49" s="84">
        <f t="shared" si="6"/>
        <v>0</v>
      </c>
      <c r="U49" s="101">
        <f t="shared" si="7"/>
        <v>0</v>
      </c>
      <c r="V49" s="83">
        <v>0</v>
      </c>
      <c r="W49" s="84">
        <v>0</v>
      </c>
      <c r="X49" s="84">
        <f t="shared" si="8"/>
        <v>0</v>
      </c>
      <c r="Y49" s="101">
        <f t="shared" si="9"/>
        <v>0</v>
      </c>
      <c r="Z49" s="83">
        <f t="shared" si="10"/>
        <v>288125521</v>
      </c>
      <c r="AA49" s="84">
        <f t="shared" si="11"/>
        <v>99811379</v>
      </c>
      <c r="AB49" s="84">
        <f t="shared" si="12"/>
        <v>387936900</v>
      </c>
      <c r="AC49" s="101">
        <f t="shared" si="13"/>
        <v>0.62507992817862212</v>
      </c>
      <c r="AD49" s="83">
        <v>323334668</v>
      </c>
      <c r="AE49" s="84">
        <v>84231523</v>
      </c>
      <c r="AF49" s="84">
        <f t="shared" si="14"/>
        <v>407566191</v>
      </c>
      <c r="AG49" s="84">
        <v>582707448</v>
      </c>
      <c r="AH49" s="84">
        <v>582707448</v>
      </c>
      <c r="AI49" s="85">
        <v>208422215</v>
      </c>
      <c r="AJ49" s="120">
        <f t="shared" si="15"/>
        <v>0.35767899606459125</v>
      </c>
      <c r="AK49" s="121">
        <f t="shared" si="16"/>
        <v>-0.58654559499514525</v>
      </c>
    </row>
    <row r="50" spans="1:37" x14ac:dyDescent="0.2">
      <c r="A50" s="61" t="s">
        <v>101</v>
      </c>
      <c r="B50" s="62" t="s">
        <v>174</v>
      </c>
      <c r="C50" s="63" t="s">
        <v>175</v>
      </c>
      <c r="D50" s="83">
        <v>340021434</v>
      </c>
      <c r="E50" s="84">
        <v>175619628</v>
      </c>
      <c r="F50" s="85">
        <f t="shared" si="0"/>
        <v>515641062</v>
      </c>
      <c r="G50" s="83">
        <v>340021434</v>
      </c>
      <c r="H50" s="84">
        <v>175619628</v>
      </c>
      <c r="I50" s="85">
        <f t="shared" si="1"/>
        <v>515641062</v>
      </c>
      <c r="J50" s="83">
        <v>159142292</v>
      </c>
      <c r="K50" s="84">
        <v>25261845</v>
      </c>
      <c r="L50" s="84">
        <f t="shared" si="2"/>
        <v>184404137</v>
      </c>
      <c r="M50" s="101">
        <f t="shared" si="3"/>
        <v>0.35762112560384107</v>
      </c>
      <c r="N50" s="83">
        <v>104564717</v>
      </c>
      <c r="O50" s="84">
        <v>45722609</v>
      </c>
      <c r="P50" s="84">
        <f t="shared" si="4"/>
        <v>150287326</v>
      </c>
      <c r="Q50" s="101">
        <f t="shared" si="5"/>
        <v>0.29145725015980206</v>
      </c>
      <c r="R50" s="83">
        <v>0</v>
      </c>
      <c r="S50" s="84">
        <v>0</v>
      </c>
      <c r="T50" s="84">
        <f t="shared" si="6"/>
        <v>0</v>
      </c>
      <c r="U50" s="101">
        <f t="shared" si="7"/>
        <v>0</v>
      </c>
      <c r="V50" s="83">
        <v>0</v>
      </c>
      <c r="W50" s="84">
        <v>0</v>
      </c>
      <c r="X50" s="84">
        <f t="shared" si="8"/>
        <v>0</v>
      </c>
      <c r="Y50" s="101">
        <f t="shared" si="9"/>
        <v>0</v>
      </c>
      <c r="Z50" s="83">
        <f t="shared" si="10"/>
        <v>263707009</v>
      </c>
      <c r="AA50" s="84">
        <f t="shared" si="11"/>
        <v>70984454</v>
      </c>
      <c r="AB50" s="84">
        <f t="shared" si="12"/>
        <v>334691463</v>
      </c>
      <c r="AC50" s="101">
        <f t="shared" si="13"/>
        <v>0.64907837576364313</v>
      </c>
      <c r="AD50" s="83">
        <v>245929082</v>
      </c>
      <c r="AE50" s="84">
        <v>65228439</v>
      </c>
      <c r="AF50" s="84">
        <f t="shared" si="14"/>
        <v>311157521</v>
      </c>
      <c r="AG50" s="84">
        <v>471916318</v>
      </c>
      <c r="AH50" s="84">
        <v>471916318</v>
      </c>
      <c r="AI50" s="85">
        <v>170202357</v>
      </c>
      <c r="AJ50" s="120">
        <f t="shared" si="15"/>
        <v>0.36066215663260875</v>
      </c>
      <c r="AK50" s="121">
        <f t="shared" si="16"/>
        <v>-0.51700564551033301</v>
      </c>
    </row>
    <row r="51" spans="1:37" x14ac:dyDescent="0.2">
      <c r="A51" s="61" t="s">
        <v>101</v>
      </c>
      <c r="B51" s="62" t="s">
        <v>176</v>
      </c>
      <c r="C51" s="63" t="s">
        <v>177</v>
      </c>
      <c r="D51" s="83">
        <v>390032443</v>
      </c>
      <c r="E51" s="84">
        <v>117726617</v>
      </c>
      <c r="F51" s="85">
        <f t="shared" si="0"/>
        <v>507759060</v>
      </c>
      <c r="G51" s="83">
        <v>390032443</v>
      </c>
      <c r="H51" s="84">
        <v>117726617</v>
      </c>
      <c r="I51" s="85">
        <f t="shared" si="1"/>
        <v>507759060</v>
      </c>
      <c r="J51" s="83">
        <v>153304014</v>
      </c>
      <c r="K51" s="84">
        <v>7958996</v>
      </c>
      <c r="L51" s="84">
        <f t="shared" si="2"/>
        <v>161263010</v>
      </c>
      <c r="M51" s="101">
        <f t="shared" si="3"/>
        <v>0.31759750382395935</v>
      </c>
      <c r="N51" s="83">
        <v>127229577</v>
      </c>
      <c r="O51" s="84">
        <v>32205038</v>
      </c>
      <c r="P51" s="84">
        <f t="shared" si="4"/>
        <v>159434615</v>
      </c>
      <c r="Q51" s="101">
        <f t="shared" si="5"/>
        <v>0.31399659318732787</v>
      </c>
      <c r="R51" s="83">
        <v>0</v>
      </c>
      <c r="S51" s="84">
        <v>0</v>
      </c>
      <c r="T51" s="84">
        <f t="shared" si="6"/>
        <v>0</v>
      </c>
      <c r="U51" s="101">
        <f t="shared" si="7"/>
        <v>0</v>
      </c>
      <c r="V51" s="83">
        <v>0</v>
      </c>
      <c r="W51" s="84">
        <v>0</v>
      </c>
      <c r="X51" s="84">
        <f t="shared" si="8"/>
        <v>0</v>
      </c>
      <c r="Y51" s="101">
        <f t="shared" si="9"/>
        <v>0</v>
      </c>
      <c r="Z51" s="83">
        <f t="shared" si="10"/>
        <v>280533591</v>
      </c>
      <c r="AA51" s="84">
        <f t="shared" si="11"/>
        <v>40164034</v>
      </c>
      <c r="AB51" s="84">
        <f t="shared" si="12"/>
        <v>320697625</v>
      </c>
      <c r="AC51" s="101">
        <f t="shared" si="13"/>
        <v>0.63159409701128721</v>
      </c>
      <c r="AD51" s="83">
        <v>312334064</v>
      </c>
      <c r="AE51" s="84">
        <v>30266197</v>
      </c>
      <c r="AF51" s="84">
        <f t="shared" si="14"/>
        <v>342600261</v>
      </c>
      <c r="AG51" s="84">
        <v>444549828</v>
      </c>
      <c r="AH51" s="84">
        <v>444549828</v>
      </c>
      <c r="AI51" s="85">
        <v>171994243</v>
      </c>
      <c r="AJ51" s="120">
        <f t="shared" si="15"/>
        <v>0.3868953088426344</v>
      </c>
      <c r="AK51" s="121">
        <f t="shared" si="16"/>
        <v>-0.53463370245360087</v>
      </c>
    </row>
    <row r="52" spans="1:37" x14ac:dyDescent="0.2">
      <c r="A52" s="61" t="s">
        <v>101</v>
      </c>
      <c r="B52" s="62" t="s">
        <v>178</v>
      </c>
      <c r="C52" s="63" t="s">
        <v>179</v>
      </c>
      <c r="D52" s="83">
        <v>238351799</v>
      </c>
      <c r="E52" s="84">
        <v>63008190</v>
      </c>
      <c r="F52" s="85">
        <f t="shared" si="0"/>
        <v>301359989</v>
      </c>
      <c r="G52" s="83">
        <v>238351799</v>
      </c>
      <c r="H52" s="84">
        <v>63008190</v>
      </c>
      <c r="I52" s="85">
        <f t="shared" si="1"/>
        <v>301359989</v>
      </c>
      <c r="J52" s="83">
        <v>62103103</v>
      </c>
      <c r="K52" s="84">
        <v>11063917</v>
      </c>
      <c r="L52" s="84">
        <f t="shared" si="2"/>
        <v>73167020</v>
      </c>
      <c r="M52" s="101">
        <f t="shared" si="3"/>
        <v>0.24278943015225554</v>
      </c>
      <c r="N52" s="83">
        <v>51164762</v>
      </c>
      <c r="O52" s="84">
        <v>14415568</v>
      </c>
      <c r="P52" s="84">
        <f t="shared" si="4"/>
        <v>65580330</v>
      </c>
      <c r="Q52" s="101">
        <f t="shared" si="5"/>
        <v>0.21761458851128376</v>
      </c>
      <c r="R52" s="83">
        <v>0</v>
      </c>
      <c r="S52" s="84">
        <v>0</v>
      </c>
      <c r="T52" s="84">
        <f t="shared" si="6"/>
        <v>0</v>
      </c>
      <c r="U52" s="101">
        <f t="shared" si="7"/>
        <v>0</v>
      </c>
      <c r="V52" s="83">
        <v>0</v>
      </c>
      <c r="W52" s="84">
        <v>0</v>
      </c>
      <c r="X52" s="84">
        <f t="shared" si="8"/>
        <v>0</v>
      </c>
      <c r="Y52" s="101">
        <f t="shared" si="9"/>
        <v>0</v>
      </c>
      <c r="Z52" s="83">
        <f t="shared" si="10"/>
        <v>113267865</v>
      </c>
      <c r="AA52" s="84">
        <f t="shared" si="11"/>
        <v>25479485</v>
      </c>
      <c r="AB52" s="84">
        <f t="shared" si="12"/>
        <v>138747350</v>
      </c>
      <c r="AC52" s="101">
        <f t="shared" si="13"/>
        <v>0.46040401866353931</v>
      </c>
      <c r="AD52" s="83">
        <v>71474825</v>
      </c>
      <c r="AE52" s="84">
        <v>22406975</v>
      </c>
      <c r="AF52" s="84">
        <f t="shared" si="14"/>
        <v>93881800</v>
      </c>
      <c r="AG52" s="84">
        <v>276966719</v>
      </c>
      <c r="AH52" s="84">
        <v>276966719</v>
      </c>
      <c r="AI52" s="85">
        <v>82850139</v>
      </c>
      <c r="AJ52" s="120">
        <f t="shared" si="15"/>
        <v>0.29913391507518994</v>
      </c>
      <c r="AK52" s="121">
        <f t="shared" si="16"/>
        <v>-0.30145853615929818</v>
      </c>
    </row>
    <row r="53" spans="1:37" x14ac:dyDescent="0.2">
      <c r="A53" s="61" t="s">
        <v>116</v>
      </c>
      <c r="B53" s="62" t="s">
        <v>180</v>
      </c>
      <c r="C53" s="63" t="s">
        <v>181</v>
      </c>
      <c r="D53" s="83">
        <v>789096035</v>
      </c>
      <c r="E53" s="84">
        <v>564360200</v>
      </c>
      <c r="F53" s="85">
        <f t="shared" si="0"/>
        <v>1353456235</v>
      </c>
      <c r="G53" s="83">
        <v>789096035</v>
      </c>
      <c r="H53" s="84">
        <v>564360200</v>
      </c>
      <c r="I53" s="85">
        <f t="shared" si="1"/>
        <v>1353456235</v>
      </c>
      <c r="J53" s="83">
        <v>274263817</v>
      </c>
      <c r="K53" s="84">
        <v>81104401</v>
      </c>
      <c r="L53" s="84">
        <f t="shared" si="2"/>
        <v>355368218</v>
      </c>
      <c r="M53" s="101">
        <f t="shared" si="3"/>
        <v>0.26256350874913958</v>
      </c>
      <c r="N53" s="83">
        <v>231283317</v>
      </c>
      <c r="O53" s="84">
        <v>190556802</v>
      </c>
      <c r="P53" s="84">
        <f t="shared" si="4"/>
        <v>421840119</v>
      </c>
      <c r="Q53" s="101">
        <f t="shared" si="5"/>
        <v>0.31167621685233138</v>
      </c>
      <c r="R53" s="83">
        <v>0</v>
      </c>
      <c r="S53" s="84">
        <v>0</v>
      </c>
      <c r="T53" s="84">
        <f t="shared" si="6"/>
        <v>0</v>
      </c>
      <c r="U53" s="101">
        <f t="shared" si="7"/>
        <v>0</v>
      </c>
      <c r="V53" s="83">
        <v>0</v>
      </c>
      <c r="W53" s="84">
        <v>0</v>
      </c>
      <c r="X53" s="84">
        <f t="shared" si="8"/>
        <v>0</v>
      </c>
      <c r="Y53" s="101">
        <f t="shared" si="9"/>
        <v>0</v>
      </c>
      <c r="Z53" s="83">
        <f t="shared" si="10"/>
        <v>505547134</v>
      </c>
      <c r="AA53" s="84">
        <f t="shared" si="11"/>
        <v>271661203</v>
      </c>
      <c r="AB53" s="84">
        <f t="shared" si="12"/>
        <v>777208337</v>
      </c>
      <c r="AC53" s="101">
        <f t="shared" si="13"/>
        <v>0.57423972560147096</v>
      </c>
      <c r="AD53" s="83">
        <v>548731517</v>
      </c>
      <c r="AE53" s="84">
        <v>162836676</v>
      </c>
      <c r="AF53" s="84">
        <f t="shared" si="14"/>
        <v>711568193</v>
      </c>
      <c r="AG53" s="84">
        <v>1407727158</v>
      </c>
      <c r="AH53" s="84">
        <v>1407727158</v>
      </c>
      <c r="AI53" s="85">
        <v>381740231</v>
      </c>
      <c r="AJ53" s="120">
        <f t="shared" si="15"/>
        <v>0.2711748713737609</v>
      </c>
      <c r="AK53" s="121">
        <f t="shared" si="16"/>
        <v>-0.40716838786525134</v>
      </c>
    </row>
    <row r="54" spans="1:37" ht="16.5" x14ac:dyDescent="0.3">
      <c r="A54" s="64" t="s">
        <v>0</v>
      </c>
      <c r="B54" s="65" t="s">
        <v>182</v>
      </c>
      <c r="C54" s="66" t="s">
        <v>0</v>
      </c>
      <c r="D54" s="86">
        <f>SUM(D49:D53)</f>
        <v>2185248863</v>
      </c>
      <c r="E54" s="87">
        <f>SUM(E49:E53)</f>
        <v>1113587155</v>
      </c>
      <c r="F54" s="88">
        <f t="shared" si="0"/>
        <v>3298836018</v>
      </c>
      <c r="G54" s="86">
        <f>SUM(G49:G53)</f>
        <v>2185248863</v>
      </c>
      <c r="H54" s="87">
        <f>SUM(H49:H53)</f>
        <v>1113587155</v>
      </c>
      <c r="I54" s="88">
        <f t="shared" si="1"/>
        <v>3298836018</v>
      </c>
      <c r="J54" s="86">
        <f>SUM(J49:J53)</f>
        <v>818155805</v>
      </c>
      <c r="K54" s="87">
        <f>SUM(K49:K53)</f>
        <v>175473443</v>
      </c>
      <c r="L54" s="87">
        <f t="shared" si="2"/>
        <v>993629248</v>
      </c>
      <c r="M54" s="102">
        <f t="shared" si="3"/>
        <v>0.30120601405413661</v>
      </c>
      <c r="N54" s="86">
        <f>SUM(N49:N53)</f>
        <v>633025315</v>
      </c>
      <c r="O54" s="87">
        <f>SUM(O49:O53)</f>
        <v>332627112</v>
      </c>
      <c r="P54" s="87">
        <f t="shared" si="4"/>
        <v>965652427</v>
      </c>
      <c r="Q54" s="102">
        <f t="shared" si="5"/>
        <v>0.29272519813987308</v>
      </c>
      <c r="R54" s="86">
        <f>SUM(R49:R53)</f>
        <v>0</v>
      </c>
      <c r="S54" s="87">
        <f>SUM(S49:S53)</f>
        <v>0</v>
      </c>
      <c r="T54" s="87">
        <f t="shared" si="6"/>
        <v>0</v>
      </c>
      <c r="U54" s="102">
        <f t="shared" si="7"/>
        <v>0</v>
      </c>
      <c r="V54" s="86">
        <f>SUM(V49:V53)</f>
        <v>0</v>
      </c>
      <c r="W54" s="87">
        <f>SUM(W49:W53)</f>
        <v>0</v>
      </c>
      <c r="X54" s="87">
        <f t="shared" si="8"/>
        <v>0</v>
      </c>
      <c r="Y54" s="102">
        <f t="shared" si="9"/>
        <v>0</v>
      </c>
      <c r="Z54" s="86">
        <f t="shared" si="10"/>
        <v>1451181120</v>
      </c>
      <c r="AA54" s="87">
        <f t="shared" si="11"/>
        <v>508100555</v>
      </c>
      <c r="AB54" s="87">
        <f t="shared" si="12"/>
        <v>1959281675</v>
      </c>
      <c r="AC54" s="102">
        <f t="shared" si="13"/>
        <v>0.59393121219400968</v>
      </c>
      <c r="AD54" s="86">
        <f>SUM(AD49:AD53)</f>
        <v>1501804156</v>
      </c>
      <c r="AE54" s="87">
        <f>SUM(AE49:AE53)</f>
        <v>364969810</v>
      </c>
      <c r="AF54" s="87">
        <f t="shared" si="14"/>
        <v>1866773966</v>
      </c>
      <c r="AG54" s="87">
        <f>SUM(AG49:AG53)</f>
        <v>3183867471</v>
      </c>
      <c r="AH54" s="87">
        <f>SUM(AH49:AH53)</f>
        <v>3183867471</v>
      </c>
      <c r="AI54" s="88">
        <f>SUM(AI49:AI53)</f>
        <v>1015209185</v>
      </c>
      <c r="AJ54" s="122">
        <f t="shared" si="15"/>
        <v>0.31886037790421584</v>
      </c>
      <c r="AK54" s="123">
        <f t="shared" si="16"/>
        <v>-0.48271593423325043</v>
      </c>
    </row>
    <row r="55" spans="1:37" ht="16.5" x14ac:dyDescent="0.3">
      <c r="A55" s="67" t="s">
        <v>0</v>
      </c>
      <c r="B55" s="68" t="s">
        <v>183</v>
      </c>
      <c r="C55" s="69" t="s">
        <v>0</v>
      </c>
      <c r="D55" s="89">
        <f>SUM(D9:D10,D12:D19,D21:D27,D29:D35,D37:D40,D42:D47,D49:D53)</f>
        <v>39101920396</v>
      </c>
      <c r="E55" s="90">
        <f>SUM(E9:E10,E12:E19,E21:E27,E29:E35,E37:E40,E42:E47,E49:E53)</f>
        <v>8924215292</v>
      </c>
      <c r="F55" s="91">
        <f t="shared" si="0"/>
        <v>48026135688</v>
      </c>
      <c r="G55" s="89">
        <f>SUM(G9:G10,G12:G19,G21:G27,G29:G35,G37:G40,G42:G47,G49:G53)</f>
        <v>39228355991</v>
      </c>
      <c r="H55" s="90">
        <f>SUM(H9:H10,H12:H19,H21:H27,H29:H35,H37:H40,H42:H47,H49:H53)</f>
        <v>9169228523</v>
      </c>
      <c r="I55" s="91">
        <f t="shared" si="1"/>
        <v>48397584514</v>
      </c>
      <c r="J55" s="89">
        <f>SUM(J9:J10,J12:J19,J21:J27,J29:J35,J37:J40,J42:J47,J49:J53)</f>
        <v>9813800681</v>
      </c>
      <c r="K55" s="90">
        <f>SUM(K9:K10,K12:K19,K21:K27,K29:K35,K37:K40,K42:K47,K49:K53)</f>
        <v>1664792967</v>
      </c>
      <c r="L55" s="90">
        <f t="shared" si="2"/>
        <v>11478593648</v>
      </c>
      <c r="M55" s="103">
        <f t="shared" si="3"/>
        <v>0.23900722978359648</v>
      </c>
      <c r="N55" s="89">
        <f>SUM(N9:N10,N12:N19,N21:N27,N29:N35,N37:N40,N42:N47,N49:N53)</f>
        <v>9049688076</v>
      </c>
      <c r="O55" s="90">
        <f>SUM(O9:O10,O12:O19,O21:O27,O29:O35,O37:O40,O42:O47,O49:O53)</f>
        <v>1737498285</v>
      </c>
      <c r="P55" s="90">
        <f t="shared" si="4"/>
        <v>10787186361</v>
      </c>
      <c r="Q55" s="103">
        <f t="shared" si="5"/>
        <v>0.22461075009404366</v>
      </c>
      <c r="R55" s="89">
        <f>SUM(R9:R10,R12:R19,R21:R27,R29:R35,R37:R40,R42:R47,R49:R53)</f>
        <v>0</v>
      </c>
      <c r="S55" s="90">
        <f>SUM(S9:S10,S12:S19,S21:S27,S29:S35,S37:S40,S42:S47,S49:S53)</f>
        <v>0</v>
      </c>
      <c r="T55" s="90">
        <f t="shared" si="6"/>
        <v>0</v>
      </c>
      <c r="U55" s="103">
        <f t="shared" si="7"/>
        <v>0</v>
      </c>
      <c r="V55" s="89">
        <f>SUM(V9:V10,V12:V19,V21:V27,V29:V35,V37:V40,V42:V47,V49:V53)</f>
        <v>0</v>
      </c>
      <c r="W55" s="90">
        <f>SUM(W9:W10,W12:W19,W21:W27,W29:W35,W37:W40,W42:W47,W49:W53)</f>
        <v>0</v>
      </c>
      <c r="X55" s="90">
        <f t="shared" si="8"/>
        <v>0</v>
      </c>
      <c r="Y55" s="103">
        <f t="shared" si="9"/>
        <v>0</v>
      </c>
      <c r="Z55" s="89">
        <f t="shared" si="10"/>
        <v>18863488757</v>
      </c>
      <c r="AA55" s="90">
        <f t="shared" si="11"/>
        <v>3402291252</v>
      </c>
      <c r="AB55" s="90">
        <f t="shared" si="12"/>
        <v>22265780009</v>
      </c>
      <c r="AC55" s="103">
        <f t="shared" si="13"/>
        <v>0.46361797987764014</v>
      </c>
      <c r="AD55" s="89">
        <f>SUM(AD9:AD10,AD12:AD19,AD21:AD27,AD29:AD35,AD37:AD40,AD42:AD47,AD49:AD53)</f>
        <v>14917241656</v>
      </c>
      <c r="AE55" s="90">
        <f>SUM(AE9:AE10,AE12:AE19,AE21:AE27,AE29:AE35,AE37:AE40,AE42:AE47,AE49:AE53)</f>
        <v>2635364152</v>
      </c>
      <c r="AF55" s="90">
        <f t="shared" si="14"/>
        <v>17552605808</v>
      </c>
      <c r="AG55" s="90">
        <f>SUM(AG9:AG10,AG12:AG19,AG21:AG27,AG29:AG35,AG37:AG40,AG42:AG47,AG49:AG53)</f>
        <v>31860700381</v>
      </c>
      <c r="AH55" s="90">
        <f>SUM(AH9:AH10,AH12:AH19,AH21:AH27,AH29:AH35,AH37:AH40,AH42:AH47,AH49:AH53)</f>
        <v>31860700381</v>
      </c>
      <c r="AI55" s="91">
        <f>SUM(AI9:AI10,AI12:AI19,AI21:AI27,AI29:AI35,AI37:AI40,AI42:AI47,AI49:AI53)</f>
        <v>8605487882</v>
      </c>
      <c r="AJ55" s="124">
        <f t="shared" si="15"/>
        <v>0.27009726023260455</v>
      </c>
      <c r="AK55" s="125">
        <f t="shared" si="16"/>
        <v>-0.3854367562858676</v>
      </c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showGridLines="0" view="pageBreakPreview" zoomScale="60" zoomScaleNormal="100" workbookViewId="0">
      <selection activeCell="AA24" sqref="AA24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5.85546875" customWidth="1"/>
    <col min="7" max="9" width="12.5703125" hidden="1" customWidth="1"/>
    <col min="10" max="16" width="17.28515625" customWidth="1"/>
    <col min="17" max="17" width="14.140625" bestFit="1" customWidth="1"/>
    <col min="18" max="25" width="12.5703125" hidden="1" customWidth="1"/>
    <col min="26" max="28" width="16.140625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9.2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26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99</v>
      </c>
      <c r="B9" s="62" t="s">
        <v>54</v>
      </c>
      <c r="C9" s="63" t="s">
        <v>55</v>
      </c>
      <c r="D9" s="83">
        <v>8073600625</v>
      </c>
      <c r="E9" s="84">
        <v>1221005654</v>
      </c>
      <c r="F9" s="85">
        <f>$D9       +$E9</f>
        <v>9294606279</v>
      </c>
      <c r="G9" s="83">
        <v>8073600625</v>
      </c>
      <c r="H9" s="84">
        <v>1221005654</v>
      </c>
      <c r="I9" s="85">
        <f>$G9       +$H9</f>
        <v>9294606279</v>
      </c>
      <c r="J9" s="83">
        <v>1563746150</v>
      </c>
      <c r="K9" s="84">
        <v>140043882</v>
      </c>
      <c r="L9" s="84">
        <f>$J9       +$K9</f>
        <v>1703790032</v>
      </c>
      <c r="M9" s="101">
        <f>IF(($F9       =0),0,($L9       /$F9       ))</f>
        <v>0.18330954328312973</v>
      </c>
      <c r="N9" s="83">
        <v>2674462255</v>
      </c>
      <c r="O9" s="84">
        <v>259377150</v>
      </c>
      <c r="P9" s="84">
        <f>$N9       +$O9</f>
        <v>2933839405</v>
      </c>
      <c r="Q9" s="101">
        <f>IF(($F9       =0),0,($P9       /$F9       ))</f>
        <v>0.31564967002729777</v>
      </c>
      <c r="R9" s="83">
        <v>0</v>
      </c>
      <c r="S9" s="84">
        <v>0</v>
      </c>
      <c r="T9" s="84">
        <f>$R9       +$S9</f>
        <v>0</v>
      </c>
      <c r="U9" s="101">
        <f>IF(($I9       =0),0,($T9       /$I9       ))</f>
        <v>0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</f>
        <v>4238208405</v>
      </c>
      <c r="AA9" s="84">
        <f>$K9       +$O9</f>
        <v>399421032</v>
      </c>
      <c r="AB9" s="84">
        <f>$Z9       +$AA9</f>
        <v>4637629437</v>
      </c>
      <c r="AC9" s="101">
        <f>IF(($F9       =0),0,($AB9       /$F9       ))</f>
        <v>0.49895921331042753</v>
      </c>
      <c r="AD9" s="83">
        <v>3567177119</v>
      </c>
      <c r="AE9" s="84">
        <v>270475749</v>
      </c>
      <c r="AF9" s="84">
        <f>$AD9       +$AE9</f>
        <v>3837652868</v>
      </c>
      <c r="AG9" s="84">
        <v>8548989585</v>
      </c>
      <c r="AH9" s="84">
        <v>8548989585</v>
      </c>
      <c r="AI9" s="85">
        <v>1691354633</v>
      </c>
      <c r="AJ9" s="120">
        <f>IF(($AG9       =0),0,($AI9       /$AG9       ))</f>
        <v>0.19784263580898959</v>
      </c>
      <c r="AK9" s="121">
        <f>IF(($AF9       =0),0,(($P9       /$AF9       )-1))</f>
        <v>-0.23551204188799502</v>
      </c>
    </row>
    <row r="10" spans="1:37" ht="16.5" x14ac:dyDescent="0.3">
      <c r="A10" s="64" t="s">
        <v>0</v>
      </c>
      <c r="B10" s="65" t="s">
        <v>100</v>
      </c>
      <c r="C10" s="66" t="s">
        <v>0</v>
      </c>
      <c r="D10" s="86">
        <f>D9</f>
        <v>8073600625</v>
      </c>
      <c r="E10" s="87">
        <f>E9</f>
        <v>1221005654</v>
      </c>
      <c r="F10" s="88">
        <f t="shared" ref="F10:F37" si="0">$D10      +$E10</f>
        <v>9294606279</v>
      </c>
      <c r="G10" s="86">
        <f>G9</f>
        <v>8073600625</v>
      </c>
      <c r="H10" s="87">
        <f>H9</f>
        <v>1221005654</v>
      </c>
      <c r="I10" s="88">
        <f t="shared" ref="I10:I37" si="1">$G10      +$H10</f>
        <v>9294606279</v>
      </c>
      <c r="J10" s="86">
        <f>J9</f>
        <v>1563746150</v>
      </c>
      <c r="K10" s="87">
        <f>K9</f>
        <v>140043882</v>
      </c>
      <c r="L10" s="87">
        <f t="shared" ref="L10:L37" si="2">$J10      +$K10</f>
        <v>1703790032</v>
      </c>
      <c r="M10" s="102">
        <f t="shared" ref="M10:M37" si="3">IF(($F10      =0),0,($L10      /$F10      ))</f>
        <v>0.18330954328312973</v>
      </c>
      <c r="N10" s="86">
        <f>N9</f>
        <v>2674462255</v>
      </c>
      <c r="O10" s="87">
        <f>O9</f>
        <v>259377150</v>
      </c>
      <c r="P10" s="87">
        <f t="shared" ref="P10:P37" si="4">$N10      +$O10</f>
        <v>2933839405</v>
      </c>
      <c r="Q10" s="102">
        <f t="shared" ref="Q10:Q37" si="5">IF(($F10      =0),0,($P10      /$F10      ))</f>
        <v>0.31564967002729777</v>
      </c>
      <c r="R10" s="86">
        <f>R9</f>
        <v>0</v>
      </c>
      <c r="S10" s="87">
        <f>S9</f>
        <v>0</v>
      </c>
      <c r="T10" s="87">
        <f t="shared" ref="T10:T37" si="6">$R10      +$S10</f>
        <v>0</v>
      </c>
      <c r="U10" s="102">
        <f t="shared" ref="U10:U37" si="7">IF(($I10      =0),0,($T10      /$I10      ))</f>
        <v>0</v>
      </c>
      <c r="V10" s="86">
        <f>V9</f>
        <v>0</v>
      </c>
      <c r="W10" s="87">
        <f>W9</f>
        <v>0</v>
      </c>
      <c r="X10" s="87">
        <f t="shared" ref="X10:X37" si="8">$V10      +$W10</f>
        <v>0</v>
      </c>
      <c r="Y10" s="102">
        <f t="shared" ref="Y10:Y37" si="9">IF(($I10      =0),0,($X10      /$I10      ))</f>
        <v>0</v>
      </c>
      <c r="Z10" s="86">
        <f t="shared" ref="Z10:Z37" si="10">$J10      +$N10</f>
        <v>4238208405</v>
      </c>
      <c r="AA10" s="87">
        <f t="shared" ref="AA10:AA37" si="11">$K10      +$O10</f>
        <v>399421032</v>
      </c>
      <c r="AB10" s="87">
        <f t="shared" ref="AB10:AB37" si="12">$Z10      +$AA10</f>
        <v>4637629437</v>
      </c>
      <c r="AC10" s="102">
        <f t="shared" ref="AC10:AC37" si="13">IF(($F10      =0),0,($AB10      /$F10      ))</f>
        <v>0.49895921331042753</v>
      </c>
      <c r="AD10" s="86">
        <f>AD9</f>
        <v>3567177119</v>
      </c>
      <c r="AE10" s="87">
        <f>AE9</f>
        <v>270475749</v>
      </c>
      <c r="AF10" s="87">
        <f t="shared" ref="AF10:AF37" si="14">$AD10      +$AE10</f>
        <v>3837652868</v>
      </c>
      <c r="AG10" s="87">
        <f>AG9</f>
        <v>8548989585</v>
      </c>
      <c r="AH10" s="87">
        <f>AH9</f>
        <v>8548989585</v>
      </c>
      <c r="AI10" s="88">
        <f>AI9</f>
        <v>1691354633</v>
      </c>
      <c r="AJ10" s="122">
        <f t="shared" ref="AJ10:AJ37" si="15">IF(($AG10      =0),0,($AI10      /$AG10      ))</f>
        <v>0.19784263580898959</v>
      </c>
      <c r="AK10" s="123">
        <f t="shared" ref="AK10:AK37" si="16">IF(($AF10      =0),0,(($P10      /$AF10      )-1))</f>
        <v>-0.23551204188799502</v>
      </c>
    </row>
    <row r="11" spans="1:37" x14ac:dyDescent="0.2">
      <c r="A11" s="61" t="s">
        <v>101</v>
      </c>
      <c r="B11" s="62" t="s">
        <v>184</v>
      </c>
      <c r="C11" s="63" t="s">
        <v>185</v>
      </c>
      <c r="D11" s="83">
        <v>170335431</v>
      </c>
      <c r="E11" s="84">
        <v>51283301</v>
      </c>
      <c r="F11" s="85">
        <f t="shared" si="0"/>
        <v>221618732</v>
      </c>
      <c r="G11" s="83">
        <v>170335431</v>
      </c>
      <c r="H11" s="84">
        <v>51283301</v>
      </c>
      <c r="I11" s="85">
        <f t="shared" si="1"/>
        <v>221618732</v>
      </c>
      <c r="J11" s="83">
        <v>25925201</v>
      </c>
      <c r="K11" s="84">
        <v>1835740</v>
      </c>
      <c r="L11" s="84">
        <f t="shared" si="2"/>
        <v>27760941</v>
      </c>
      <c r="M11" s="101">
        <f t="shared" si="3"/>
        <v>0.12526441582564421</v>
      </c>
      <c r="N11" s="83">
        <v>36051851</v>
      </c>
      <c r="O11" s="84">
        <v>701622</v>
      </c>
      <c r="P11" s="84">
        <f t="shared" si="4"/>
        <v>36753473</v>
      </c>
      <c r="Q11" s="101">
        <f t="shared" si="5"/>
        <v>0.16584100390936268</v>
      </c>
      <c r="R11" s="83">
        <v>0</v>
      </c>
      <c r="S11" s="84">
        <v>0</v>
      </c>
      <c r="T11" s="84">
        <f t="shared" si="6"/>
        <v>0</v>
      </c>
      <c r="U11" s="101">
        <f t="shared" si="7"/>
        <v>0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61977052</v>
      </c>
      <c r="AA11" s="84">
        <f t="shared" si="11"/>
        <v>2537362</v>
      </c>
      <c r="AB11" s="84">
        <f t="shared" si="12"/>
        <v>64514414</v>
      </c>
      <c r="AC11" s="101">
        <f t="shared" si="13"/>
        <v>0.29110541973500687</v>
      </c>
      <c r="AD11" s="83">
        <v>106451903</v>
      </c>
      <c r="AE11" s="84">
        <v>15562269</v>
      </c>
      <c r="AF11" s="84">
        <f t="shared" si="14"/>
        <v>122014172</v>
      </c>
      <c r="AG11" s="84">
        <v>480618541</v>
      </c>
      <c r="AH11" s="84">
        <v>480618541</v>
      </c>
      <c r="AI11" s="85">
        <v>60862391</v>
      </c>
      <c r="AJ11" s="120">
        <f t="shared" si="15"/>
        <v>0.12663346460452093</v>
      </c>
      <c r="AK11" s="121">
        <f t="shared" si="16"/>
        <v>-0.69877701583714391</v>
      </c>
    </row>
    <row r="12" spans="1:37" x14ac:dyDescent="0.2">
      <c r="A12" s="61" t="s">
        <v>101</v>
      </c>
      <c r="B12" s="62" t="s">
        <v>186</v>
      </c>
      <c r="C12" s="63" t="s">
        <v>187</v>
      </c>
      <c r="D12" s="83">
        <v>333865392</v>
      </c>
      <c r="E12" s="84">
        <v>62567000</v>
      </c>
      <c r="F12" s="85">
        <f t="shared" si="0"/>
        <v>396432392</v>
      </c>
      <c r="G12" s="83">
        <v>333865392</v>
      </c>
      <c r="H12" s="84">
        <v>62567000</v>
      </c>
      <c r="I12" s="85">
        <f t="shared" si="1"/>
        <v>396432392</v>
      </c>
      <c r="J12" s="83">
        <v>76666502</v>
      </c>
      <c r="K12" s="84">
        <v>6179178</v>
      </c>
      <c r="L12" s="84">
        <f t="shared" si="2"/>
        <v>82845680</v>
      </c>
      <c r="M12" s="101">
        <f t="shared" si="3"/>
        <v>0.20897807967215756</v>
      </c>
      <c r="N12" s="83">
        <v>161521506</v>
      </c>
      <c r="O12" s="84">
        <v>0</v>
      </c>
      <c r="P12" s="84">
        <f t="shared" si="4"/>
        <v>161521506</v>
      </c>
      <c r="Q12" s="101">
        <f t="shared" si="5"/>
        <v>0.40743771008500235</v>
      </c>
      <c r="R12" s="83">
        <v>0</v>
      </c>
      <c r="S12" s="84">
        <v>0</v>
      </c>
      <c r="T12" s="84">
        <f t="shared" si="6"/>
        <v>0</v>
      </c>
      <c r="U12" s="101">
        <f t="shared" si="7"/>
        <v>0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238188008</v>
      </c>
      <c r="AA12" s="84">
        <f t="shared" si="11"/>
        <v>6179178</v>
      </c>
      <c r="AB12" s="84">
        <f t="shared" si="12"/>
        <v>244367186</v>
      </c>
      <c r="AC12" s="101">
        <f t="shared" si="13"/>
        <v>0.61641578975715994</v>
      </c>
      <c r="AD12" s="83">
        <v>63744899</v>
      </c>
      <c r="AE12" s="84">
        <v>0</v>
      </c>
      <c r="AF12" s="84">
        <f t="shared" si="14"/>
        <v>63744899</v>
      </c>
      <c r="AG12" s="84">
        <v>367828127</v>
      </c>
      <c r="AH12" s="84">
        <v>367828127</v>
      </c>
      <c r="AI12" s="85">
        <v>14005938</v>
      </c>
      <c r="AJ12" s="120">
        <f t="shared" si="15"/>
        <v>3.8077398034327047E-2</v>
      </c>
      <c r="AK12" s="121">
        <f t="shared" si="16"/>
        <v>1.5338734319745333</v>
      </c>
    </row>
    <row r="13" spans="1:37" x14ac:dyDescent="0.2">
      <c r="A13" s="61" t="s">
        <v>101</v>
      </c>
      <c r="B13" s="62" t="s">
        <v>188</v>
      </c>
      <c r="C13" s="63" t="s">
        <v>189</v>
      </c>
      <c r="D13" s="83">
        <v>233544473</v>
      </c>
      <c r="E13" s="84">
        <v>81887150</v>
      </c>
      <c r="F13" s="85">
        <f t="shared" si="0"/>
        <v>315431623</v>
      </c>
      <c r="G13" s="83">
        <v>233544473</v>
      </c>
      <c r="H13" s="84">
        <v>81887150</v>
      </c>
      <c r="I13" s="85">
        <f t="shared" si="1"/>
        <v>315431623</v>
      </c>
      <c r="J13" s="83">
        <v>63126282</v>
      </c>
      <c r="K13" s="84">
        <v>8140302</v>
      </c>
      <c r="L13" s="84">
        <f t="shared" si="2"/>
        <v>71266584</v>
      </c>
      <c r="M13" s="101">
        <f t="shared" si="3"/>
        <v>0.22593354249710088</v>
      </c>
      <c r="N13" s="83">
        <v>31477826</v>
      </c>
      <c r="O13" s="84">
        <v>5651976</v>
      </c>
      <c r="P13" s="84">
        <f t="shared" si="4"/>
        <v>37129802</v>
      </c>
      <c r="Q13" s="101">
        <f t="shared" si="5"/>
        <v>0.11771109582123286</v>
      </c>
      <c r="R13" s="83">
        <v>0</v>
      </c>
      <c r="S13" s="84">
        <v>0</v>
      </c>
      <c r="T13" s="84">
        <f t="shared" si="6"/>
        <v>0</v>
      </c>
      <c r="U13" s="101">
        <f t="shared" si="7"/>
        <v>0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94604108</v>
      </c>
      <c r="AA13" s="84">
        <f t="shared" si="11"/>
        <v>13792278</v>
      </c>
      <c r="AB13" s="84">
        <f t="shared" si="12"/>
        <v>108396386</v>
      </c>
      <c r="AC13" s="101">
        <f t="shared" si="13"/>
        <v>0.34364463831833375</v>
      </c>
      <c r="AD13" s="83">
        <v>53902257</v>
      </c>
      <c r="AE13" s="84">
        <v>28014761</v>
      </c>
      <c r="AF13" s="84">
        <f t="shared" si="14"/>
        <v>81917018</v>
      </c>
      <c r="AG13" s="84">
        <v>309833472</v>
      </c>
      <c r="AH13" s="84">
        <v>309833472</v>
      </c>
      <c r="AI13" s="85">
        <v>12872712</v>
      </c>
      <c r="AJ13" s="120">
        <f t="shared" si="15"/>
        <v>4.1547196036973051E-2</v>
      </c>
      <c r="AK13" s="121">
        <f t="shared" si="16"/>
        <v>-0.54673884735403822</v>
      </c>
    </row>
    <row r="14" spans="1:37" x14ac:dyDescent="0.2">
      <c r="A14" s="61" t="s">
        <v>116</v>
      </c>
      <c r="B14" s="62" t="s">
        <v>190</v>
      </c>
      <c r="C14" s="63" t="s">
        <v>191</v>
      </c>
      <c r="D14" s="83">
        <v>63471183</v>
      </c>
      <c r="E14" s="84">
        <v>486000</v>
      </c>
      <c r="F14" s="85">
        <f t="shared" si="0"/>
        <v>63957183</v>
      </c>
      <c r="G14" s="83">
        <v>63471183</v>
      </c>
      <c r="H14" s="84">
        <v>486000</v>
      </c>
      <c r="I14" s="85">
        <f t="shared" si="1"/>
        <v>63957183</v>
      </c>
      <c r="J14" s="83">
        <v>21175723</v>
      </c>
      <c r="K14" s="84">
        <v>15477</v>
      </c>
      <c r="L14" s="84">
        <f t="shared" si="2"/>
        <v>21191200</v>
      </c>
      <c r="M14" s="101">
        <f t="shared" si="3"/>
        <v>0.33133416773531127</v>
      </c>
      <c r="N14" s="83">
        <v>18251619</v>
      </c>
      <c r="O14" s="84">
        <v>0</v>
      </c>
      <c r="P14" s="84">
        <f t="shared" si="4"/>
        <v>18251619</v>
      </c>
      <c r="Q14" s="101">
        <f t="shared" si="5"/>
        <v>0.2853724655133732</v>
      </c>
      <c r="R14" s="83">
        <v>0</v>
      </c>
      <c r="S14" s="84">
        <v>0</v>
      </c>
      <c r="T14" s="84">
        <f t="shared" si="6"/>
        <v>0</v>
      </c>
      <c r="U14" s="101">
        <f t="shared" si="7"/>
        <v>0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39427342</v>
      </c>
      <c r="AA14" s="84">
        <f t="shared" si="11"/>
        <v>15477</v>
      </c>
      <c r="AB14" s="84">
        <f t="shared" si="12"/>
        <v>39442819</v>
      </c>
      <c r="AC14" s="101">
        <f t="shared" si="13"/>
        <v>0.61670663324868447</v>
      </c>
      <c r="AD14" s="83">
        <v>38435979</v>
      </c>
      <c r="AE14" s="84">
        <v>50471</v>
      </c>
      <c r="AF14" s="84">
        <f t="shared" si="14"/>
        <v>38486450</v>
      </c>
      <c r="AG14" s="84">
        <v>68351758</v>
      </c>
      <c r="AH14" s="84">
        <v>68351758</v>
      </c>
      <c r="AI14" s="85">
        <v>17025000</v>
      </c>
      <c r="AJ14" s="120">
        <f t="shared" si="15"/>
        <v>0.24907918242571025</v>
      </c>
      <c r="AK14" s="121">
        <f t="shared" si="16"/>
        <v>-0.52576506796547884</v>
      </c>
    </row>
    <row r="15" spans="1:37" ht="16.5" x14ac:dyDescent="0.3">
      <c r="A15" s="64" t="s">
        <v>0</v>
      </c>
      <c r="B15" s="65" t="s">
        <v>192</v>
      </c>
      <c r="C15" s="66" t="s">
        <v>0</v>
      </c>
      <c r="D15" s="86">
        <f>SUM(D11:D14)</f>
        <v>801216479</v>
      </c>
      <c r="E15" s="87">
        <f>SUM(E11:E14)</f>
        <v>196223451</v>
      </c>
      <c r="F15" s="88">
        <f t="shared" si="0"/>
        <v>997439930</v>
      </c>
      <c r="G15" s="86">
        <f>SUM(G11:G14)</f>
        <v>801216479</v>
      </c>
      <c r="H15" s="87">
        <f>SUM(H11:H14)</f>
        <v>196223451</v>
      </c>
      <c r="I15" s="88">
        <f t="shared" si="1"/>
        <v>997439930</v>
      </c>
      <c r="J15" s="86">
        <f>SUM(J11:J14)</f>
        <v>186893708</v>
      </c>
      <c r="K15" s="87">
        <f>SUM(K11:K14)</f>
        <v>16170697</v>
      </c>
      <c r="L15" s="87">
        <f t="shared" si="2"/>
        <v>203064405</v>
      </c>
      <c r="M15" s="102">
        <f t="shared" si="3"/>
        <v>0.20358559838285198</v>
      </c>
      <c r="N15" s="86">
        <f>SUM(N11:N14)</f>
        <v>247302802</v>
      </c>
      <c r="O15" s="87">
        <f>SUM(O11:O14)</f>
        <v>6353598</v>
      </c>
      <c r="P15" s="87">
        <f t="shared" si="4"/>
        <v>253656400</v>
      </c>
      <c r="Q15" s="102">
        <f t="shared" si="5"/>
        <v>0.25430744486036366</v>
      </c>
      <c r="R15" s="86">
        <f>SUM(R11:R14)</f>
        <v>0</v>
      </c>
      <c r="S15" s="87">
        <f>SUM(S11:S14)</f>
        <v>0</v>
      </c>
      <c r="T15" s="87">
        <f t="shared" si="6"/>
        <v>0</v>
      </c>
      <c r="U15" s="102">
        <f t="shared" si="7"/>
        <v>0</v>
      </c>
      <c r="V15" s="86">
        <f>SUM(V11:V14)</f>
        <v>0</v>
      </c>
      <c r="W15" s="87">
        <f>SUM(W11:W14)</f>
        <v>0</v>
      </c>
      <c r="X15" s="87">
        <f t="shared" si="8"/>
        <v>0</v>
      </c>
      <c r="Y15" s="102">
        <f t="shared" si="9"/>
        <v>0</v>
      </c>
      <c r="Z15" s="86">
        <f t="shared" si="10"/>
        <v>434196510</v>
      </c>
      <c r="AA15" s="87">
        <f t="shared" si="11"/>
        <v>22524295</v>
      </c>
      <c r="AB15" s="87">
        <f t="shared" si="12"/>
        <v>456720805</v>
      </c>
      <c r="AC15" s="102">
        <f t="shared" si="13"/>
        <v>0.45789304324321567</v>
      </c>
      <c r="AD15" s="86">
        <f>SUM(AD11:AD14)</f>
        <v>262535038</v>
      </c>
      <c r="AE15" s="87">
        <f>SUM(AE11:AE14)</f>
        <v>43627501</v>
      </c>
      <c r="AF15" s="87">
        <f t="shared" si="14"/>
        <v>306162539</v>
      </c>
      <c r="AG15" s="87">
        <f>SUM(AG11:AG14)</f>
        <v>1226631898</v>
      </c>
      <c r="AH15" s="87">
        <f>SUM(AH11:AH14)</f>
        <v>1226631898</v>
      </c>
      <c r="AI15" s="88">
        <f>SUM(AI11:AI14)</f>
        <v>104766041</v>
      </c>
      <c r="AJ15" s="122">
        <f t="shared" si="15"/>
        <v>8.5409519490581523E-2</v>
      </c>
      <c r="AK15" s="123">
        <f t="shared" si="16"/>
        <v>-0.17149759461591085</v>
      </c>
    </row>
    <row r="16" spans="1:37" x14ac:dyDescent="0.2">
      <c r="A16" s="61" t="s">
        <v>101</v>
      </c>
      <c r="B16" s="62" t="s">
        <v>193</v>
      </c>
      <c r="C16" s="63" t="s">
        <v>194</v>
      </c>
      <c r="D16" s="83">
        <v>326771133</v>
      </c>
      <c r="E16" s="84">
        <v>35148400</v>
      </c>
      <c r="F16" s="85">
        <f t="shared" si="0"/>
        <v>361919533</v>
      </c>
      <c r="G16" s="83">
        <v>326771133</v>
      </c>
      <c r="H16" s="84">
        <v>35148400</v>
      </c>
      <c r="I16" s="85">
        <f t="shared" si="1"/>
        <v>361919533</v>
      </c>
      <c r="J16" s="83">
        <v>49237851</v>
      </c>
      <c r="K16" s="84">
        <v>0</v>
      </c>
      <c r="L16" s="84">
        <f t="shared" si="2"/>
        <v>49237851</v>
      </c>
      <c r="M16" s="101">
        <f t="shared" si="3"/>
        <v>0.13604640399444812</v>
      </c>
      <c r="N16" s="83">
        <v>43675649</v>
      </c>
      <c r="O16" s="84">
        <v>466459</v>
      </c>
      <c r="P16" s="84">
        <f t="shared" si="4"/>
        <v>44142108</v>
      </c>
      <c r="Q16" s="101">
        <f t="shared" si="5"/>
        <v>0.12196663615831975</v>
      </c>
      <c r="R16" s="83">
        <v>0</v>
      </c>
      <c r="S16" s="84">
        <v>0</v>
      </c>
      <c r="T16" s="84">
        <f t="shared" si="6"/>
        <v>0</v>
      </c>
      <c r="U16" s="101">
        <f t="shared" si="7"/>
        <v>0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92913500</v>
      </c>
      <c r="AA16" s="84">
        <f t="shared" si="11"/>
        <v>466459</v>
      </c>
      <c r="AB16" s="84">
        <f t="shared" si="12"/>
        <v>93379959</v>
      </c>
      <c r="AC16" s="101">
        <f t="shared" si="13"/>
        <v>0.25801304015276788</v>
      </c>
      <c r="AD16" s="83">
        <v>120356020</v>
      </c>
      <c r="AE16" s="84">
        <v>-169773</v>
      </c>
      <c r="AF16" s="84">
        <f t="shared" si="14"/>
        <v>120186247</v>
      </c>
      <c r="AG16" s="84">
        <v>1197097542</v>
      </c>
      <c r="AH16" s="84">
        <v>1197097542</v>
      </c>
      <c r="AI16" s="85">
        <v>97196654</v>
      </c>
      <c r="AJ16" s="120">
        <f t="shared" si="15"/>
        <v>8.1193595834816279E-2</v>
      </c>
      <c r="AK16" s="121">
        <f t="shared" si="16"/>
        <v>-0.63271914131739215</v>
      </c>
    </row>
    <row r="17" spans="1:37" x14ac:dyDescent="0.2">
      <c r="A17" s="61" t="s">
        <v>101</v>
      </c>
      <c r="B17" s="62" t="s">
        <v>195</v>
      </c>
      <c r="C17" s="63" t="s">
        <v>196</v>
      </c>
      <c r="D17" s="83">
        <v>135702571</v>
      </c>
      <c r="E17" s="84">
        <v>137131901</v>
      </c>
      <c r="F17" s="85">
        <f t="shared" si="0"/>
        <v>272834472</v>
      </c>
      <c r="G17" s="83">
        <v>135702571</v>
      </c>
      <c r="H17" s="84">
        <v>137131901</v>
      </c>
      <c r="I17" s="85">
        <f t="shared" si="1"/>
        <v>272834472</v>
      </c>
      <c r="J17" s="83">
        <v>7630363</v>
      </c>
      <c r="K17" s="84">
        <v>22148140</v>
      </c>
      <c r="L17" s="84">
        <f t="shared" si="2"/>
        <v>29778503</v>
      </c>
      <c r="M17" s="101">
        <f t="shared" si="3"/>
        <v>0.10914494338530653</v>
      </c>
      <c r="N17" s="83">
        <v>12788685</v>
      </c>
      <c r="O17" s="84">
        <v>13692488</v>
      </c>
      <c r="P17" s="84">
        <f t="shared" si="4"/>
        <v>26481173</v>
      </c>
      <c r="Q17" s="101">
        <f t="shared" si="5"/>
        <v>9.7059483744414823E-2</v>
      </c>
      <c r="R17" s="83">
        <v>0</v>
      </c>
      <c r="S17" s="84">
        <v>0</v>
      </c>
      <c r="T17" s="84">
        <f t="shared" si="6"/>
        <v>0</v>
      </c>
      <c r="U17" s="101">
        <f t="shared" si="7"/>
        <v>0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20419048</v>
      </c>
      <c r="AA17" s="84">
        <f t="shared" si="11"/>
        <v>35840628</v>
      </c>
      <c r="AB17" s="84">
        <f t="shared" si="12"/>
        <v>56259676</v>
      </c>
      <c r="AC17" s="101">
        <f t="shared" si="13"/>
        <v>0.20620442712972134</v>
      </c>
      <c r="AD17" s="83">
        <v>32487836</v>
      </c>
      <c r="AE17" s="84">
        <v>3118561</v>
      </c>
      <c r="AF17" s="84">
        <f t="shared" si="14"/>
        <v>35606397</v>
      </c>
      <c r="AG17" s="84">
        <v>248507850</v>
      </c>
      <c r="AH17" s="84">
        <v>248507850</v>
      </c>
      <c r="AI17" s="85">
        <v>18063095</v>
      </c>
      <c r="AJ17" s="120">
        <f t="shared" si="15"/>
        <v>7.2686214942505836E-2</v>
      </c>
      <c r="AK17" s="121">
        <f t="shared" si="16"/>
        <v>-0.2562804655579165</v>
      </c>
    </row>
    <row r="18" spans="1:37" x14ac:dyDescent="0.2">
      <c r="A18" s="61" t="s">
        <v>101</v>
      </c>
      <c r="B18" s="62" t="s">
        <v>197</v>
      </c>
      <c r="C18" s="63" t="s">
        <v>198</v>
      </c>
      <c r="D18" s="83">
        <v>174795910</v>
      </c>
      <c r="E18" s="84">
        <v>30181999</v>
      </c>
      <c r="F18" s="85">
        <f t="shared" si="0"/>
        <v>204977909</v>
      </c>
      <c r="G18" s="83">
        <v>174795910</v>
      </c>
      <c r="H18" s="84">
        <v>30181999</v>
      </c>
      <c r="I18" s="85">
        <f t="shared" si="1"/>
        <v>204977909</v>
      </c>
      <c r="J18" s="83">
        <v>72826944</v>
      </c>
      <c r="K18" s="84">
        <v>1393902</v>
      </c>
      <c r="L18" s="84">
        <f t="shared" si="2"/>
        <v>74220846</v>
      </c>
      <c r="M18" s="101">
        <f t="shared" si="3"/>
        <v>0.36209192669635437</v>
      </c>
      <c r="N18" s="83">
        <v>45977573</v>
      </c>
      <c r="O18" s="84">
        <v>1142188</v>
      </c>
      <c r="P18" s="84">
        <f t="shared" si="4"/>
        <v>47119761</v>
      </c>
      <c r="Q18" s="101">
        <f t="shared" si="5"/>
        <v>0.22987726448121781</v>
      </c>
      <c r="R18" s="83">
        <v>0</v>
      </c>
      <c r="S18" s="84">
        <v>0</v>
      </c>
      <c r="T18" s="84">
        <f t="shared" si="6"/>
        <v>0</v>
      </c>
      <c r="U18" s="101">
        <f t="shared" si="7"/>
        <v>0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118804517</v>
      </c>
      <c r="AA18" s="84">
        <f t="shared" si="11"/>
        <v>2536090</v>
      </c>
      <c r="AB18" s="84">
        <f t="shared" si="12"/>
        <v>121340607</v>
      </c>
      <c r="AC18" s="101">
        <f t="shared" si="13"/>
        <v>0.59196919117757218</v>
      </c>
      <c r="AD18" s="83">
        <v>124934540</v>
      </c>
      <c r="AE18" s="84">
        <v>16164526</v>
      </c>
      <c r="AF18" s="84">
        <f t="shared" si="14"/>
        <v>141099066</v>
      </c>
      <c r="AG18" s="84">
        <v>167735200</v>
      </c>
      <c r="AH18" s="84">
        <v>167735200</v>
      </c>
      <c r="AI18" s="85">
        <v>67379835</v>
      </c>
      <c r="AJ18" s="120">
        <f t="shared" si="15"/>
        <v>0.40170360782948361</v>
      </c>
      <c r="AK18" s="121">
        <f t="shared" si="16"/>
        <v>-0.66605192836641458</v>
      </c>
    </row>
    <row r="19" spans="1:37" x14ac:dyDescent="0.2">
      <c r="A19" s="61" t="s">
        <v>101</v>
      </c>
      <c r="B19" s="62" t="s">
        <v>61</v>
      </c>
      <c r="C19" s="63" t="s">
        <v>62</v>
      </c>
      <c r="D19" s="83">
        <v>3527316852</v>
      </c>
      <c r="E19" s="84">
        <v>157832518</v>
      </c>
      <c r="F19" s="85">
        <f t="shared" si="0"/>
        <v>3685149370</v>
      </c>
      <c r="G19" s="83">
        <v>3527316852</v>
      </c>
      <c r="H19" s="84">
        <v>157832518</v>
      </c>
      <c r="I19" s="85">
        <f t="shared" si="1"/>
        <v>3685149370</v>
      </c>
      <c r="J19" s="83">
        <v>822442051</v>
      </c>
      <c r="K19" s="84">
        <v>7459636</v>
      </c>
      <c r="L19" s="84">
        <f t="shared" si="2"/>
        <v>829901687</v>
      </c>
      <c r="M19" s="101">
        <f t="shared" si="3"/>
        <v>0.22520164141949015</v>
      </c>
      <c r="N19" s="83">
        <v>547889259</v>
      </c>
      <c r="O19" s="84">
        <v>22549843</v>
      </c>
      <c r="P19" s="84">
        <f t="shared" si="4"/>
        <v>570439102</v>
      </c>
      <c r="Q19" s="101">
        <f t="shared" si="5"/>
        <v>0.15479402453637855</v>
      </c>
      <c r="R19" s="83">
        <v>0</v>
      </c>
      <c r="S19" s="84">
        <v>0</v>
      </c>
      <c r="T19" s="84">
        <f t="shared" si="6"/>
        <v>0</v>
      </c>
      <c r="U19" s="101">
        <f t="shared" si="7"/>
        <v>0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1370331310</v>
      </c>
      <c r="AA19" s="84">
        <f t="shared" si="11"/>
        <v>30009479</v>
      </c>
      <c r="AB19" s="84">
        <f t="shared" si="12"/>
        <v>1400340789</v>
      </c>
      <c r="AC19" s="101">
        <f t="shared" si="13"/>
        <v>0.3799956659558687</v>
      </c>
      <c r="AD19" s="83">
        <v>1548944104</v>
      </c>
      <c r="AE19" s="84">
        <v>46805589</v>
      </c>
      <c r="AF19" s="84">
        <f t="shared" si="14"/>
        <v>1595749693</v>
      </c>
      <c r="AG19" s="84">
        <v>3111709093</v>
      </c>
      <c r="AH19" s="84">
        <v>3111709093</v>
      </c>
      <c r="AI19" s="85">
        <v>769870193</v>
      </c>
      <c r="AJ19" s="120">
        <f t="shared" si="15"/>
        <v>0.24741072188652694</v>
      </c>
      <c r="AK19" s="121">
        <f t="shared" si="16"/>
        <v>-0.64252595222025211</v>
      </c>
    </row>
    <row r="20" spans="1:37" x14ac:dyDescent="0.2">
      <c r="A20" s="61" t="s">
        <v>101</v>
      </c>
      <c r="B20" s="62" t="s">
        <v>199</v>
      </c>
      <c r="C20" s="63" t="s">
        <v>200</v>
      </c>
      <c r="D20" s="83">
        <v>540927599</v>
      </c>
      <c r="E20" s="84">
        <v>42672950</v>
      </c>
      <c r="F20" s="85">
        <f t="shared" si="0"/>
        <v>583600549</v>
      </c>
      <c r="G20" s="83">
        <v>540927599</v>
      </c>
      <c r="H20" s="84">
        <v>42672950</v>
      </c>
      <c r="I20" s="85">
        <f t="shared" si="1"/>
        <v>583600549</v>
      </c>
      <c r="J20" s="83">
        <v>102485079</v>
      </c>
      <c r="K20" s="84">
        <v>4213170</v>
      </c>
      <c r="L20" s="84">
        <f t="shared" si="2"/>
        <v>106698249</v>
      </c>
      <c r="M20" s="101">
        <f t="shared" si="3"/>
        <v>0.18282753363208368</v>
      </c>
      <c r="N20" s="83">
        <v>114769429</v>
      </c>
      <c r="O20" s="84">
        <v>9772956</v>
      </c>
      <c r="P20" s="84">
        <f t="shared" si="4"/>
        <v>124542385</v>
      </c>
      <c r="Q20" s="101">
        <f t="shared" si="5"/>
        <v>0.21340347471126178</v>
      </c>
      <c r="R20" s="83">
        <v>0</v>
      </c>
      <c r="S20" s="84">
        <v>0</v>
      </c>
      <c r="T20" s="84">
        <f t="shared" si="6"/>
        <v>0</v>
      </c>
      <c r="U20" s="101">
        <f t="shared" si="7"/>
        <v>0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217254508</v>
      </c>
      <c r="AA20" s="84">
        <f t="shared" si="11"/>
        <v>13986126</v>
      </c>
      <c r="AB20" s="84">
        <f t="shared" si="12"/>
        <v>231240634</v>
      </c>
      <c r="AC20" s="101">
        <f t="shared" si="13"/>
        <v>0.39623100834334546</v>
      </c>
      <c r="AD20" s="83">
        <v>228206632</v>
      </c>
      <c r="AE20" s="84">
        <v>0</v>
      </c>
      <c r="AF20" s="84">
        <f t="shared" si="14"/>
        <v>228206632</v>
      </c>
      <c r="AG20" s="84">
        <v>551082587</v>
      </c>
      <c r="AH20" s="84">
        <v>551082587</v>
      </c>
      <c r="AI20" s="85">
        <v>111991108</v>
      </c>
      <c r="AJ20" s="120">
        <f t="shared" si="15"/>
        <v>0.20322018993497976</v>
      </c>
      <c r="AK20" s="121">
        <f t="shared" si="16"/>
        <v>-0.45425606649328232</v>
      </c>
    </row>
    <row r="21" spans="1:37" x14ac:dyDescent="0.2">
      <c r="A21" s="61" t="s">
        <v>116</v>
      </c>
      <c r="B21" s="62" t="s">
        <v>201</v>
      </c>
      <c r="C21" s="63" t="s">
        <v>202</v>
      </c>
      <c r="D21" s="83">
        <v>147955000</v>
      </c>
      <c r="E21" s="84">
        <v>13150000</v>
      </c>
      <c r="F21" s="85">
        <f t="shared" si="0"/>
        <v>161105000</v>
      </c>
      <c r="G21" s="83">
        <v>147955000</v>
      </c>
      <c r="H21" s="84">
        <v>13150000</v>
      </c>
      <c r="I21" s="85">
        <f t="shared" si="1"/>
        <v>161105000</v>
      </c>
      <c r="J21" s="83">
        <v>58108750</v>
      </c>
      <c r="K21" s="84">
        <v>253038</v>
      </c>
      <c r="L21" s="84">
        <f t="shared" si="2"/>
        <v>58361788</v>
      </c>
      <c r="M21" s="101">
        <f t="shared" si="3"/>
        <v>0.36225932156047297</v>
      </c>
      <c r="N21" s="83">
        <v>47208435</v>
      </c>
      <c r="O21" s="84">
        <v>2663950</v>
      </c>
      <c r="P21" s="84">
        <f t="shared" si="4"/>
        <v>49872385</v>
      </c>
      <c r="Q21" s="101">
        <f t="shared" si="5"/>
        <v>0.30956447658359454</v>
      </c>
      <c r="R21" s="83">
        <v>0</v>
      </c>
      <c r="S21" s="84">
        <v>0</v>
      </c>
      <c r="T21" s="84">
        <f t="shared" si="6"/>
        <v>0</v>
      </c>
      <c r="U21" s="101">
        <f t="shared" si="7"/>
        <v>0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105317185</v>
      </c>
      <c r="AA21" s="84">
        <f t="shared" si="11"/>
        <v>2916988</v>
      </c>
      <c r="AB21" s="84">
        <f t="shared" si="12"/>
        <v>108234173</v>
      </c>
      <c r="AC21" s="101">
        <f t="shared" si="13"/>
        <v>0.67182379814406756</v>
      </c>
      <c r="AD21" s="83">
        <v>109139788</v>
      </c>
      <c r="AE21" s="84">
        <v>1255120</v>
      </c>
      <c r="AF21" s="84">
        <f t="shared" si="14"/>
        <v>110394908</v>
      </c>
      <c r="AG21" s="84">
        <v>152410000</v>
      </c>
      <c r="AH21" s="84">
        <v>152410000</v>
      </c>
      <c r="AI21" s="85">
        <v>49456909</v>
      </c>
      <c r="AJ21" s="120">
        <f t="shared" si="15"/>
        <v>0.32449910767010037</v>
      </c>
      <c r="AK21" s="121">
        <f t="shared" si="16"/>
        <v>-0.54823654547544898</v>
      </c>
    </row>
    <row r="22" spans="1:37" ht="16.5" x14ac:dyDescent="0.3">
      <c r="A22" s="64" t="s">
        <v>0</v>
      </c>
      <c r="B22" s="65" t="s">
        <v>203</v>
      </c>
      <c r="C22" s="66" t="s">
        <v>0</v>
      </c>
      <c r="D22" s="86">
        <f>SUM(D16:D21)</f>
        <v>4853469065</v>
      </c>
      <c r="E22" s="87">
        <f>SUM(E16:E21)</f>
        <v>416117768</v>
      </c>
      <c r="F22" s="88">
        <f t="shared" si="0"/>
        <v>5269586833</v>
      </c>
      <c r="G22" s="86">
        <f>SUM(G16:G21)</f>
        <v>4853469065</v>
      </c>
      <c r="H22" s="87">
        <f>SUM(H16:H21)</f>
        <v>416117768</v>
      </c>
      <c r="I22" s="88">
        <f t="shared" si="1"/>
        <v>5269586833</v>
      </c>
      <c r="J22" s="86">
        <f>SUM(J16:J21)</f>
        <v>1112731038</v>
      </c>
      <c r="K22" s="87">
        <f>SUM(K16:K21)</f>
        <v>35467886</v>
      </c>
      <c r="L22" s="87">
        <f t="shared" si="2"/>
        <v>1148198924</v>
      </c>
      <c r="M22" s="102">
        <f t="shared" si="3"/>
        <v>0.21789164129710811</v>
      </c>
      <c r="N22" s="86">
        <f>SUM(N16:N21)</f>
        <v>812309030</v>
      </c>
      <c r="O22" s="87">
        <f>SUM(O16:O21)</f>
        <v>50287884</v>
      </c>
      <c r="P22" s="87">
        <f t="shared" si="4"/>
        <v>862596914</v>
      </c>
      <c r="Q22" s="102">
        <f t="shared" si="5"/>
        <v>0.16369346237889387</v>
      </c>
      <c r="R22" s="86">
        <f>SUM(R16:R21)</f>
        <v>0</v>
      </c>
      <c r="S22" s="87">
        <f>SUM(S16:S21)</f>
        <v>0</v>
      </c>
      <c r="T22" s="87">
        <f t="shared" si="6"/>
        <v>0</v>
      </c>
      <c r="U22" s="102">
        <f t="shared" si="7"/>
        <v>0</v>
      </c>
      <c r="V22" s="86">
        <f>SUM(V16:V21)</f>
        <v>0</v>
      </c>
      <c r="W22" s="87">
        <f>SUM(W16:W21)</f>
        <v>0</v>
      </c>
      <c r="X22" s="87">
        <f t="shared" si="8"/>
        <v>0</v>
      </c>
      <c r="Y22" s="102">
        <f t="shared" si="9"/>
        <v>0</v>
      </c>
      <c r="Z22" s="86">
        <f t="shared" si="10"/>
        <v>1925040068</v>
      </c>
      <c r="AA22" s="87">
        <f t="shared" si="11"/>
        <v>85755770</v>
      </c>
      <c r="AB22" s="87">
        <f t="shared" si="12"/>
        <v>2010795838</v>
      </c>
      <c r="AC22" s="102">
        <f t="shared" si="13"/>
        <v>0.38158510367600201</v>
      </c>
      <c r="AD22" s="86">
        <f>SUM(AD16:AD21)</f>
        <v>2164068920</v>
      </c>
      <c r="AE22" s="87">
        <f>SUM(AE16:AE21)</f>
        <v>67174023</v>
      </c>
      <c r="AF22" s="87">
        <f t="shared" si="14"/>
        <v>2231242943</v>
      </c>
      <c r="AG22" s="87">
        <f>SUM(AG16:AG21)</f>
        <v>5428542272</v>
      </c>
      <c r="AH22" s="87">
        <f>SUM(AH16:AH21)</f>
        <v>5428542272</v>
      </c>
      <c r="AI22" s="88">
        <f>SUM(AI16:AI21)</f>
        <v>1113957794</v>
      </c>
      <c r="AJ22" s="122">
        <f t="shared" si="15"/>
        <v>0.20520385366541363</v>
      </c>
      <c r="AK22" s="123">
        <f t="shared" si="16"/>
        <v>-0.613400720568688</v>
      </c>
    </row>
    <row r="23" spans="1:37" x14ac:dyDescent="0.2">
      <c r="A23" s="61" t="s">
        <v>101</v>
      </c>
      <c r="B23" s="62" t="s">
        <v>204</v>
      </c>
      <c r="C23" s="63" t="s">
        <v>205</v>
      </c>
      <c r="D23" s="83">
        <v>576399301</v>
      </c>
      <c r="E23" s="84">
        <v>199332000</v>
      </c>
      <c r="F23" s="85">
        <f t="shared" si="0"/>
        <v>775731301</v>
      </c>
      <c r="G23" s="83">
        <v>576399301</v>
      </c>
      <c r="H23" s="84">
        <v>199332000</v>
      </c>
      <c r="I23" s="85">
        <f t="shared" si="1"/>
        <v>775731301</v>
      </c>
      <c r="J23" s="83">
        <v>180968031</v>
      </c>
      <c r="K23" s="84">
        <v>28987118</v>
      </c>
      <c r="L23" s="84">
        <f t="shared" si="2"/>
        <v>209955149</v>
      </c>
      <c r="M23" s="101">
        <f t="shared" si="3"/>
        <v>0.27065447627206163</v>
      </c>
      <c r="N23" s="83">
        <v>86170098</v>
      </c>
      <c r="O23" s="84">
        <v>36140406</v>
      </c>
      <c r="P23" s="84">
        <f t="shared" si="4"/>
        <v>122310504</v>
      </c>
      <c r="Q23" s="101">
        <f t="shared" si="5"/>
        <v>0.15767122435607378</v>
      </c>
      <c r="R23" s="83">
        <v>0</v>
      </c>
      <c r="S23" s="84">
        <v>0</v>
      </c>
      <c r="T23" s="84">
        <f t="shared" si="6"/>
        <v>0</v>
      </c>
      <c r="U23" s="101">
        <f t="shared" si="7"/>
        <v>0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267138129</v>
      </c>
      <c r="AA23" s="84">
        <f t="shared" si="11"/>
        <v>65127524</v>
      </c>
      <c r="AB23" s="84">
        <f t="shared" si="12"/>
        <v>332265653</v>
      </c>
      <c r="AC23" s="101">
        <f t="shared" si="13"/>
        <v>0.42832570062813541</v>
      </c>
      <c r="AD23" s="83">
        <v>315089231</v>
      </c>
      <c r="AE23" s="84">
        <v>63381893</v>
      </c>
      <c r="AF23" s="84">
        <f t="shared" si="14"/>
        <v>378471124</v>
      </c>
      <c r="AG23" s="84">
        <v>729786888</v>
      </c>
      <c r="AH23" s="84">
        <v>729786888</v>
      </c>
      <c r="AI23" s="85">
        <v>182819154</v>
      </c>
      <c r="AJ23" s="120">
        <f t="shared" si="15"/>
        <v>0.25051032980466481</v>
      </c>
      <c r="AK23" s="121">
        <f t="shared" si="16"/>
        <v>-0.67683002415793281</v>
      </c>
    </row>
    <row r="24" spans="1:37" x14ac:dyDescent="0.2">
      <c r="A24" s="61" t="s">
        <v>101</v>
      </c>
      <c r="B24" s="62" t="s">
        <v>206</v>
      </c>
      <c r="C24" s="63" t="s">
        <v>207</v>
      </c>
      <c r="D24" s="83">
        <v>863520558</v>
      </c>
      <c r="E24" s="84">
        <v>122360779</v>
      </c>
      <c r="F24" s="85">
        <f t="shared" si="0"/>
        <v>985881337</v>
      </c>
      <c r="G24" s="83">
        <v>863520558</v>
      </c>
      <c r="H24" s="84">
        <v>122360779</v>
      </c>
      <c r="I24" s="85">
        <f t="shared" si="1"/>
        <v>985881337</v>
      </c>
      <c r="J24" s="83">
        <v>253632439</v>
      </c>
      <c r="K24" s="84">
        <v>18678717</v>
      </c>
      <c r="L24" s="84">
        <f t="shared" si="2"/>
        <v>272311156</v>
      </c>
      <c r="M24" s="101">
        <f t="shared" si="3"/>
        <v>0.27621088439368641</v>
      </c>
      <c r="N24" s="83">
        <v>151132155</v>
      </c>
      <c r="O24" s="84">
        <v>8812273</v>
      </c>
      <c r="P24" s="84">
        <f t="shared" si="4"/>
        <v>159944428</v>
      </c>
      <c r="Q24" s="101">
        <f t="shared" si="5"/>
        <v>0.16223496885203742</v>
      </c>
      <c r="R24" s="83">
        <v>0</v>
      </c>
      <c r="S24" s="84">
        <v>0</v>
      </c>
      <c r="T24" s="84">
        <f t="shared" si="6"/>
        <v>0</v>
      </c>
      <c r="U24" s="101">
        <f t="shared" si="7"/>
        <v>0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404764594</v>
      </c>
      <c r="AA24" s="84">
        <f t="shared" si="11"/>
        <v>27490990</v>
      </c>
      <c r="AB24" s="84">
        <f t="shared" si="12"/>
        <v>432255584</v>
      </c>
      <c r="AC24" s="101">
        <f t="shared" si="13"/>
        <v>0.43844585324572383</v>
      </c>
      <c r="AD24" s="83">
        <v>419741500</v>
      </c>
      <c r="AE24" s="84">
        <v>12733123</v>
      </c>
      <c r="AF24" s="84">
        <f t="shared" si="14"/>
        <v>432474623</v>
      </c>
      <c r="AG24" s="84">
        <v>894698783</v>
      </c>
      <c r="AH24" s="84">
        <v>894698783</v>
      </c>
      <c r="AI24" s="85">
        <v>177340099</v>
      </c>
      <c r="AJ24" s="120">
        <f t="shared" si="15"/>
        <v>0.19821207133574473</v>
      </c>
      <c r="AK24" s="121">
        <f t="shared" si="16"/>
        <v>-0.63016459349569742</v>
      </c>
    </row>
    <row r="25" spans="1:37" x14ac:dyDescent="0.2">
      <c r="A25" s="61" t="s">
        <v>101</v>
      </c>
      <c r="B25" s="62" t="s">
        <v>208</v>
      </c>
      <c r="C25" s="63" t="s">
        <v>209</v>
      </c>
      <c r="D25" s="83">
        <v>386788728</v>
      </c>
      <c r="E25" s="84">
        <v>51620976</v>
      </c>
      <c r="F25" s="85">
        <f t="shared" si="0"/>
        <v>438409704</v>
      </c>
      <c r="G25" s="83">
        <v>386788728</v>
      </c>
      <c r="H25" s="84">
        <v>51620976</v>
      </c>
      <c r="I25" s="85">
        <f t="shared" si="1"/>
        <v>438409704</v>
      </c>
      <c r="J25" s="83">
        <v>127697961</v>
      </c>
      <c r="K25" s="84">
        <v>5438008</v>
      </c>
      <c r="L25" s="84">
        <f t="shared" si="2"/>
        <v>133135969</v>
      </c>
      <c r="M25" s="101">
        <f t="shared" si="3"/>
        <v>0.3036793387219367</v>
      </c>
      <c r="N25" s="83">
        <v>111820741</v>
      </c>
      <c r="O25" s="84">
        <v>10074869</v>
      </c>
      <c r="P25" s="84">
        <f t="shared" si="4"/>
        <v>121895610</v>
      </c>
      <c r="Q25" s="101">
        <f t="shared" si="5"/>
        <v>0.27804040122250578</v>
      </c>
      <c r="R25" s="83">
        <v>0</v>
      </c>
      <c r="S25" s="84">
        <v>0</v>
      </c>
      <c r="T25" s="84">
        <f t="shared" si="6"/>
        <v>0</v>
      </c>
      <c r="U25" s="101">
        <f t="shared" si="7"/>
        <v>0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239518702</v>
      </c>
      <c r="AA25" s="84">
        <f t="shared" si="11"/>
        <v>15512877</v>
      </c>
      <c r="AB25" s="84">
        <f t="shared" si="12"/>
        <v>255031579</v>
      </c>
      <c r="AC25" s="101">
        <f t="shared" si="13"/>
        <v>0.58171973994444248</v>
      </c>
      <c r="AD25" s="83">
        <v>209566406</v>
      </c>
      <c r="AE25" s="84">
        <v>29610286</v>
      </c>
      <c r="AF25" s="84">
        <f t="shared" si="14"/>
        <v>239176692</v>
      </c>
      <c r="AG25" s="84">
        <v>413419852</v>
      </c>
      <c r="AH25" s="84">
        <v>413419852</v>
      </c>
      <c r="AI25" s="85">
        <v>113293205</v>
      </c>
      <c r="AJ25" s="120">
        <f t="shared" si="15"/>
        <v>0.27403910202164167</v>
      </c>
      <c r="AK25" s="121">
        <f t="shared" si="16"/>
        <v>-0.49035330750372619</v>
      </c>
    </row>
    <row r="26" spans="1:37" x14ac:dyDescent="0.2">
      <c r="A26" s="61" t="s">
        <v>101</v>
      </c>
      <c r="B26" s="62" t="s">
        <v>210</v>
      </c>
      <c r="C26" s="63" t="s">
        <v>211</v>
      </c>
      <c r="D26" s="83">
        <v>1800467135</v>
      </c>
      <c r="E26" s="84">
        <v>266961134</v>
      </c>
      <c r="F26" s="85">
        <f t="shared" si="0"/>
        <v>2067428269</v>
      </c>
      <c r="G26" s="83">
        <v>1840467135</v>
      </c>
      <c r="H26" s="84">
        <v>272961139</v>
      </c>
      <c r="I26" s="85">
        <f t="shared" si="1"/>
        <v>2113428274</v>
      </c>
      <c r="J26" s="83">
        <v>423885098</v>
      </c>
      <c r="K26" s="84">
        <v>46228196</v>
      </c>
      <c r="L26" s="84">
        <f t="shared" si="2"/>
        <v>470113294</v>
      </c>
      <c r="M26" s="101">
        <f t="shared" si="3"/>
        <v>0.22739037723779909</v>
      </c>
      <c r="N26" s="83">
        <v>153104084</v>
      </c>
      <c r="O26" s="84">
        <v>71218085</v>
      </c>
      <c r="P26" s="84">
        <f t="shared" si="4"/>
        <v>224322169</v>
      </c>
      <c r="Q26" s="101">
        <f t="shared" si="5"/>
        <v>0.10850299977203223</v>
      </c>
      <c r="R26" s="83">
        <v>0</v>
      </c>
      <c r="S26" s="84">
        <v>0</v>
      </c>
      <c r="T26" s="84">
        <f t="shared" si="6"/>
        <v>0</v>
      </c>
      <c r="U26" s="101">
        <f t="shared" si="7"/>
        <v>0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576989182</v>
      </c>
      <c r="AA26" s="84">
        <f t="shared" si="11"/>
        <v>117446281</v>
      </c>
      <c r="AB26" s="84">
        <f t="shared" si="12"/>
        <v>694435463</v>
      </c>
      <c r="AC26" s="101">
        <f t="shared" si="13"/>
        <v>0.33589337700983135</v>
      </c>
      <c r="AD26" s="83">
        <v>903555130</v>
      </c>
      <c r="AE26" s="84">
        <v>92548410</v>
      </c>
      <c r="AF26" s="84">
        <f t="shared" si="14"/>
        <v>996103540</v>
      </c>
      <c r="AG26" s="84">
        <v>2190064556</v>
      </c>
      <c r="AH26" s="84">
        <v>2190064556</v>
      </c>
      <c r="AI26" s="85">
        <v>844555400</v>
      </c>
      <c r="AJ26" s="120">
        <f t="shared" si="15"/>
        <v>0.3856303676922298</v>
      </c>
      <c r="AK26" s="121">
        <f t="shared" si="16"/>
        <v>-0.77480034957008592</v>
      </c>
    </row>
    <row r="27" spans="1:37" x14ac:dyDescent="0.2">
      <c r="A27" s="61" t="s">
        <v>101</v>
      </c>
      <c r="B27" s="62" t="s">
        <v>212</v>
      </c>
      <c r="C27" s="63" t="s">
        <v>213</v>
      </c>
      <c r="D27" s="83">
        <v>167557274</v>
      </c>
      <c r="E27" s="84">
        <v>60293000</v>
      </c>
      <c r="F27" s="85">
        <f t="shared" si="0"/>
        <v>227850274</v>
      </c>
      <c r="G27" s="83">
        <v>167557274</v>
      </c>
      <c r="H27" s="84">
        <v>60293000</v>
      </c>
      <c r="I27" s="85">
        <f t="shared" si="1"/>
        <v>227850274</v>
      </c>
      <c r="J27" s="83">
        <v>23615420</v>
      </c>
      <c r="K27" s="84">
        <v>2827219</v>
      </c>
      <c r="L27" s="84">
        <f t="shared" si="2"/>
        <v>26442639</v>
      </c>
      <c r="M27" s="101">
        <f t="shared" si="3"/>
        <v>0.1160526978343682</v>
      </c>
      <c r="N27" s="83">
        <v>41654081</v>
      </c>
      <c r="O27" s="84">
        <v>13115120</v>
      </c>
      <c r="P27" s="84">
        <f t="shared" si="4"/>
        <v>54769201</v>
      </c>
      <c r="Q27" s="101">
        <f t="shared" si="5"/>
        <v>0.24037364554584648</v>
      </c>
      <c r="R27" s="83">
        <v>0</v>
      </c>
      <c r="S27" s="84">
        <v>0</v>
      </c>
      <c r="T27" s="84">
        <f t="shared" si="6"/>
        <v>0</v>
      </c>
      <c r="U27" s="101">
        <f t="shared" si="7"/>
        <v>0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65269501</v>
      </c>
      <c r="AA27" s="84">
        <f t="shared" si="11"/>
        <v>15942339</v>
      </c>
      <c r="AB27" s="84">
        <f t="shared" si="12"/>
        <v>81211840</v>
      </c>
      <c r="AC27" s="101">
        <f t="shared" si="13"/>
        <v>0.35642634338021467</v>
      </c>
      <c r="AD27" s="83">
        <v>37839024</v>
      </c>
      <c r="AE27" s="84">
        <v>9704069</v>
      </c>
      <c r="AF27" s="84">
        <f t="shared" si="14"/>
        <v>47543093</v>
      </c>
      <c r="AG27" s="84">
        <v>234975623</v>
      </c>
      <c r="AH27" s="84">
        <v>234975623</v>
      </c>
      <c r="AI27" s="85">
        <v>21399787</v>
      </c>
      <c r="AJ27" s="120">
        <f t="shared" si="15"/>
        <v>9.1072370515642806E-2</v>
      </c>
      <c r="AK27" s="121">
        <f t="shared" si="16"/>
        <v>0.15199070031055828</v>
      </c>
    </row>
    <row r="28" spans="1:37" x14ac:dyDescent="0.2">
      <c r="A28" s="61" t="s">
        <v>101</v>
      </c>
      <c r="B28" s="62" t="s">
        <v>214</v>
      </c>
      <c r="C28" s="63" t="s">
        <v>215</v>
      </c>
      <c r="D28" s="83">
        <v>335413802</v>
      </c>
      <c r="E28" s="84">
        <v>43044569</v>
      </c>
      <c r="F28" s="85">
        <f t="shared" si="0"/>
        <v>378458371</v>
      </c>
      <c r="G28" s="83">
        <v>335413802</v>
      </c>
      <c r="H28" s="84">
        <v>43044569</v>
      </c>
      <c r="I28" s="85">
        <f t="shared" si="1"/>
        <v>378458371</v>
      </c>
      <c r="J28" s="83">
        <v>13395730</v>
      </c>
      <c r="K28" s="84">
        <v>11733609</v>
      </c>
      <c r="L28" s="84">
        <f t="shared" si="2"/>
        <v>25129339</v>
      </c>
      <c r="M28" s="101">
        <f t="shared" si="3"/>
        <v>6.6399215674899162E-2</v>
      </c>
      <c r="N28" s="83">
        <v>15792859</v>
      </c>
      <c r="O28" s="84">
        <v>4104225</v>
      </c>
      <c r="P28" s="84">
        <f t="shared" si="4"/>
        <v>19897084</v>
      </c>
      <c r="Q28" s="101">
        <f t="shared" si="5"/>
        <v>5.2574035943308547E-2</v>
      </c>
      <c r="R28" s="83">
        <v>0</v>
      </c>
      <c r="S28" s="84">
        <v>0</v>
      </c>
      <c r="T28" s="84">
        <f t="shared" si="6"/>
        <v>0</v>
      </c>
      <c r="U28" s="101">
        <f t="shared" si="7"/>
        <v>0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29188589</v>
      </c>
      <c r="AA28" s="84">
        <f t="shared" si="11"/>
        <v>15837834</v>
      </c>
      <c r="AB28" s="84">
        <f t="shared" si="12"/>
        <v>45026423</v>
      </c>
      <c r="AC28" s="101">
        <f t="shared" si="13"/>
        <v>0.1189732516182077</v>
      </c>
      <c r="AD28" s="83">
        <v>60891861</v>
      </c>
      <c r="AE28" s="84">
        <v>2795348</v>
      </c>
      <c r="AF28" s="84">
        <f t="shared" si="14"/>
        <v>63687209</v>
      </c>
      <c r="AG28" s="84">
        <v>361294973</v>
      </c>
      <c r="AH28" s="84">
        <v>361294973</v>
      </c>
      <c r="AI28" s="85">
        <v>63687209</v>
      </c>
      <c r="AJ28" s="120">
        <f t="shared" si="15"/>
        <v>0.17627482738321965</v>
      </c>
      <c r="AK28" s="121">
        <f t="shared" si="16"/>
        <v>-0.68758115935022368</v>
      </c>
    </row>
    <row r="29" spans="1:37" x14ac:dyDescent="0.2">
      <c r="A29" s="61" t="s">
        <v>116</v>
      </c>
      <c r="B29" s="62" t="s">
        <v>216</v>
      </c>
      <c r="C29" s="63" t="s">
        <v>217</v>
      </c>
      <c r="D29" s="83">
        <v>155228223</v>
      </c>
      <c r="E29" s="84">
        <v>0</v>
      </c>
      <c r="F29" s="85">
        <f t="shared" si="0"/>
        <v>155228223</v>
      </c>
      <c r="G29" s="83">
        <v>155228223</v>
      </c>
      <c r="H29" s="84">
        <v>0</v>
      </c>
      <c r="I29" s="85">
        <f t="shared" si="1"/>
        <v>155228223</v>
      </c>
      <c r="J29" s="83">
        <v>71335525</v>
      </c>
      <c r="K29" s="84">
        <v>0</v>
      </c>
      <c r="L29" s="84">
        <f t="shared" si="2"/>
        <v>71335525</v>
      </c>
      <c r="M29" s="101">
        <f t="shared" si="3"/>
        <v>0.45955254541566193</v>
      </c>
      <c r="N29" s="83">
        <v>55384242</v>
      </c>
      <c r="O29" s="84">
        <v>0</v>
      </c>
      <c r="P29" s="84">
        <f t="shared" si="4"/>
        <v>55384242</v>
      </c>
      <c r="Q29" s="101">
        <f t="shared" si="5"/>
        <v>0.35679234696901735</v>
      </c>
      <c r="R29" s="83">
        <v>0</v>
      </c>
      <c r="S29" s="84">
        <v>0</v>
      </c>
      <c r="T29" s="84">
        <f t="shared" si="6"/>
        <v>0</v>
      </c>
      <c r="U29" s="101">
        <f t="shared" si="7"/>
        <v>0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126719767</v>
      </c>
      <c r="AA29" s="84">
        <f t="shared" si="11"/>
        <v>0</v>
      </c>
      <c r="AB29" s="84">
        <f t="shared" si="12"/>
        <v>126719767</v>
      </c>
      <c r="AC29" s="101">
        <f t="shared" si="13"/>
        <v>0.81634489238467933</v>
      </c>
      <c r="AD29" s="83">
        <v>120967654</v>
      </c>
      <c r="AE29" s="84">
        <v>0</v>
      </c>
      <c r="AF29" s="84">
        <f t="shared" si="14"/>
        <v>120967654</v>
      </c>
      <c r="AG29" s="84">
        <v>142633997</v>
      </c>
      <c r="AH29" s="84">
        <v>142633997</v>
      </c>
      <c r="AI29" s="85">
        <v>57732154</v>
      </c>
      <c r="AJ29" s="120">
        <f t="shared" si="15"/>
        <v>0.40475731742972892</v>
      </c>
      <c r="AK29" s="121">
        <f t="shared" si="16"/>
        <v>-0.54215659997837107</v>
      </c>
    </row>
    <row r="30" spans="1:37" ht="16.5" x14ac:dyDescent="0.3">
      <c r="A30" s="64" t="s">
        <v>0</v>
      </c>
      <c r="B30" s="65" t="s">
        <v>218</v>
      </c>
      <c r="C30" s="66" t="s">
        <v>0</v>
      </c>
      <c r="D30" s="86">
        <f>SUM(D23:D29)</f>
        <v>4285375021</v>
      </c>
      <c r="E30" s="87">
        <f>SUM(E23:E29)</f>
        <v>743612458</v>
      </c>
      <c r="F30" s="88">
        <f t="shared" si="0"/>
        <v>5028987479</v>
      </c>
      <c r="G30" s="86">
        <f>SUM(G23:G29)</f>
        <v>4325375021</v>
      </c>
      <c r="H30" s="87">
        <f>SUM(H23:H29)</f>
        <v>749612463</v>
      </c>
      <c r="I30" s="88">
        <f t="shared" si="1"/>
        <v>5074987484</v>
      </c>
      <c r="J30" s="86">
        <f>SUM(J23:J29)</f>
        <v>1094530204</v>
      </c>
      <c r="K30" s="87">
        <f>SUM(K23:K29)</f>
        <v>113892867</v>
      </c>
      <c r="L30" s="87">
        <f t="shared" si="2"/>
        <v>1208423071</v>
      </c>
      <c r="M30" s="102">
        <f t="shared" si="3"/>
        <v>0.24029152509250062</v>
      </c>
      <c r="N30" s="86">
        <f>SUM(N23:N29)</f>
        <v>615058260</v>
      </c>
      <c r="O30" s="87">
        <f>SUM(O23:O29)</f>
        <v>143464978</v>
      </c>
      <c r="P30" s="87">
        <f t="shared" si="4"/>
        <v>758523238</v>
      </c>
      <c r="Q30" s="102">
        <f t="shared" si="5"/>
        <v>0.15083021009048728</v>
      </c>
      <c r="R30" s="86">
        <f>SUM(R23:R29)</f>
        <v>0</v>
      </c>
      <c r="S30" s="87">
        <f>SUM(S23:S29)</f>
        <v>0</v>
      </c>
      <c r="T30" s="87">
        <f t="shared" si="6"/>
        <v>0</v>
      </c>
      <c r="U30" s="102">
        <f t="shared" si="7"/>
        <v>0</v>
      </c>
      <c r="V30" s="86">
        <f>SUM(V23:V29)</f>
        <v>0</v>
      </c>
      <c r="W30" s="87">
        <f>SUM(W23:W29)</f>
        <v>0</v>
      </c>
      <c r="X30" s="87">
        <f t="shared" si="8"/>
        <v>0</v>
      </c>
      <c r="Y30" s="102">
        <f t="shared" si="9"/>
        <v>0</v>
      </c>
      <c r="Z30" s="86">
        <f t="shared" si="10"/>
        <v>1709588464</v>
      </c>
      <c r="AA30" s="87">
        <f t="shared" si="11"/>
        <v>257357845</v>
      </c>
      <c r="AB30" s="87">
        <f t="shared" si="12"/>
        <v>1966946309</v>
      </c>
      <c r="AC30" s="102">
        <f t="shared" si="13"/>
        <v>0.39112173518298793</v>
      </c>
      <c r="AD30" s="86">
        <f>SUM(AD23:AD29)</f>
        <v>2067650806</v>
      </c>
      <c r="AE30" s="87">
        <f>SUM(AE23:AE29)</f>
        <v>210773129</v>
      </c>
      <c r="AF30" s="87">
        <f t="shared" si="14"/>
        <v>2278423935</v>
      </c>
      <c r="AG30" s="87">
        <f>SUM(AG23:AG29)</f>
        <v>4966874672</v>
      </c>
      <c r="AH30" s="87">
        <f>SUM(AH23:AH29)</f>
        <v>4966874672</v>
      </c>
      <c r="AI30" s="88">
        <f>SUM(AI23:AI29)</f>
        <v>1460827008</v>
      </c>
      <c r="AJ30" s="122">
        <f t="shared" si="15"/>
        <v>0.2941139256513135</v>
      </c>
      <c r="AK30" s="123">
        <f t="shared" si="16"/>
        <v>-0.66708423908828007</v>
      </c>
    </row>
    <row r="31" spans="1:37" x14ac:dyDescent="0.2">
      <c r="A31" s="61" t="s">
        <v>101</v>
      </c>
      <c r="B31" s="62" t="s">
        <v>219</v>
      </c>
      <c r="C31" s="63" t="s">
        <v>220</v>
      </c>
      <c r="D31" s="83">
        <v>1019731831</v>
      </c>
      <c r="E31" s="84">
        <v>79057672</v>
      </c>
      <c r="F31" s="85">
        <f t="shared" si="0"/>
        <v>1098789503</v>
      </c>
      <c r="G31" s="83">
        <v>1019731831</v>
      </c>
      <c r="H31" s="84">
        <v>79057672</v>
      </c>
      <c r="I31" s="85">
        <f t="shared" si="1"/>
        <v>1098789503</v>
      </c>
      <c r="J31" s="83">
        <v>288895871</v>
      </c>
      <c r="K31" s="84">
        <v>2992246</v>
      </c>
      <c r="L31" s="84">
        <f t="shared" si="2"/>
        <v>291888117</v>
      </c>
      <c r="M31" s="101">
        <f t="shared" si="3"/>
        <v>0.26564516333935162</v>
      </c>
      <c r="N31" s="83">
        <v>234328896</v>
      </c>
      <c r="O31" s="84">
        <v>16847504</v>
      </c>
      <c r="P31" s="84">
        <f t="shared" si="4"/>
        <v>251176400</v>
      </c>
      <c r="Q31" s="101">
        <f t="shared" si="5"/>
        <v>0.22859373821302331</v>
      </c>
      <c r="R31" s="83">
        <v>0</v>
      </c>
      <c r="S31" s="84">
        <v>0</v>
      </c>
      <c r="T31" s="84">
        <f t="shared" si="6"/>
        <v>0</v>
      </c>
      <c r="U31" s="101">
        <f t="shared" si="7"/>
        <v>0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523224767</v>
      </c>
      <c r="AA31" s="84">
        <f t="shared" si="11"/>
        <v>19839750</v>
      </c>
      <c r="AB31" s="84">
        <f t="shared" si="12"/>
        <v>543064517</v>
      </c>
      <c r="AC31" s="101">
        <f t="shared" si="13"/>
        <v>0.49423890155237493</v>
      </c>
      <c r="AD31" s="83">
        <v>464481826</v>
      </c>
      <c r="AE31" s="84">
        <v>20849231</v>
      </c>
      <c r="AF31" s="84">
        <f t="shared" si="14"/>
        <v>485331057</v>
      </c>
      <c r="AG31" s="84">
        <v>1014381589</v>
      </c>
      <c r="AH31" s="84">
        <v>1014381589</v>
      </c>
      <c r="AI31" s="85">
        <v>215562702</v>
      </c>
      <c r="AJ31" s="120">
        <f t="shared" si="15"/>
        <v>0.21250652056146496</v>
      </c>
      <c r="AK31" s="121">
        <f t="shared" si="16"/>
        <v>-0.48246378141838142</v>
      </c>
    </row>
    <row r="32" spans="1:37" x14ac:dyDescent="0.2">
      <c r="A32" s="61" t="s">
        <v>101</v>
      </c>
      <c r="B32" s="62" t="s">
        <v>221</v>
      </c>
      <c r="C32" s="63" t="s">
        <v>222</v>
      </c>
      <c r="D32" s="83">
        <v>882440145</v>
      </c>
      <c r="E32" s="84">
        <v>157403751</v>
      </c>
      <c r="F32" s="85">
        <f t="shared" si="0"/>
        <v>1039843896</v>
      </c>
      <c r="G32" s="83">
        <v>882440145</v>
      </c>
      <c r="H32" s="84">
        <v>157403751</v>
      </c>
      <c r="I32" s="85">
        <f t="shared" si="1"/>
        <v>1039843896</v>
      </c>
      <c r="J32" s="83">
        <v>234214288</v>
      </c>
      <c r="K32" s="84">
        <v>12391684</v>
      </c>
      <c r="L32" s="84">
        <f t="shared" si="2"/>
        <v>246605972</v>
      </c>
      <c r="M32" s="101">
        <f t="shared" si="3"/>
        <v>0.23715672414737143</v>
      </c>
      <c r="N32" s="83">
        <v>180368856</v>
      </c>
      <c r="O32" s="84">
        <v>30067890</v>
      </c>
      <c r="P32" s="84">
        <f t="shared" si="4"/>
        <v>210436746</v>
      </c>
      <c r="Q32" s="101">
        <f t="shared" si="5"/>
        <v>0.20237340124752726</v>
      </c>
      <c r="R32" s="83">
        <v>0</v>
      </c>
      <c r="S32" s="84">
        <v>0</v>
      </c>
      <c r="T32" s="84">
        <f t="shared" si="6"/>
        <v>0</v>
      </c>
      <c r="U32" s="101">
        <f t="shared" si="7"/>
        <v>0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414583144</v>
      </c>
      <c r="AA32" s="84">
        <f t="shared" si="11"/>
        <v>42459574</v>
      </c>
      <c r="AB32" s="84">
        <f t="shared" si="12"/>
        <v>457042718</v>
      </c>
      <c r="AC32" s="101">
        <f t="shared" si="13"/>
        <v>0.43953012539489872</v>
      </c>
      <c r="AD32" s="83">
        <v>472985864</v>
      </c>
      <c r="AE32" s="84">
        <v>28458643</v>
      </c>
      <c r="AF32" s="84">
        <f t="shared" si="14"/>
        <v>501444507</v>
      </c>
      <c r="AG32" s="84">
        <v>925274469</v>
      </c>
      <c r="AH32" s="84">
        <v>925274469</v>
      </c>
      <c r="AI32" s="85">
        <v>275631730</v>
      </c>
      <c r="AJ32" s="120">
        <f t="shared" si="15"/>
        <v>0.29789185721064138</v>
      </c>
      <c r="AK32" s="121">
        <f t="shared" si="16"/>
        <v>-0.58033891475054089</v>
      </c>
    </row>
    <row r="33" spans="1:37" x14ac:dyDescent="0.2">
      <c r="A33" s="61" t="s">
        <v>101</v>
      </c>
      <c r="B33" s="62" t="s">
        <v>223</v>
      </c>
      <c r="C33" s="63" t="s">
        <v>224</v>
      </c>
      <c r="D33" s="83">
        <v>1500657430</v>
      </c>
      <c r="E33" s="84">
        <v>259033550</v>
      </c>
      <c r="F33" s="85">
        <f t="shared" si="0"/>
        <v>1759690980</v>
      </c>
      <c r="G33" s="83">
        <v>1500657430</v>
      </c>
      <c r="H33" s="84">
        <v>259033550</v>
      </c>
      <c r="I33" s="85">
        <f t="shared" si="1"/>
        <v>1759690980</v>
      </c>
      <c r="J33" s="83">
        <v>418120472</v>
      </c>
      <c r="K33" s="84">
        <v>18639276</v>
      </c>
      <c r="L33" s="84">
        <f t="shared" si="2"/>
        <v>436759748</v>
      </c>
      <c r="M33" s="101">
        <f t="shared" si="3"/>
        <v>0.24820252701414655</v>
      </c>
      <c r="N33" s="83">
        <v>369835049</v>
      </c>
      <c r="O33" s="84">
        <v>37259916</v>
      </c>
      <c r="P33" s="84">
        <f t="shared" si="4"/>
        <v>407094965</v>
      </c>
      <c r="Q33" s="101">
        <f t="shared" si="5"/>
        <v>0.23134457676199488</v>
      </c>
      <c r="R33" s="83">
        <v>0</v>
      </c>
      <c r="S33" s="84">
        <v>0</v>
      </c>
      <c r="T33" s="84">
        <f t="shared" si="6"/>
        <v>0</v>
      </c>
      <c r="U33" s="101">
        <f t="shared" si="7"/>
        <v>0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787955521</v>
      </c>
      <c r="AA33" s="84">
        <f t="shared" si="11"/>
        <v>55899192</v>
      </c>
      <c r="AB33" s="84">
        <f t="shared" si="12"/>
        <v>843854713</v>
      </c>
      <c r="AC33" s="101">
        <f t="shared" si="13"/>
        <v>0.4795471037761414</v>
      </c>
      <c r="AD33" s="83">
        <v>647996372</v>
      </c>
      <c r="AE33" s="84">
        <v>9833295</v>
      </c>
      <c r="AF33" s="84">
        <f t="shared" si="14"/>
        <v>657829667</v>
      </c>
      <c r="AG33" s="84">
        <v>1658819050</v>
      </c>
      <c r="AH33" s="84">
        <v>1658819050</v>
      </c>
      <c r="AI33" s="85">
        <v>303360982</v>
      </c>
      <c r="AJ33" s="120">
        <f t="shared" si="15"/>
        <v>0.18287768156508691</v>
      </c>
      <c r="AK33" s="121">
        <f t="shared" si="16"/>
        <v>-0.38115444556257749</v>
      </c>
    </row>
    <row r="34" spans="1:37" x14ac:dyDescent="0.2">
      <c r="A34" s="61" t="s">
        <v>101</v>
      </c>
      <c r="B34" s="62" t="s">
        <v>225</v>
      </c>
      <c r="C34" s="63" t="s">
        <v>226</v>
      </c>
      <c r="D34" s="83">
        <v>240785669</v>
      </c>
      <c r="E34" s="84">
        <v>109689375</v>
      </c>
      <c r="F34" s="85">
        <f t="shared" si="0"/>
        <v>350475044</v>
      </c>
      <c r="G34" s="83">
        <v>240785669</v>
      </c>
      <c r="H34" s="84">
        <v>109689375</v>
      </c>
      <c r="I34" s="85">
        <f t="shared" si="1"/>
        <v>350475044</v>
      </c>
      <c r="J34" s="83">
        <v>78328814</v>
      </c>
      <c r="K34" s="84">
        <v>8612958</v>
      </c>
      <c r="L34" s="84">
        <f t="shared" si="2"/>
        <v>86941772</v>
      </c>
      <c r="M34" s="101">
        <f t="shared" si="3"/>
        <v>0.24806836745842595</v>
      </c>
      <c r="N34" s="83">
        <v>57632186</v>
      </c>
      <c r="O34" s="84">
        <v>6508284</v>
      </c>
      <c r="P34" s="84">
        <f t="shared" si="4"/>
        <v>64140470</v>
      </c>
      <c r="Q34" s="101">
        <f t="shared" si="5"/>
        <v>0.18301009186833855</v>
      </c>
      <c r="R34" s="83">
        <v>0</v>
      </c>
      <c r="S34" s="84">
        <v>0</v>
      </c>
      <c r="T34" s="84">
        <f t="shared" si="6"/>
        <v>0</v>
      </c>
      <c r="U34" s="101">
        <f t="shared" si="7"/>
        <v>0</v>
      </c>
      <c r="V34" s="83">
        <v>0</v>
      </c>
      <c r="W34" s="84">
        <v>0</v>
      </c>
      <c r="X34" s="84">
        <f t="shared" si="8"/>
        <v>0</v>
      </c>
      <c r="Y34" s="101">
        <f t="shared" si="9"/>
        <v>0</v>
      </c>
      <c r="Z34" s="83">
        <f t="shared" si="10"/>
        <v>135961000</v>
      </c>
      <c r="AA34" s="84">
        <f t="shared" si="11"/>
        <v>15121242</v>
      </c>
      <c r="AB34" s="84">
        <f t="shared" si="12"/>
        <v>151082242</v>
      </c>
      <c r="AC34" s="101">
        <f t="shared" si="13"/>
        <v>0.43107845932676453</v>
      </c>
      <c r="AD34" s="83">
        <v>123386570</v>
      </c>
      <c r="AE34" s="84">
        <v>12132342</v>
      </c>
      <c r="AF34" s="84">
        <f t="shared" si="14"/>
        <v>135518912</v>
      </c>
      <c r="AG34" s="84">
        <v>310531726</v>
      </c>
      <c r="AH34" s="84">
        <v>310531726</v>
      </c>
      <c r="AI34" s="85">
        <v>39461187</v>
      </c>
      <c r="AJ34" s="120">
        <f t="shared" si="15"/>
        <v>0.12707618480180669</v>
      </c>
      <c r="AK34" s="121">
        <f t="shared" si="16"/>
        <v>-0.52670465654269716</v>
      </c>
    </row>
    <row r="35" spans="1:37" x14ac:dyDescent="0.2">
      <c r="A35" s="61" t="s">
        <v>116</v>
      </c>
      <c r="B35" s="62" t="s">
        <v>227</v>
      </c>
      <c r="C35" s="63" t="s">
        <v>228</v>
      </c>
      <c r="D35" s="83">
        <v>177765000</v>
      </c>
      <c r="E35" s="84">
        <v>630000</v>
      </c>
      <c r="F35" s="85">
        <f t="shared" si="0"/>
        <v>178395000</v>
      </c>
      <c r="G35" s="83">
        <v>177765000</v>
      </c>
      <c r="H35" s="84">
        <v>630000</v>
      </c>
      <c r="I35" s="85">
        <f t="shared" si="1"/>
        <v>178395000</v>
      </c>
      <c r="J35" s="83">
        <v>71083911</v>
      </c>
      <c r="K35" s="84">
        <v>0</v>
      </c>
      <c r="L35" s="84">
        <f t="shared" si="2"/>
        <v>71083911</v>
      </c>
      <c r="M35" s="101">
        <f t="shared" si="3"/>
        <v>0.39846358362061718</v>
      </c>
      <c r="N35" s="83">
        <v>55628735</v>
      </c>
      <c r="O35" s="84">
        <v>99377</v>
      </c>
      <c r="P35" s="84">
        <f t="shared" si="4"/>
        <v>55728112</v>
      </c>
      <c r="Q35" s="101">
        <f t="shared" si="5"/>
        <v>0.31238606463185625</v>
      </c>
      <c r="R35" s="83">
        <v>0</v>
      </c>
      <c r="S35" s="84">
        <v>0</v>
      </c>
      <c r="T35" s="84">
        <f t="shared" si="6"/>
        <v>0</v>
      </c>
      <c r="U35" s="101">
        <f t="shared" si="7"/>
        <v>0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126712646</v>
      </c>
      <c r="AA35" s="84">
        <f t="shared" si="11"/>
        <v>99377</v>
      </c>
      <c r="AB35" s="84">
        <f t="shared" si="12"/>
        <v>126812023</v>
      </c>
      <c r="AC35" s="101">
        <f t="shared" si="13"/>
        <v>0.71084964825247343</v>
      </c>
      <c r="AD35" s="83">
        <v>116953719</v>
      </c>
      <c r="AE35" s="84">
        <v>17587</v>
      </c>
      <c r="AF35" s="84">
        <f t="shared" si="14"/>
        <v>116971306</v>
      </c>
      <c r="AG35" s="84">
        <v>172833000</v>
      </c>
      <c r="AH35" s="84">
        <v>172833000</v>
      </c>
      <c r="AI35" s="85">
        <v>43151044</v>
      </c>
      <c r="AJ35" s="120">
        <f t="shared" si="15"/>
        <v>0.24966900996916097</v>
      </c>
      <c r="AK35" s="121">
        <f t="shared" si="16"/>
        <v>-0.52357450809346351</v>
      </c>
    </row>
    <row r="36" spans="1:37" ht="16.5" x14ac:dyDescent="0.3">
      <c r="A36" s="64" t="s">
        <v>0</v>
      </c>
      <c r="B36" s="65" t="s">
        <v>229</v>
      </c>
      <c r="C36" s="66" t="s">
        <v>0</v>
      </c>
      <c r="D36" s="86">
        <f>SUM(D31:D35)</f>
        <v>3821380075</v>
      </c>
      <c r="E36" s="87">
        <f>SUM(E31:E35)</f>
        <v>605814348</v>
      </c>
      <c r="F36" s="88">
        <f t="shared" si="0"/>
        <v>4427194423</v>
      </c>
      <c r="G36" s="86">
        <f>SUM(G31:G35)</f>
        <v>3821380075</v>
      </c>
      <c r="H36" s="87">
        <f>SUM(H31:H35)</f>
        <v>605814348</v>
      </c>
      <c r="I36" s="88">
        <f t="shared" si="1"/>
        <v>4427194423</v>
      </c>
      <c r="J36" s="86">
        <f>SUM(J31:J35)</f>
        <v>1090643356</v>
      </c>
      <c r="K36" s="87">
        <f>SUM(K31:K35)</f>
        <v>42636164</v>
      </c>
      <c r="L36" s="87">
        <f t="shared" si="2"/>
        <v>1133279520</v>
      </c>
      <c r="M36" s="102">
        <f t="shared" si="3"/>
        <v>0.25598142112585509</v>
      </c>
      <c r="N36" s="86">
        <f>SUM(N31:N35)</f>
        <v>897793722</v>
      </c>
      <c r="O36" s="87">
        <f>SUM(O31:O35)</f>
        <v>90782971</v>
      </c>
      <c r="P36" s="87">
        <f t="shared" si="4"/>
        <v>988576693</v>
      </c>
      <c r="Q36" s="102">
        <f t="shared" si="5"/>
        <v>0.22329642625681451</v>
      </c>
      <c r="R36" s="86">
        <f>SUM(R31:R35)</f>
        <v>0</v>
      </c>
      <c r="S36" s="87">
        <f>SUM(S31:S35)</f>
        <v>0</v>
      </c>
      <c r="T36" s="87">
        <f t="shared" si="6"/>
        <v>0</v>
      </c>
      <c r="U36" s="102">
        <f t="shared" si="7"/>
        <v>0</v>
      </c>
      <c r="V36" s="86">
        <f>SUM(V31:V35)</f>
        <v>0</v>
      </c>
      <c r="W36" s="87">
        <f>SUM(W31:W35)</f>
        <v>0</v>
      </c>
      <c r="X36" s="87">
        <f t="shared" si="8"/>
        <v>0</v>
      </c>
      <c r="Y36" s="102">
        <f t="shared" si="9"/>
        <v>0</v>
      </c>
      <c r="Z36" s="86">
        <f t="shared" si="10"/>
        <v>1988437078</v>
      </c>
      <c r="AA36" s="87">
        <f t="shared" si="11"/>
        <v>133419135</v>
      </c>
      <c r="AB36" s="87">
        <f t="shared" si="12"/>
        <v>2121856213</v>
      </c>
      <c r="AC36" s="102">
        <f t="shared" si="13"/>
        <v>0.4792778473826696</v>
      </c>
      <c r="AD36" s="86">
        <f>SUM(AD31:AD35)</f>
        <v>1825804351</v>
      </c>
      <c r="AE36" s="87">
        <f>SUM(AE31:AE35)</f>
        <v>71291098</v>
      </c>
      <c r="AF36" s="87">
        <f t="shared" si="14"/>
        <v>1897095449</v>
      </c>
      <c r="AG36" s="87">
        <f>SUM(AG31:AG35)</f>
        <v>4081839834</v>
      </c>
      <c r="AH36" s="87">
        <f>SUM(AH31:AH35)</f>
        <v>4081839834</v>
      </c>
      <c r="AI36" s="88">
        <f>SUM(AI31:AI35)</f>
        <v>877167645</v>
      </c>
      <c r="AJ36" s="122">
        <f t="shared" si="15"/>
        <v>0.21489516509039977</v>
      </c>
      <c r="AK36" s="123">
        <f t="shared" si="16"/>
        <v>-0.4788998658337934</v>
      </c>
    </row>
    <row r="37" spans="1:37" ht="16.5" x14ac:dyDescent="0.3">
      <c r="A37" s="67" t="s">
        <v>0</v>
      </c>
      <c r="B37" s="68" t="s">
        <v>230</v>
      </c>
      <c r="C37" s="69" t="s">
        <v>0</v>
      </c>
      <c r="D37" s="89">
        <f>SUM(D9,D11:D14,D16:D21,D23:D29,D31:D35)</f>
        <v>21835041265</v>
      </c>
      <c r="E37" s="90">
        <f>SUM(E9,E11:E14,E16:E21,E23:E29,E31:E35)</f>
        <v>3182773679</v>
      </c>
      <c r="F37" s="91">
        <f t="shared" si="0"/>
        <v>25017814944</v>
      </c>
      <c r="G37" s="89">
        <f>SUM(G9,G11:G14,G16:G21,G23:G29,G31:G35)</f>
        <v>21875041265</v>
      </c>
      <c r="H37" s="90">
        <f>SUM(H9,H11:H14,H16:H21,H23:H29,H31:H35)</f>
        <v>3188773684</v>
      </c>
      <c r="I37" s="91">
        <f t="shared" si="1"/>
        <v>25063814949</v>
      </c>
      <c r="J37" s="89">
        <f>SUM(J9,J11:J14,J16:J21,J23:J29,J31:J35)</f>
        <v>5048544456</v>
      </c>
      <c r="K37" s="90">
        <f>SUM(K9,K11:K14,K16:K21,K23:K29,K31:K35)</f>
        <v>348211496</v>
      </c>
      <c r="L37" s="90">
        <f t="shared" si="2"/>
        <v>5396755952</v>
      </c>
      <c r="M37" s="103">
        <f t="shared" si="3"/>
        <v>0.2157165189717857</v>
      </c>
      <c r="N37" s="89">
        <f>SUM(N9,N11:N14,N16:N21,N23:N29,N31:N35)</f>
        <v>5246926069</v>
      </c>
      <c r="O37" s="90">
        <f>SUM(O9,O11:O14,O16:O21,O23:O29,O31:O35)</f>
        <v>550266581</v>
      </c>
      <c r="P37" s="90">
        <f t="shared" si="4"/>
        <v>5797192650</v>
      </c>
      <c r="Q37" s="103">
        <f t="shared" si="5"/>
        <v>0.23172258100783241</v>
      </c>
      <c r="R37" s="89">
        <f>SUM(R9,R11:R14,R16:R21,R23:R29,R31:R35)</f>
        <v>0</v>
      </c>
      <c r="S37" s="90">
        <f>SUM(S9,S11:S14,S16:S21,S23:S29,S31:S35)</f>
        <v>0</v>
      </c>
      <c r="T37" s="90">
        <f t="shared" si="6"/>
        <v>0</v>
      </c>
      <c r="U37" s="103">
        <f t="shared" si="7"/>
        <v>0</v>
      </c>
      <c r="V37" s="89">
        <f>SUM(V9,V11:V14,V16:V21,V23:V29,V31:V35)</f>
        <v>0</v>
      </c>
      <c r="W37" s="90">
        <f>SUM(W9,W11:W14,W16:W21,W23:W29,W31:W35)</f>
        <v>0</v>
      </c>
      <c r="X37" s="90">
        <f t="shared" si="8"/>
        <v>0</v>
      </c>
      <c r="Y37" s="103">
        <f t="shared" si="9"/>
        <v>0</v>
      </c>
      <c r="Z37" s="89">
        <f t="shared" si="10"/>
        <v>10295470525</v>
      </c>
      <c r="AA37" s="90">
        <f t="shared" si="11"/>
        <v>898478077</v>
      </c>
      <c r="AB37" s="90">
        <f t="shared" si="12"/>
        <v>11193948602</v>
      </c>
      <c r="AC37" s="103">
        <f t="shared" si="13"/>
        <v>0.44743909997961812</v>
      </c>
      <c r="AD37" s="89">
        <f>SUM(AD9,AD11:AD14,AD16:AD21,AD23:AD29,AD31:AD35)</f>
        <v>9887236234</v>
      </c>
      <c r="AE37" s="90">
        <f>SUM(AE9,AE11:AE14,AE16:AE21,AE23:AE29,AE31:AE35)</f>
        <v>663341500</v>
      </c>
      <c r="AF37" s="90">
        <f t="shared" si="14"/>
        <v>10550577734</v>
      </c>
      <c r="AG37" s="90">
        <f>SUM(AG9,AG11:AG14,AG16:AG21,AG23:AG29,AG31:AG35)</f>
        <v>24252878261</v>
      </c>
      <c r="AH37" s="90">
        <f>SUM(AH9,AH11:AH14,AH16:AH21,AH23:AH29,AH31:AH35)</f>
        <v>24252878261</v>
      </c>
      <c r="AI37" s="91">
        <f>SUM(AI9,AI11:AI14,AI16:AI21,AI23:AI29,AI31:AI35)</f>
        <v>5248073121</v>
      </c>
      <c r="AJ37" s="124">
        <f t="shared" si="15"/>
        <v>0.21638970288484061</v>
      </c>
      <c r="AK37" s="125">
        <f t="shared" si="16"/>
        <v>-0.4505331559884036</v>
      </c>
    </row>
    <row r="38" spans="1:37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showGridLines="0" view="pageBreakPreview" zoomScale="60" zoomScaleNormal="100" workbookViewId="0">
      <selection activeCell="AA24" sqref="AA24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5.85546875" customWidth="1"/>
    <col min="7" max="9" width="12.5703125" hidden="1" customWidth="1"/>
    <col min="10" max="16" width="17.28515625" customWidth="1"/>
    <col min="17" max="17" width="14.140625" bestFit="1" customWidth="1"/>
    <col min="18" max="25" width="12.5703125" hidden="1" customWidth="1"/>
    <col min="26" max="28" width="16.140625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9.2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28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99</v>
      </c>
      <c r="B9" s="62" t="s">
        <v>48</v>
      </c>
      <c r="C9" s="63" t="s">
        <v>49</v>
      </c>
      <c r="D9" s="83">
        <v>42935624454</v>
      </c>
      <c r="E9" s="84">
        <v>4081635584</v>
      </c>
      <c r="F9" s="85">
        <f>$D9       +$E9</f>
        <v>47017260038</v>
      </c>
      <c r="G9" s="83">
        <v>42935624454</v>
      </c>
      <c r="H9" s="84">
        <v>4081635584</v>
      </c>
      <c r="I9" s="85">
        <f>$G9       +$H9</f>
        <v>47017260038</v>
      </c>
      <c r="J9" s="83">
        <v>12814696227</v>
      </c>
      <c r="K9" s="84">
        <v>149993053</v>
      </c>
      <c r="L9" s="84">
        <f>$J9       +$K9</f>
        <v>12964689280</v>
      </c>
      <c r="M9" s="101">
        <f>IF(($F9       =0),0,($L9       /$F9       ))</f>
        <v>0.2757431902565517</v>
      </c>
      <c r="N9" s="83">
        <v>10932495806</v>
      </c>
      <c r="O9" s="84">
        <v>687942266</v>
      </c>
      <c r="P9" s="84">
        <f>$N9       +$O9</f>
        <v>11620438072</v>
      </c>
      <c r="Q9" s="101">
        <f>IF(($F9       =0),0,($P9       /$F9       ))</f>
        <v>0.2471526001857233</v>
      </c>
      <c r="R9" s="83">
        <v>0</v>
      </c>
      <c r="S9" s="84">
        <v>0</v>
      </c>
      <c r="T9" s="84">
        <f>$R9       +$S9</f>
        <v>0</v>
      </c>
      <c r="U9" s="101">
        <f>IF(($I9       =0),0,($T9       /$I9       ))</f>
        <v>0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</f>
        <v>23747192033</v>
      </c>
      <c r="AA9" s="84">
        <f>$K9       +$O9</f>
        <v>837935319</v>
      </c>
      <c r="AB9" s="84">
        <f>$Z9       +$AA9</f>
        <v>24585127352</v>
      </c>
      <c r="AC9" s="101">
        <f>IF(($F9       =0),0,($AB9       /$F9       ))</f>
        <v>0.52289579044227508</v>
      </c>
      <c r="AD9" s="83">
        <v>20583120858</v>
      </c>
      <c r="AE9" s="84">
        <v>1855862908</v>
      </c>
      <c r="AF9" s="84">
        <f>$AD9       +$AE9</f>
        <v>22438983766</v>
      </c>
      <c r="AG9" s="84">
        <v>46559436779</v>
      </c>
      <c r="AH9" s="84">
        <v>46559436779</v>
      </c>
      <c r="AI9" s="85">
        <v>10755334436</v>
      </c>
      <c r="AJ9" s="120">
        <f>IF(($AG9       =0),0,($AI9       /$AG9       ))</f>
        <v>0.23100224530317015</v>
      </c>
      <c r="AK9" s="121">
        <f>IF(($AF9       =0),0,(($P9       /$AF9       )-1))</f>
        <v>-0.48213171357574924</v>
      </c>
    </row>
    <row r="10" spans="1:37" x14ac:dyDescent="0.2">
      <c r="A10" s="61" t="s">
        <v>99</v>
      </c>
      <c r="B10" s="62" t="s">
        <v>52</v>
      </c>
      <c r="C10" s="63" t="s">
        <v>53</v>
      </c>
      <c r="D10" s="83">
        <v>65846785955</v>
      </c>
      <c r="E10" s="84">
        <v>8157478000</v>
      </c>
      <c r="F10" s="85">
        <f t="shared" ref="F10:F23" si="0">$D10      +$E10</f>
        <v>74004263955</v>
      </c>
      <c r="G10" s="83">
        <v>65846785955</v>
      </c>
      <c r="H10" s="84">
        <v>8157478000</v>
      </c>
      <c r="I10" s="85">
        <f t="shared" ref="I10:I23" si="1">$G10      +$H10</f>
        <v>74004263955</v>
      </c>
      <c r="J10" s="83">
        <v>18542306065</v>
      </c>
      <c r="K10" s="84">
        <v>491703995</v>
      </c>
      <c r="L10" s="84">
        <f t="shared" ref="L10:L23" si="2">$J10      +$K10</f>
        <v>19034010060</v>
      </c>
      <c r="M10" s="101">
        <f t="shared" ref="M10:M23" si="3">IF(($F10      =0),0,($L10      /$F10      ))</f>
        <v>0.25720153194921402</v>
      </c>
      <c r="N10" s="83">
        <v>17521372840</v>
      </c>
      <c r="O10" s="84">
        <v>766523102</v>
      </c>
      <c r="P10" s="84">
        <f t="shared" ref="P10:P23" si="4">$N10      +$O10</f>
        <v>18287895942</v>
      </c>
      <c r="Q10" s="101">
        <f t="shared" ref="Q10:Q23" si="5">IF(($F10      =0),0,($P10      /$F10      ))</f>
        <v>0.24711948967049219</v>
      </c>
      <c r="R10" s="83">
        <v>0</v>
      </c>
      <c r="S10" s="84">
        <v>0</v>
      </c>
      <c r="T10" s="84">
        <f t="shared" ref="T10:T23" si="6">$R10      +$S10</f>
        <v>0</v>
      </c>
      <c r="U10" s="101">
        <f t="shared" ref="U10:U23" si="7">IF(($I10      =0),0,($T10      /$I10      ))</f>
        <v>0</v>
      </c>
      <c r="V10" s="83">
        <v>0</v>
      </c>
      <c r="W10" s="84">
        <v>0</v>
      </c>
      <c r="X10" s="84">
        <f t="shared" ref="X10:X23" si="8">$V10      +$W10</f>
        <v>0</v>
      </c>
      <c r="Y10" s="101">
        <f t="shared" ref="Y10:Y23" si="9">IF(($I10      =0),0,($X10      /$I10      ))</f>
        <v>0</v>
      </c>
      <c r="Z10" s="83">
        <f t="shared" ref="Z10:Z23" si="10">$J10      +$N10</f>
        <v>36063678905</v>
      </c>
      <c r="AA10" s="84">
        <f t="shared" ref="AA10:AA23" si="11">$K10      +$O10</f>
        <v>1258227097</v>
      </c>
      <c r="AB10" s="84">
        <f t="shared" ref="AB10:AB23" si="12">$Z10      +$AA10</f>
        <v>37321906002</v>
      </c>
      <c r="AC10" s="101">
        <f t="shared" ref="AC10:AC23" si="13">IF(($F10      =0),0,($AB10      /$F10      ))</f>
        <v>0.50432102161970616</v>
      </c>
      <c r="AD10" s="83">
        <v>34758244906</v>
      </c>
      <c r="AE10" s="84">
        <v>1783046878</v>
      </c>
      <c r="AF10" s="84">
        <f t="shared" ref="AF10:AF23" si="14">$AD10      +$AE10</f>
        <v>36541291784</v>
      </c>
      <c r="AG10" s="84">
        <v>74471773080</v>
      </c>
      <c r="AH10" s="84">
        <v>74471773080</v>
      </c>
      <c r="AI10" s="85">
        <v>18641498388</v>
      </c>
      <c r="AJ10" s="120">
        <f t="shared" ref="AJ10:AJ23" si="15">IF(($AG10      =0),0,($AI10      /$AG10      ))</f>
        <v>0.25031629592026361</v>
      </c>
      <c r="AK10" s="121">
        <f t="shared" ref="AK10:AK23" si="16">IF(($AF10      =0),0,(($P10      /$AF10      )-1))</f>
        <v>-0.49952792993466222</v>
      </c>
    </row>
    <row r="11" spans="1:37" x14ac:dyDescent="0.2">
      <c r="A11" s="61" t="s">
        <v>99</v>
      </c>
      <c r="B11" s="62" t="s">
        <v>58</v>
      </c>
      <c r="C11" s="63" t="s">
        <v>59</v>
      </c>
      <c r="D11" s="83">
        <v>38994328591</v>
      </c>
      <c r="E11" s="84">
        <v>3956871493</v>
      </c>
      <c r="F11" s="85">
        <f t="shared" si="0"/>
        <v>42951200084</v>
      </c>
      <c r="G11" s="83">
        <v>38994328591</v>
      </c>
      <c r="H11" s="84">
        <v>3956871493</v>
      </c>
      <c r="I11" s="85">
        <f t="shared" si="1"/>
        <v>42951200084</v>
      </c>
      <c r="J11" s="83">
        <v>10739457579</v>
      </c>
      <c r="K11" s="84">
        <v>231855272</v>
      </c>
      <c r="L11" s="84">
        <f t="shared" si="2"/>
        <v>10971312851</v>
      </c>
      <c r="M11" s="101">
        <f t="shared" si="3"/>
        <v>0.2554367009430078</v>
      </c>
      <c r="N11" s="83">
        <v>7645181530</v>
      </c>
      <c r="O11" s="84">
        <v>763599825</v>
      </c>
      <c r="P11" s="84">
        <f t="shared" si="4"/>
        <v>8408781355</v>
      </c>
      <c r="Q11" s="101">
        <f t="shared" si="5"/>
        <v>0.19577523651387807</v>
      </c>
      <c r="R11" s="83">
        <v>0</v>
      </c>
      <c r="S11" s="84">
        <v>0</v>
      </c>
      <c r="T11" s="84">
        <f t="shared" si="6"/>
        <v>0</v>
      </c>
      <c r="U11" s="101">
        <f t="shared" si="7"/>
        <v>0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18384639109</v>
      </c>
      <c r="AA11" s="84">
        <f t="shared" si="11"/>
        <v>995455097</v>
      </c>
      <c r="AB11" s="84">
        <f t="shared" si="12"/>
        <v>19380094206</v>
      </c>
      <c r="AC11" s="101">
        <f t="shared" si="13"/>
        <v>0.45121193745688587</v>
      </c>
      <c r="AD11" s="83">
        <v>18468386620</v>
      </c>
      <c r="AE11" s="84">
        <v>1009249741</v>
      </c>
      <c r="AF11" s="84">
        <f t="shared" si="14"/>
        <v>19477636361</v>
      </c>
      <c r="AG11" s="84">
        <v>41598259741</v>
      </c>
      <c r="AH11" s="84">
        <v>41598259741</v>
      </c>
      <c r="AI11" s="85">
        <v>10074612495</v>
      </c>
      <c r="AJ11" s="120">
        <f t="shared" si="15"/>
        <v>0.24218831647590006</v>
      </c>
      <c r="AK11" s="121">
        <f t="shared" si="16"/>
        <v>-0.56828532994707337</v>
      </c>
    </row>
    <row r="12" spans="1:37" ht="16.5" x14ac:dyDescent="0.3">
      <c r="A12" s="64" t="s">
        <v>0</v>
      </c>
      <c r="B12" s="65" t="s">
        <v>100</v>
      </c>
      <c r="C12" s="66" t="s">
        <v>0</v>
      </c>
      <c r="D12" s="86">
        <f>SUM(D9:D11)</f>
        <v>147776739000</v>
      </c>
      <c r="E12" s="87">
        <f>SUM(E9:E11)</f>
        <v>16195985077</v>
      </c>
      <c r="F12" s="88">
        <f t="shared" si="0"/>
        <v>163972724077</v>
      </c>
      <c r="G12" s="86">
        <f>SUM(G9:G11)</f>
        <v>147776739000</v>
      </c>
      <c r="H12" s="87">
        <f>SUM(H9:H11)</f>
        <v>16195985077</v>
      </c>
      <c r="I12" s="88">
        <f t="shared" si="1"/>
        <v>163972724077</v>
      </c>
      <c r="J12" s="86">
        <f>SUM(J9:J11)</f>
        <v>42096459871</v>
      </c>
      <c r="K12" s="87">
        <f>SUM(K9:K11)</f>
        <v>873552320</v>
      </c>
      <c r="L12" s="87">
        <f t="shared" si="2"/>
        <v>42970012191</v>
      </c>
      <c r="M12" s="102">
        <f t="shared" si="3"/>
        <v>0.26205585369687279</v>
      </c>
      <c r="N12" s="86">
        <f>SUM(N9:N11)</f>
        <v>36099050176</v>
      </c>
      <c r="O12" s="87">
        <f>SUM(O9:O11)</f>
        <v>2218065193</v>
      </c>
      <c r="P12" s="87">
        <f t="shared" si="4"/>
        <v>38317115369</v>
      </c>
      <c r="Q12" s="102">
        <f t="shared" si="5"/>
        <v>0.23367981220466066</v>
      </c>
      <c r="R12" s="86">
        <f>SUM(R9:R11)</f>
        <v>0</v>
      </c>
      <c r="S12" s="87">
        <f>SUM(S9:S11)</f>
        <v>0</v>
      </c>
      <c r="T12" s="87">
        <f t="shared" si="6"/>
        <v>0</v>
      </c>
      <c r="U12" s="102">
        <f t="shared" si="7"/>
        <v>0</v>
      </c>
      <c r="V12" s="86">
        <f>SUM(V9:V11)</f>
        <v>0</v>
      </c>
      <c r="W12" s="87">
        <f>SUM(W9:W11)</f>
        <v>0</v>
      </c>
      <c r="X12" s="87">
        <f t="shared" si="8"/>
        <v>0</v>
      </c>
      <c r="Y12" s="102">
        <f t="shared" si="9"/>
        <v>0</v>
      </c>
      <c r="Z12" s="86">
        <f t="shared" si="10"/>
        <v>78195510047</v>
      </c>
      <c r="AA12" s="87">
        <f t="shared" si="11"/>
        <v>3091617513</v>
      </c>
      <c r="AB12" s="87">
        <f t="shared" si="12"/>
        <v>81287127560</v>
      </c>
      <c r="AC12" s="102">
        <f t="shared" si="13"/>
        <v>0.49573566590153345</v>
      </c>
      <c r="AD12" s="86">
        <f>SUM(AD9:AD11)</f>
        <v>73809752384</v>
      </c>
      <c r="AE12" s="87">
        <f>SUM(AE9:AE11)</f>
        <v>4648159527</v>
      </c>
      <c r="AF12" s="87">
        <f t="shared" si="14"/>
        <v>78457911911</v>
      </c>
      <c r="AG12" s="87">
        <f>SUM(AG9:AG11)</f>
        <v>162629469600</v>
      </c>
      <c r="AH12" s="87">
        <f>SUM(AH9:AH11)</f>
        <v>162629469600</v>
      </c>
      <c r="AI12" s="88">
        <f>SUM(AI9:AI11)</f>
        <v>39471445319</v>
      </c>
      <c r="AJ12" s="122">
        <f t="shared" si="15"/>
        <v>0.24270782789910789</v>
      </c>
      <c r="AK12" s="123">
        <f t="shared" si="16"/>
        <v>-0.51162203485015456</v>
      </c>
    </row>
    <row r="13" spans="1:37" x14ac:dyDescent="0.2">
      <c r="A13" s="61" t="s">
        <v>101</v>
      </c>
      <c r="B13" s="62" t="s">
        <v>63</v>
      </c>
      <c r="C13" s="63" t="s">
        <v>64</v>
      </c>
      <c r="D13" s="83">
        <v>6754320807</v>
      </c>
      <c r="E13" s="84">
        <v>428431550</v>
      </c>
      <c r="F13" s="85">
        <f t="shared" si="0"/>
        <v>7182752357</v>
      </c>
      <c r="G13" s="83">
        <v>6754320807</v>
      </c>
      <c r="H13" s="84">
        <v>428431550</v>
      </c>
      <c r="I13" s="85">
        <f t="shared" si="1"/>
        <v>7182752357</v>
      </c>
      <c r="J13" s="83">
        <v>1946627293</v>
      </c>
      <c r="K13" s="84">
        <v>3042391</v>
      </c>
      <c r="L13" s="84">
        <f t="shared" si="2"/>
        <v>1949669684</v>
      </c>
      <c r="M13" s="101">
        <f t="shared" si="3"/>
        <v>0.27143768671071283</v>
      </c>
      <c r="N13" s="83">
        <v>1512284311</v>
      </c>
      <c r="O13" s="84">
        <v>15219543</v>
      </c>
      <c r="P13" s="84">
        <f t="shared" si="4"/>
        <v>1527503854</v>
      </c>
      <c r="Q13" s="101">
        <f t="shared" si="5"/>
        <v>0.21266274793831097</v>
      </c>
      <c r="R13" s="83">
        <v>0</v>
      </c>
      <c r="S13" s="84">
        <v>0</v>
      </c>
      <c r="T13" s="84">
        <f t="shared" si="6"/>
        <v>0</v>
      </c>
      <c r="U13" s="101">
        <f t="shared" si="7"/>
        <v>0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3458911604</v>
      </c>
      <c r="AA13" s="84">
        <f t="shared" si="11"/>
        <v>18261934</v>
      </c>
      <c r="AB13" s="84">
        <f t="shared" si="12"/>
        <v>3477173538</v>
      </c>
      <c r="AC13" s="101">
        <f t="shared" si="13"/>
        <v>0.4841004346490238</v>
      </c>
      <c r="AD13" s="83">
        <v>3052247738</v>
      </c>
      <c r="AE13" s="84">
        <v>8758815</v>
      </c>
      <c r="AF13" s="84">
        <f t="shared" si="14"/>
        <v>3061006553</v>
      </c>
      <c r="AG13" s="84">
        <v>6530102836</v>
      </c>
      <c r="AH13" s="84">
        <v>6530102836</v>
      </c>
      <c r="AI13" s="85">
        <v>1228862766</v>
      </c>
      <c r="AJ13" s="120">
        <f t="shared" si="15"/>
        <v>0.1881842900276188</v>
      </c>
      <c r="AK13" s="121">
        <f t="shared" si="16"/>
        <v>-0.50097988111036884</v>
      </c>
    </row>
    <row r="14" spans="1:37" x14ac:dyDescent="0.2">
      <c r="A14" s="61" t="s">
        <v>101</v>
      </c>
      <c r="B14" s="62" t="s">
        <v>231</v>
      </c>
      <c r="C14" s="63" t="s">
        <v>232</v>
      </c>
      <c r="D14" s="83">
        <v>1351122941</v>
      </c>
      <c r="E14" s="84">
        <v>144993658</v>
      </c>
      <c r="F14" s="85">
        <f t="shared" si="0"/>
        <v>1496116599</v>
      </c>
      <c r="G14" s="83">
        <v>1351122941</v>
      </c>
      <c r="H14" s="84">
        <v>173193080</v>
      </c>
      <c r="I14" s="85">
        <f t="shared" si="1"/>
        <v>1524316021</v>
      </c>
      <c r="J14" s="83">
        <v>366028078</v>
      </c>
      <c r="K14" s="84">
        <v>16445450</v>
      </c>
      <c r="L14" s="84">
        <f t="shared" si="2"/>
        <v>382473528</v>
      </c>
      <c r="M14" s="101">
        <f t="shared" si="3"/>
        <v>0.25564419795599097</v>
      </c>
      <c r="N14" s="83">
        <v>330952972</v>
      </c>
      <c r="O14" s="84">
        <v>47726322</v>
      </c>
      <c r="P14" s="84">
        <f t="shared" si="4"/>
        <v>378679294</v>
      </c>
      <c r="Q14" s="101">
        <f t="shared" si="5"/>
        <v>0.25310814294361023</v>
      </c>
      <c r="R14" s="83">
        <v>0</v>
      </c>
      <c r="S14" s="84">
        <v>0</v>
      </c>
      <c r="T14" s="84">
        <f t="shared" si="6"/>
        <v>0</v>
      </c>
      <c r="U14" s="101">
        <f t="shared" si="7"/>
        <v>0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696981050</v>
      </c>
      <c r="AA14" s="84">
        <f t="shared" si="11"/>
        <v>64171772</v>
      </c>
      <c r="AB14" s="84">
        <f t="shared" si="12"/>
        <v>761152822</v>
      </c>
      <c r="AC14" s="101">
        <f t="shared" si="13"/>
        <v>0.5087523408996012</v>
      </c>
      <c r="AD14" s="83">
        <v>656197723</v>
      </c>
      <c r="AE14" s="84">
        <v>62898732</v>
      </c>
      <c r="AF14" s="84">
        <f t="shared" si="14"/>
        <v>719096455</v>
      </c>
      <c r="AG14" s="84">
        <v>1396036112</v>
      </c>
      <c r="AH14" s="84">
        <v>1396036112</v>
      </c>
      <c r="AI14" s="85">
        <v>365091569</v>
      </c>
      <c r="AJ14" s="120">
        <f t="shared" si="15"/>
        <v>0.26152014683700386</v>
      </c>
      <c r="AK14" s="121">
        <f t="shared" si="16"/>
        <v>-0.4733956879261767</v>
      </c>
    </row>
    <row r="15" spans="1:37" x14ac:dyDescent="0.2">
      <c r="A15" s="61" t="s">
        <v>101</v>
      </c>
      <c r="B15" s="62" t="s">
        <v>233</v>
      </c>
      <c r="C15" s="63" t="s">
        <v>234</v>
      </c>
      <c r="D15" s="83">
        <v>1053362290</v>
      </c>
      <c r="E15" s="84">
        <v>111106860</v>
      </c>
      <c r="F15" s="85">
        <f t="shared" si="0"/>
        <v>1164469150</v>
      </c>
      <c r="G15" s="83">
        <v>1053362290</v>
      </c>
      <c r="H15" s="84">
        <v>111106860</v>
      </c>
      <c r="I15" s="85">
        <f t="shared" si="1"/>
        <v>1164469150</v>
      </c>
      <c r="J15" s="83">
        <v>286164486</v>
      </c>
      <c r="K15" s="84">
        <v>10436279</v>
      </c>
      <c r="L15" s="84">
        <f t="shared" si="2"/>
        <v>296600765</v>
      </c>
      <c r="M15" s="101">
        <f t="shared" si="3"/>
        <v>0.25470899336405778</v>
      </c>
      <c r="N15" s="83">
        <v>245643142</v>
      </c>
      <c r="O15" s="84">
        <v>35121661</v>
      </c>
      <c r="P15" s="84">
        <f t="shared" si="4"/>
        <v>280764803</v>
      </c>
      <c r="Q15" s="101">
        <f t="shared" si="5"/>
        <v>0.24110969620792444</v>
      </c>
      <c r="R15" s="83">
        <v>0</v>
      </c>
      <c r="S15" s="84">
        <v>0</v>
      </c>
      <c r="T15" s="84">
        <f t="shared" si="6"/>
        <v>0</v>
      </c>
      <c r="U15" s="101">
        <f t="shared" si="7"/>
        <v>0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531807628</v>
      </c>
      <c r="AA15" s="84">
        <f t="shared" si="11"/>
        <v>45557940</v>
      </c>
      <c r="AB15" s="84">
        <f t="shared" si="12"/>
        <v>577365568</v>
      </c>
      <c r="AC15" s="101">
        <f t="shared" si="13"/>
        <v>0.49581868957198222</v>
      </c>
      <c r="AD15" s="83">
        <v>496925568</v>
      </c>
      <c r="AE15" s="84">
        <v>42663364</v>
      </c>
      <c r="AF15" s="84">
        <f t="shared" si="14"/>
        <v>539588932</v>
      </c>
      <c r="AG15" s="84">
        <v>1024293017</v>
      </c>
      <c r="AH15" s="84">
        <v>1024293017</v>
      </c>
      <c r="AI15" s="85">
        <v>267845340</v>
      </c>
      <c r="AJ15" s="120">
        <f t="shared" si="15"/>
        <v>0.26149288880683641</v>
      </c>
      <c r="AK15" s="121">
        <f t="shared" si="16"/>
        <v>-0.47966908446520917</v>
      </c>
    </row>
    <row r="16" spans="1:37" x14ac:dyDescent="0.2">
      <c r="A16" s="61" t="s">
        <v>116</v>
      </c>
      <c r="B16" s="62" t="s">
        <v>235</v>
      </c>
      <c r="C16" s="63" t="s">
        <v>236</v>
      </c>
      <c r="D16" s="83">
        <v>389169404</v>
      </c>
      <c r="E16" s="84">
        <v>2280000</v>
      </c>
      <c r="F16" s="85">
        <f t="shared" si="0"/>
        <v>391449404</v>
      </c>
      <c r="G16" s="83">
        <v>389169404</v>
      </c>
      <c r="H16" s="84">
        <v>2280000</v>
      </c>
      <c r="I16" s="85">
        <f t="shared" si="1"/>
        <v>391449404</v>
      </c>
      <c r="J16" s="83">
        <v>135417882</v>
      </c>
      <c r="K16" s="84">
        <v>110537</v>
      </c>
      <c r="L16" s="84">
        <f t="shared" si="2"/>
        <v>135528419</v>
      </c>
      <c r="M16" s="101">
        <f t="shared" si="3"/>
        <v>0.34622205990125865</v>
      </c>
      <c r="N16" s="83">
        <v>117753637</v>
      </c>
      <c r="O16" s="84">
        <v>608161</v>
      </c>
      <c r="P16" s="84">
        <f t="shared" si="4"/>
        <v>118361798</v>
      </c>
      <c r="Q16" s="101">
        <f t="shared" si="5"/>
        <v>0.30236806287230927</v>
      </c>
      <c r="R16" s="83">
        <v>0</v>
      </c>
      <c r="S16" s="84">
        <v>0</v>
      </c>
      <c r="T16" s="84">
        <f t="shared" si="6"/>
        <v>0</v>
      </c>
      <c r="U16" s="101">
        <f t="shared" si="7"/>
        <v>0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253171519</v>
      </c>
      <c r="AA16" s="84">
        <f t="shared" si="11"/>
        <v>718698</v>
      </c>
      <c r="AB16" s="84">
        <f t="shared" si="12"/>
        <v>253890217</v>
      </c>
      <c r="AC16" s="101">
        <f t="shared" si="13"/>
        <v>0.64859012277356798</v>
      </c>
      <c r="AD16" s="83">
        <v>266925001</v>
      </c>
      <c r="AE16" s="84">
        <v>344646</v>
      </c>
      <c r="AF16" s="84">
        <f t="shared" si="14"/>
        <v>267269647</v>
      </c>
      <c r="AG16" s="84">
        <v>419913249</v>
      </c>
      <c r="AH16" s="84">
        <v>419913249</v>
      </c>
      <c r="AI16" s="85">
        <v>120586610</v>
      </c>
      <c r="AJ16" s="120">
        <f t="shared" si="15"/>
        <v>0.28717029121412646</v>
      </c>
      <c r="AK16" s="121">
        <f t="shared" si="16"/>
        <v>-0.55714463154134375</v>
      </c>
    </row>
    <row r="17" spans="1:37" ht="16.5" x14ac:dyDescent="0.3">
      <c r="A17" s="64" t="s">
        <v>0</v>
      </c>
      <c r="B17" s="65" t="s">
        <v>237</v>
      </c>
      <c r="C17" s="66" t="s">
        <v>0</v>
      </c>
      <c r="D17" s="86">
        <f>SUM(D13:D16)</f>
        <v>9547975442</v>
      </c>
      <c r="E17" s="87">
        <f>SUM(E13:E16)</f>
        <v>686812068</v>
      </c>
      <c r="F17" s="88">
        <f t="shared" si="0"/>
        <v>10234787510</v>
      </c>
      <c r="G17" s="86">
        <f>SUM(G13:G16)</f>
        <v>9547975442</v>
      </c>
      <c r="H17" s="87">
        <f>SUM(H13:H16)</f>
        <v>715011490</v>
      </c>
      <c r="I17" s="88">
        <f t="shared" si="1"/>
        <v>10262986932</v>
      </c>
      <c r="J17" s="86">
        <f>SUM(J13:J16)</f>
        <v>2734237739</v>
      </c>
      <c r="K17" s="87">
        <f>SUM(K13:K16)</f>
        <v>30034657</v>
      </c>
      <c r="L17" s="87">
        <f t="shared" si="2"/>
        <v>2764272396</v>
      </c>
      <c r="M17" s="102">
        <f t="shared" si="3"/>
        <v>0.27008595862875906</v>
      </c>
      <c r="N17" s="86">
        <f>SUM(N13:N16)</f>
        <v>2206634062</v>
      </c>
      <c r="O17" s="87">
        <f>SUM(O13:O16)</f>
        <v>98675687</v>
      </c>
      <c r="P17" s="87">
        <f t="shared" si="4"/>
        <v>2305309749</v>
      </c>
      <c r="Q17" s="102">
        <f t="shared" si="5"/>
        <v>0.22524256089807185</v>
      </c>
      <c r="R17" s="86">
        <f>SUM(R13:R16)</f>
        <v>0</v>
      </c>
      <c r="S17" s="87">
        <f>SUM(S13:S16)</f>
        <v>0</v>
      </c>
      <c r="T17" s="87">
        <f t="shared" si="6"/>
        <v>0</v>
      </c>
      <c r="U17" s="102">
        <f t="shared" si="7"/>
        <v>0</v>
      </c>
      <c r="V17" s="86">
        <f>SUM(V13:V16)</f>
        <v>0</v>
      </c>
      <c r="W17" s="87">
        <f>SUM(W13:W16)</f>
        <v>0</v>
      </c>
      <c r="X17" s="87">
        <f t="shared" si="8"/>
        <v>0</v>
      </c>
      <c r="Y17" s="102">
        <f t="shared" si="9"/>
        <v>0</v>
      </c>
      <c r="Z17" s="86">
        <f t="shared" si="10"/>
        <v>4940871801</v>
      </c>
      <c r="AA17" s="87">
        <f t="shared" si="11"/>
        <v>128710344</v>
      </c>
      <c r="AB17" s="87">
        <f t="shared" si="12"/>
        <v>5069582145</v>
      </c>
      <c r="AC17" s="102">
        <f t="shared" si="13"/>
        <v>0.49532851952683088</v>
      </c>
      <c r="AD17" s="86">
        <f>SUM(AD13:AD16)</f>
        <v>4472296030</v>
      </c>
      <c r="AE17" s="87">
        <f>SUM(AE13:AE16)</f>
        <v>114665557</v>
      </c>
      <c r="AF17" s="87">
        <f t="shared" si="14"/>
        <v>4586961587</v>
      </c>
      <c r="AG17" s="87">
        <f>SUM(AG13:AG16)</f>
        <v>9370345214</v>
      </c>
      <c r="AH17" s="87">
        <f>SUM(AH13:AH16)</f>
        <v>9370345214</v>
      </c>
      <c r="AI17" s="88">
        <f>SUM(AI13:AI16)</f>
        <v>1982386285</v>
      </c>
      <c r="AJ17" s="122">
        <f t="shared" si="15"/>
        <v>0.21155957862023758</v>
      </c>
      <c r="AK17" s="123">
        <f t="shared" si="16"/>
        <v>-0.49742117842592692</v>
      </c>
    </row>
    <row r="18" spans="1:37" x14ac:dyDescent="0.2">
      <c r="A18" s="61" t="s">
        <v>101</v>
      </c>
      <c r="B18" s="62" t="s">
        <v>65</v>
      </c>
      <c r="C18" s="63" t="s">
        <v>66</v>
      </c>
      <c r="D18" s="83">
        <v>3156893888</v>
      </c>
      <c r="E18" s="84">
        <v>259784080</v>
      </c>
      <c r="F18" s="85">
        <f t="shared" si="0"/>
        <v>3416677968</v>
      </c>
      <c r="G18" s="83">
        <v>3156893888</v>
      </c>
      <c r="H18" s="84">
        <v>259784080</v>
      </c>
      <c r="I18" s="85">
        <f t="shared" si="1"/>
        <v>3416677968</v>
      </c>
      <c r="J18" s="83">
        <v>848928971</v>
      </c>
      <c r="K18" s="84">
        <v>18954877</v>
      </c>
      <c r="L18" s="84">
        <f t="shared" si="2"/>
        <v>867883848</v>
      </c>
      <c r="M18" s="101">
        <f t="shared" si="3"/>
        <v>0.25401394457670468</v>
      </c>
      <c r="N18" s="83">
        <v>796344913</v>
      </c>
      <c r="O18" s="84">
        <v>62073132</v>
      </c>
      <c r="P18" s="84">
        <f t="shared" si="4"/>
        <v>858418045</v>
      </c>
      <c r="Q18" s="101">
        <f t="shared" si="5"/>
        <v>0.25124347481377851</v>
      </c>
      <c r="R18" s="83">
        <v>0</v>
      </c>
      <c r="S18" s="84">
        <v>0</v>
      </c>
      <c r="T18" s="84">
        <f t="shared" si="6"/>
        <v>0</v>
      </c>
      <c r="U18" s="101">
        <f t="shared" si="7"/>
        <v>0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1645273884</v>
      </c>
      <c r="AA18" s="84">
        <f t="shared" si="11"/>
        <v>81028009</v>
      </c>
      <c r="AB18" s="84">
        <f t="shared" si="12"/>
        <v>1726301893</v>
      </c>
      <c r="AC18" s="101">
        <f t="shared" si="13"/>
        <v>0.50525741939048319</v>
      </c>
      <c r="AD18" s="83">
        <v>1586532960</v>
      </c>
      <c r="AE18" s="84">
        <v>86184873</v>
      </c>
      <c r="AF18" s="84">
        <f t="shared" si="14"/>
        <v>1672717833</v>
      </c>
      <c r="AG18" s="84">
        <v>3532397243</v>
      </c>
      <c r="AH18" s="84">
        <v>3532397243</v>
      </c>
      <c r="AI18" s="85">
        <v>862470028</v>
      </c>
      <c r="AJ18" s="120">
        <f t="shared" si="15"/>
        <v>0.24415997654542387</v>
      </c>
      <c r="AK18" s="121">
        <f t="shared" si="16"/>
        <v>-0.48681240310540763</v>
      </c>
    </row>
    <row r="19" spans="1:37" x14ac:dyDescent="0.2">
      <c r="A19" s="61" t="s">
        <v>101</v>
      </c>
      <c r="B19" s="62" t="s">
        <v>238</v>
      </c>
      <c r="C19" s="63" t="s">
        <v>239</v>
      </c>
      <c r="D19" s="83">
        <v>1934788304</v>
      </c>
      <c r="E19" s="84">
        <v>147752250</v>
      </c>
      <c r="F19" s="85">
        <f t="shared" si="0"/>
        <v>2082540554</v>
      </c>
      <c r="G19" s="83">
        <v>1934788304</v>
      </c>
      <c r="H19" s="84">
        <v>147752250</v>
      </c>
      <c r="I19" s="85">
        <f t="shared" si="1"/>
        <v>2082540554</v>
      </c>
      <c r="J19" s="83">
        <v>498981507</v>
      </c>
      <c r="K19" s="84">
        <v>27431943</v>
      </c>
      <c r="L19" s="84">
        <f t="shared" si="2"/>
        <v>526413450</v>
      </c>
      <c r="M19" s="101">
        <f t="shared" si="3"/>
        <v>0.25277464536712213</v>
      </c>
      <c r="N19" s="83">
        <v>461687456</v>
      </c>
      <c r="O19" s="84">
        <v>24962609</v>
      </c>
      <c r="P19" s="84">
        <f t="shared" si="4"/>
        <v>486650065</v>
      </c>
      <c r="Q19" s="101">
        <f t="shared" si="5"/>
        <v>0.23368095476713582</v>
      </c>
      <c r="R19" s="83">
        <v>0</v>
      </c>
      <c r="S19" s="84">
        <v>0</v>
      </c>
      <c r="T19" s="84">
        <f t="shared" si="6"/>
        <v>0</v>
      </c>
      <c r="U19" s="101">
        <f t="shared" si="7"/>
        <v>0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960668963</v>
      </c>
      <c r="AA19" s="84">
        <f t="shared" si="11"/>
        <v>52394552</v>
      </c>
      <c r="AB19" s="84">
        <f t="shared" si="12"/>
        <v>1013063515</v>
      </c>
      <c r="AC19" s="101">
        <f t="shared" si="13"/>
        <v>0.48645560013425793</v>
      </c>
      <c r="AD19" s="83">
        <v>3877641287</v>
      </c>
      <c r="AE19" s="84">
        <v>86330</v>
      </c>
      <c r="AF19" s="84">
        <f t="shared" si="14"/>
        <v>3877727617</v>
      </c>
      <c r="AG19" s="84">
        <v>1986901288</v>
      </c>
      <c r="AH19" s="84">
        <v>1986901288</v>
      </c>
      <c r="AI19" s="85">
        <v>419560201</v>
      </c>
      <c r="AJ19" s="120">
        <f t="shared" si="15"/>
        <v>0.21116308270267728</v>
      </c>
      <c r="AK19" s="121">
        <f t="shared" si="16"/>
        <v>-0.87450122518494577</v>
      </c>
    </row>
    <row r="20" spans="1:37" x14ac:dyDescent="0.2">
      <c r="A20" s="61" t="s">
        <v>101</v>
      </c>
      <c r="B20" s="62" t="s">
        <v>240</v>
      </c>
      <c r="C20" s="63" t="s">
        <v>241</v>
      </c>
      <c r="D20" s="83">
        <v>2186950955</v>
      </c>
      <c r="E20" s="84">
        <v>193420000</v>
      </c>
      <c r="F20" s="85">
        <f t="shared" si="0"/>
        <v>2380370955</v>
      </c>
      <c r="G20" s="83">
        <v>2186950955</v>
      </c>
      <c r="H20" s="84">
        <v>193420000</v>
      </c>
      <c r="I20" s="85">
        <f t="shared" si="1"/>
        <v>2380370955</v>
      </c>
      <c r="J20" s="83">
        <v>625733367</v>
      </c>
      <c r="K20" s="84">
        <v>27262833</v>
      </c>
      <c r="L20" s="84">
        <f t="shared" si="2"/>
        <v>652996200</v>
      </c>
      <c r="M20" s="101">
        <f t="shared" si="3"/>
        <v>0.27432539395944694</v>
      </c>
      <c r="N20" s="83">
        <v>518251852</v>
      </c>
      <c r="O20" s="84">
        <v>77294779</v>
      </c>
      <c r="P20" s="84">
        <f t="shared" si="4"/>
        <v>595546631</v>
      </c>
      <c r="Q20" s="101">
        <f t="shared" si="5"/>
        <v>0.25019068130916594</v>
      </c>
      <c r="R20" s="83">
        <v>0</v>
      </c>
      <c r="S20" s="84">
        <v>0</v>
      </c>
      <c r="T20" s="84">
        <f t="shared" si="6"/>
        <v>0</v>
      </c>
      <c r="U20" s="101">
        <f t="shared" si="7"/>
        <v>0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1143985219</v>
      </c>
      <c r="AA20" s="84">
        <f t="shared" si="11"/>
        <v>104557612</v>
      </c>
      <c r="AB20" s="84">
        <f t="shared" si="12"/>
        <v>1248542831</v>
      </c>
      <c r="AC20" s="101">
        <f t="shared" si="13"/>
        <v>0.52451607526861288</v>
      </c>
      <c r="AD20" s="83">
        <v>811124673</v>
      </c>
      <c r="AE20" s="84">
        <v>32844935</v>
      </c>
      <c r="AF20" s="84">
        <f t="shared" si="14"/>
        <v>843969608</v>
      </c>
      <c r="AG20" s="84">
        <v>2188330209</v>
      </c>
      <c r="AH20" s="84">
        <v>2188330209</v>
      </c>
      <c r="AI20" s="85">
        <v>275838944</v>
      </c>
      <c r="AJ20" s="120">
        <f t="shared" si="15"/>
        <v>0.12604996397049692</v>
      </c>
      <c r="AK20" s="121">
        <f t="shared" si="16"/>
        <v>-0.29435061955453734</v>
      </c>
    </row>
    <row r="21" spans="1:37" x14ac:dyDescent="0.2">
      <c r="A21" s="61" t="s">
        <v>116</v>
      </c>
      <c r="B21" s="62" t="s">
        <v>242</v>
      </c>
      <c r="C21" s="63" t="s">
        <v>243</v>
      </c>
      <c r="D21" s="83">
        <v>245622442</v>
      </c>
      <c r="E21" s="84">
        <v>0</v>
      </c>
      <c r="F21" s="85">
        <f t="shared" si="0"/>
        <v>245622442</v>
      </c>
      <c r="G21" s="83">
        <v>245622442</v>
      </c>
      <c r="H21" s="84">
        <v>0</v>
      </c>
      <c r="I21" s="85">
        <f t="shared" si="1"/>
        <v>245622442</v>
      </c>
      <c r="J21" s="83">
        <v>100030450</v>
      </c>
      <c r="K21" s="84">
        <v>0</v>
      </c>
      <c r="L21" s="84">
        <f t="shared" si="2"/>
        <v>100030450</v>
      </c>
      <c r="M21" s="101">
        <f t="shared" si="3"/>
        <v>0.40725289263266912</v>
      </c>
      <c r="N21" s="83">
        <v>79063798</v>
      </c>
      <c r="O21" s="84">
        <v>237659</v>
      </c>
      <c r="P21" s="84">
        <f t="shared" si="4"/>
        <v>79301457</v>
      </c>
      <c r="Q21" s="101">
        <f t="shared" si="5"/>
        <v>0.32285916691602634</v>
      </c>
      <c r="R21" s="83">
        <v>0</v>
      </c>
      <c r="S21" s="84">
        <v>0</v>
      </c>
      <c r="T21" s="84">
        <f t="shared" si="6"/>
        <v>0</v>
      </c>
      <c r="U21" s="101">
        <f t="shared" si="7"/>
        <v>0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179094248</v>
      </c>
      <c r="AA21" s="84">
        <f t="shared" si="11"/>
        <v>237659</v>
      </c>
      <c r="AB21" s="84">
        <f t="shared" si="12"/>
        <v>179331907</v>
      </c>
      <c r="AC21" s="101">
        <f t="shared" si="13"/>
        <v>0.73011205954869551</v>
      </c>
      <c r="AD21" s="83">
        <v>186339182</v>
      </c>
      <c r="AE21" s="84">
        <v>348364</v>
      </c>
      <c r="AF21" s="84">
        <f t="shared" si="14"/>
        <v>186687546</v>
      </c>
      <c r="AG21" s="84">
        <v>263842322</v>
      </c>
      <c r="AH21" s="84">
        <v>263842322</v>
      </c>
      <c r="AI21" s="85">
        <v>78743207</v>
      </c>
      <c r="AJ21" s="120">
        <f t="shared" si="15"/>
        <v>0.29844797606048962</v>
      </c>
      <c r="AK21" s="121">
        <f t="shared" si="16"/>
        <v>-0.57521827942395265</v>
      </c>
    </row>
    <row r="22" spans="1:37" ht="16.5" x14ac:dyDescent="0.3">
      <c r="A22" s="64" t="s">
        <v>0</v>
      </c>
      <c r="B22" s="65" t="s">
        <v>244</v>
      </c>
      <c r="C22" s="66" t="s">
        <v>0</v>
      </c>
      <c r="D22" s="86">
        <f>SUM(D18:D21)</f>
        <v>7524255589</v>
      </c>
      <c r="E22" s="87">
        <f>SUM(E18:E21)</f>
        <v>600956330</v>
      </c>
      <c r="F22" s="88">
        <f t="shared" si="0"/>
        <v>8125211919</v>
      </c>
      <c r="G22" s="86">
        <f>SUM(G18:G21)</f>
        <v>7524255589</v>
      </c>
      <c r="H22" s="87">
        <f>SUM(H18:H21)</f>
        <v>600956330</v>
      </c>
      <c r="I22" s="88">
        <f t="shared" si="1"/>
        <v>8125211919</v>
      </c>
      <c r="J22" s="86">
        <f>SUM(J18:J21)</f>
        <v>2073674295</v>
      </c>
      <c r="K22" s="87">
        <f>SUM(K18:K21)</f>
        <v>73649653</v>
      </c>
      <c r="L22" s="87">
        <f t="shared" si="2"/>
        <v>2147323948</v>
      </c>
      <c r="M22" s="102">
        <f t="shared" si="3"/>
        <v>0.26427913135147851</v>
      </c>
      <c r="N22" s="86">
        <f>SUM(N18:N21)</f>
        <v>1855348019</v>
      </c>
      <c r="O22" s="87">
        <f>SUM(O18:O21)</f>
        <v>164568179</v>
      </c>
      <c r="P22" s="87">
        <f t="shared" si="4"/>
        <v>2019916198</v>
      </c>
      <c r="Q22" s="102">
        <f t="shared" si="5"/>
        <v>0.24859858649060301</v>
      </c>
      <c r="R22" s="86">
        <f>SUM(R18:R21)</f>
        <v>0</v>
      </c>
      <c r="S22" s="87">
        <f>SUM(S18:S21)</f>
        <v>0</v>
      </c>
      <c r="T22" s="87">
        <f t="shared" si="6"/>
        <v>0</v>
      </c>
      <c r="U22" s="102">
        <f t="shared" si="7"/>
        <v>0</v>
      </c>
      <c r="V22" s="86">
        <f>SUM(V18:V21)</f>
        <v>0</v>
      </c>
      <c r="W22" s="87">
        <f>SUM(W18:W21)</f>
        <v>0</v>
      </c>
      <c r="X22" s="87">
        <f t="shared" si="8"/>
        <v>0</v>
      </c>
      <c r="Y22" s="102">
        <f t="shared" si="9"/>
        <v>0</v>
      </c>
      <c r="Z22" s="86">
        <f t="shared" si="10"/>
        <v>3929022314</v>
      </c>
      <c r="AA22" s="87">
        <f t="shared" si="11"/>
        <v>238217832</v>
      </c>
      <c r="AB22" s="87">
        <f t="shared" si="12"/>
        <v>4167240146</v>
      </c>
      <c r="AC22" s="102">
        <f t="shared" si="13"/>
        <v>0.51287771784208158</v>
      </c>
      <c r="AD22" s="86">
        <f>SUM(AD18:AD21)</f>
        <v>6461638102</v>
      </c>
      <c r="AE22" s="87">
        <f>SUM(AE18:AE21)</f>
        <v>119464502</v>
      </c>
      <c r="AF22" s="87">
        <f t="shared" si="14"/>
        <v>6581102604</v>
      </c>
      <c r="AG22" s="87">
        <f>SUM(AG18:AG21)</f>
        <v>7971471062</v>
      </c>
      <c r="AH22" s="87">
        <f>SUM(AH18:AH21)</f>
        <v>7971471062</v>
      </c>
      <c r="AI22" s="88">
        <f>SUM(AI18:AI21)</f>
        <v>1636612380</v>
      </c>
      <c r="AJ22" s="122">
        <f t="shared" si="15"/>
        <v>0.20530870240522239</v>
      </c>
      <c r="AK22" s="123">
        <f t="shared" si="16"/>
        <v>-0.69307328580893213</v>
      </c>
    </row>
    <row r="23" spans="1:37" ht="16.5" x14ac:dyDescent="0.3">
      <c r="A23" s="67" t="s">
        <v>0</v>
      </c>
      <c r="B23" s="68" t="s">
        <v>245</v>
      </c>
      <c r="C23" s="69" t="s">
        <v>0</v>
      </c>
      <c r="D23" s="89">
        <f>SUM(D9:D11,D13:D16,D18:D21)</f>
        <v>164848970031</v>
      </c>
      <c r="E23" s="90">
        <f>SUM(E9:E11,E13:E16,E18:E21)</f>
        <v>17483753475</v>
      </c>
      <c r="F23" s="91">
        <f t="shared" si="0"/>
        <v>182332723506</v>
      </c>
      <c r="G23" s="89">
        <f>SUM(G9:G11,G13:G16,G18:G21)</f>
        <v>164848970031</v>
      </c>
      <c r="H23" s="90">
        <f>SUM(H9:H11,H13:H16,H18:H21)</f>
        <v>17511952897</v>
      </c>
      <c r="I23" s="91">
        <f t="shared" si="1"/>
        <v>182360922928</v>
      </c>
      <c r="J23" s="89">
        <f>SUM(J9:J11,J13:J16,J18:J21)</f>
        <v>46904371905</v>
      </c>
      <c r="K23" s="90">
        <f>SUM(K9:K11,K13:K16,K18:K21)</f>
        <v>977236630</v>
      </c>
      <c r="L23" s="90">
        <f t="shared" si="2"/>
        <v>47881608535</v>
      </c>
      <c r="M23" s="103">
        <f t="shared" si="3"/>
        <v>0.26260567831327525</v>
      </c>
      <c r="N23" s="89">
        <f>SUM(N9:N11,N13:N16,N18:N21)</f>
        <v>40161032257</v>
      </c>
      <c r="O23" s="90">
        <f>SUM(O9:O11,O13:O16,O18:O21)</f>
        <v>2481309059</v>
      </c>
      <c r="P23" s="90">
        <f t="shared" si="4"/>
        <v>42642341316</v>
      </c>
      <c r="Q23" s="103">
        <f t="shared" si="5"/>
        <v>0.23387102707647964</v>
      </c>
      <c r="R23" s="89">
        <f>SUM(R9:R11,R13:R16,R18:R21)</f>
        <v>0</v>
      </c>
      <c r="S23" s="90">
        <f>SUM(S9:S11,S13:S16,S18:S21)</f>
        <v>0</v>
      </c>
      <c r="T23" s="90">
        <f t="shared" si="6"/>
        <v>0</v>
      </c>
      <c r="U23" s="103">
        <f t="shared" si="7"/>
        <v>0</v>
      </c>
      <c r="V23" s="89">
        <f>SUM(V9:V11,V13:V16,V18:V21)</f>
        <v>0</v>
      </c>
      <c r="W23" s="90">
        <f>SUM(W9:W11,W13:W16,W18:W21)</f>
        <v>0</v>
      </c>
      <c r="X23" s="90">
        <f t="shared" si="8"/>
        <v>0</v>
      </c>
      <c r="Y23" s="103">
        <f t="shared" si="9"/>
        <v>0</v>
      </c>
      <c r="Z23" s="89">
        <f t="shared" si="10"/>
        <v>87065404162</v>
      </c>
      <c r="AA23" s="90">
        <f t="shared" si="11"/>
        <v>3458545689</v>
      </c>
      <c r="AB23" s="90">
        <f t="shared" si="12"/>
        <v>90523949851</v>
      </c>
      <c r="AC23" s="103">
        <f t="shared" si="13"/>
        <v>0.49647670538975491</v>
      </c>
      <c r="AD23" s="89">
        <f>SUM(AD9:AD11,AD13:AD16,AD18:AD21)</f>
        <v>84743686516</v>
      </c>
      <c r="AE23" s="90">
        <f>SUM(AE9:AE11,AE13:AE16,AE18:AE21)</f>
        <v>4882289586</v>
      </c>
      <c r="AF23" s="90">
        <f t="shared" si="14"/>
        <v>89625976102</v>
      </c>
      <c r="AG23" s="90">
        <f>SUM(AG9:AG11,AG13:AG16,AG18:AG21)</f>
        <v>179971285876</v>
      </c>
      <c r="AH23" s="90">
        <f>SUM(AH9:AH11,AH13:AH16,AH18:AH21)</f>
        <v>179971285876</v>
      </c>
      <c r="AI23" s="91">
        <f>SUM(AI9:AI11,AI13:AI16,AI18:AI21)</f>
        <v>43090443984</v>
      </c>
      <c r="AJ23" s="124">
        <f t="shared" si="15"/>
        <v>0.23942954996548318</v>
      </c>
      <c r="AK23" s="125">
        <f t="shared" si="16"/>
        <v>-0.52421894666485602</v>
      </c>
    </row>
    <row r="24" spans="1:37" x14ac:dyDescent="0.2">
      <c r="A24" s="2"/>
      <c r="B24" s="2"/>
      <c r="C24" s="2"/>
      <c r="D24" s="82"/>
      <c r="E24" s="82"/>
      <c r="F24" s="82"/>
      <c r="G24" s="82"/>
      <c r="H24" s="82"/>
      <c r="I24" s="82"/>
      <c r="J24" s="82"/>
      <c r="K24" s="82"/>
      <c r="L24" s="82"/>
      <c r="M24" s="100"/>
      <c r="N24" s="82"/>
      <c r="O24" s="82"/>
      <c r="P24" s="82"/>
      <c r="Q24" s="100"/>
      <c r="R24" s="82"/>
      <c r="S24" s="82"/>
      <c r="T24" s="82"/>
      <c r="U24" s="100"/>
      <c r="V24" s="82"/>
      <c r="W24" s="82"/>
      <c r="X24" s="82"/>
      <c r="Y24" s="100"/>
      <c r="Z24" s="82"/>
      <c r="AA24" s="82"/>
      <c r="AB24" s="82"/>
      <c r="AC24" s="100"/>
      <c r="AD24" s="82"/>
      <c r="AE24" s="82"/>
      <c r="AF24" s="82"/>
      <c r="AG24" s="82"/>
      <c r="AH24" s="82"/>
      <c r="AI24" s="82"/>
      <c r="AJ24" s="100"/>
      <c r="AK24" s="100"/>
    </row>
    <row r="25" spans="1:37" x14ac:dyDescent="0.2">
      <c r="A25" s="2"/>
      <c r="B25" s="2"/>
      <c r="C25" s="2"/>
      <c r="D25" s="82"/>
      <c r="E25" s="82"/>
      <c r="F25" s="82"/>
      <c r="G25" s="82"/>
      <c r="H25" s="82"/>
      <c r="I25" s="82"/>
      <c r="J25" s="82"/>
      <c r="K25" s="82"/>
      <c r="L25" s="82"/>
      <c r="M25" s="100"/>
      <c r="N25" s="82"/>
      <c r="O25" s="82"/>
      <c r="P25" s="82"/>
      <c r="Q25" s="100"/>
      <c r="R25" s="82"/>
      <c r="S25" s="82"/>
      <c r="T25" s="82"/>
      <c r="U25" s="100"/>
      <c r="V25" s="82"/>
      <c r="W25" s="82"/>
      <c r="X25" s="82"/>
      <c r="Y25" s="100"/>
      <c r="Z25" s="82"/>
      <c r="AA25" s="82"/>
      <c r="AB25" s="82"/>
      <c r="AC25" s="100"/>
      <c r="AD25" s="82"/>
      <c r="AE25" s="82"/>
      <c r="AF25" s="82"/>
      <c r="AG25" s="82"/>
      <c r="AH25" s="82"/>
      <c r="AI25" s="82"/>
      <c r="AJ25" s="100"/>
      <c r="AK25" s="100"/>
    </row>
    <row r="26" spans="1:37" x14ac:dyDescent="0.2">
      <c r="A26" s="2"/>
      <c r="B26" s="2"/>
      <c r="C26" s="2"/>
      <c r="D26" s="82"/>
      <c r="E26" s="82"/>
      <c r="F26" s="82"/>
      <c r="G26" s="82"/>
      <c r="H26" s="82"/>
      <c r="I26" s="82"/>
      <c r="J26" s="82"/>
      <c r="K26" s="82"/>
      <c r="L26" s="82"/>
      <c r="M26" s="100"/>
      <c r="N26" s="82"/>
      <c r="O26" s="82"/>
      <c r="P26" s="82"/>
      <c r="Q26" s="100"/>
      <c r="R26" s="82"/>
      <c r="S26" s="82"/>
      <c r="T26" s="82"/>
      <c r="U26" s="100"/>
      <c r="V26" s="82"/>
      <c r="W26" s="82"/>
      <c r="X26" s="82"/>
      <c r="Y26" s="100"/>
      <c r="Z26" s="82"/>
      <c r="AA26" s="82"/>
      <c r="AB26" s="82"/>
      <c r="AC26" s="100"/>
      <c r="AD26" s="82"/>
      <c r="AE26" s="82"/>
      <c r="AF26" s="82"/>
      <c r="AG26" s="82"/>
      <c r="AH26" s="82"/>
      <c r="AI26" s="82"/>
      <c r="AJ26" s="100"/>
      <c r="AK26" s="100"/>
    </row>
    <row r="27" spans="1:37" x14ac:dyDescent="0.2">
      <c r="A27" s="2"/>
      <c r="B27" s="2"/>
      <c r="C27" s="2"/>
      <c r="D27" s="82"/>
      <c r="E27" s="82"/>
      <c r="F27" s="82"/>
      <c r="G27" s="82"/>
      <c r="H27" s="82"/>
      <c r="I27" s="82"/>
      <c r="J27" s="82"/>
      <c r="K27" s="82"/>
      <c r="L27" s="82"/>
      <c r="M27" s="100"/>
      <c r="N27" s="82"/>
      <c r="O27" s="82"/>
      <c r="P27" s="82"/>
      <c r="Q27" s="100"/>
      <c r="R27" s="82"/>
      <c r="S27" s="82"/>
      <c r="T27" s="82"/>
      <c r="U27" s="100"/>
      <c r="V27" s="82"/>
      <c r="W27" s="82"/>
      <c r="X27" s="82"/>
      <c r="Y27" s="100"/>
      <c r="Z27" s="82"/>
      <c r="AA27" s="82"/>
      <c r="AB27" s="82"/>
      <c r="AC27" s="100"/>
      <c r="AD27" s="82"/>
      <c r="AE27" s="82"/>
      <c r="AF27" s="82"/>
      <c r="AG27" s="82"/>
      <c r="AH27" s="82"/>
      <c r="AI27" s="82"/>
      <c r="AJ27" s="100"/>
      <c r="AK27" s="100"/>
    </row>
    <row r="28" spans="1:37" x14ac:dyDescent="0.2">
      <c r="A28" s="2"/>
      <c r="B28" s="2"/>
      <c r="C28" s="2"/>
      <c r="D28" s="82"/>
      <c r="E28" s="82"/>
      <c r="F28" s="82"/>
      <c r="G28" s="82"/>
      <c r="H28" s="82"/>
      <c r="I28" s="82"/>
      <c r="J28" s="82"/>
      <c r="K28" s="82"/>
      <c r="L28" s="82"/>
      <c r="M28" s="100"/>
      <c r="N28" s="82"/>
      <c r="O28" s="82"/>
      <c r="P28" s="82"/>
      <c r="Q28" s="100"/>
      <c r="R28" s="82"/>
      <c r="S28" s="82"/>
      <c r="T28" s="82"/>
      <c r="U28" s="100"/>
      <c r="V28" s="82"/>
      <c r="W28" s="82"/>
      <c r="X28" s="82"/>
      <c r="Y28" s="100"/>
      <c r="Z28" s="82"/>
      <c r="AA28" s="82"/>
      <c r="AB28" s="82"/>
      <c r="AC28" s="100"/>
      <c r="AD28" s="82"/>
      <c r="AE28" s="82"/>
      <c r="AF28" s="82"/>
      <c r="AG28" s="82"/>
      <c r="AH28" s="82"/>
      <c r="AI28" s="82"/>
      <c r="AJ28" s="100"/>
      <c r="AK28" s="100"/>
    </row>
    <row r="29" spans="1:37" x14ac:dyDescent="0.2">
      <c r="A29" s="2"/>
      <c r="B29" s="2"/>
      <c r="C29" s="2"/>
      <c r="D29" s="82"/>
      <c r="E29" s="82"/>
      <c r="F29" s="82"/>
      <c r="G29" s="82"/>
      <c r="H29" s="82"/>
      <c r="I29" s="82"/>
      <c r="J29" s="82"/>
      <c r="K29" s="82"/>
      <c r="L29" s="82"/>
      <c r="M29" s="100"/>
      <c r="N29" s="82"/>
      <c r="O29" s="82"/>
      <c r="P29" s="82"/>
      <c r="Q29" s="100"/>
      <c r="R29" s="82"/>
      <c r="S29" s="82"/>
      <c r="T29" s="82"/>
      <c r="U29" s="100"/>
      <c r="V29" s="82"/>
      <c r="W29" s="82"/>
      <c r="X29" s="82"/>
      <c r="Y29" s="100"/>
      <c r="Z29" s="82"/>
      <c r="AA29" s="82"/>
      <c r="AB29" s="82"/>
      <c r="AC29" s="100"/>
      <c r="AD29" s="82"/>
      <c r="AE29" s="82"/>
      <c r="AF29" s="82"/>
      <c r="AG29" s="82"/>
      <c r="AH29" s="82"/>
      <c r="AI29" s="82"/>
      <c r="AJ29" s="100"/>
      <c r="AK29" s="100"/>
    </row>
    <row r="30" spans="1:37" x14ac:dyDescent="0.2">
      <c r="A30" s="2"/>
      <c r="B30" s="2"/>
      <c r="C30" s="2"/>
      <c r="D30" s="82"/>
      <c r="E30" s="82"/>
      <c r="F30" s="82"/>
      <c r="G30" s="82"/>
      <c r="H30" s="82"/>
      <c r="I30" s="82"/>
      <c r="J30" s="82"/>
      <c r="K30" s="82"/>
      <c r="L30" s="82"/>
      <c r="M30" s="100"/>
      <c r="N30" s="82"/>
      <c r="O30" s="82"/>
      <c r="P30" s="82"/>
      <c r="Q30" s="100"/>
      <c r="R30" s="82"/>
      <c r="S30" s="82"/>
      <c r="T30" s="82"/>
      <c r="U30" s="100"/>
      <c r="V30" s="82"/>
      <c r="W30" s="82"/>
      <c r="X30" s="82"/>
      <c r="Y30" s="100"/>
      <c r="Z30" s="82"/>
      <c r="AA30" s="82"/>
      <c r="AB30" s="82"/>
      <c r="AC30" s="100"/>
      <c r="AD30" s="82"/>
      <c r="AE30" s="82"/>
      <c r="AF30" s="82"/>
      <c r="AG30" s="82"/>
      <c r="AH30" s="82"/>
      <c r="AI30" s="82"/>
      <c r="AJ30" s="100"/>
      <c r="AK30" s="100"/>
    </row>
    <row r="31" spans="1:37" x14ac:dyDescent="0.2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</row>
    <row r="32" spans="1:37" x14ac:dyDescent="0.2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</row>
    <row r="33" spans="1:37" x14ac:dyDescent="0.2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</row>
    <row r="34" spans="1:37" x14ac:dyDescent="0.2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</row>
    <row r="35" spans="1:37" x14ac:dyDescent="0.2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</row>
    <row r="36" spans="1:37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showGridLines="0" view="pageBreakPreview" zoomScale="60" zoomScaleNormal="100" workbookViewId="0">
      <selection activeCell="AA24" sqref="AA24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5.85546875" customWidth="1"/>
    <col min="7" max="9" width="12.5703125" hidden="1" customWidth="1"/>
    <col min="10" max="16" width="17.28515625" customWidth="1"/>
    <col min="17" max="17" width="14.140625" bestFit="1" customWidth="1"/>
    <col min="18" max="25" width="12.5703125" hidden="1" customWidth="1"/>
    <col min="26" max="28" width="16.140625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9.2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30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99</v>
      </c>
      <c r="B9" s="62" t="s">
        <v>50</v>
      </c>
      <c r="C9" s="63" t="s">
        <v>51</v>
      </c>
      <c r="D9" s="83">
        <v>43656806610</v>
      </c>
      <c r="E9" s="84">
        <v>5321542000</v>
      </c>
      <c r="F9" s="85">
        <f>$D9       +$E9</f>
        <v>48978348610</v>
      </c>
      <c r="G9" s="83">
        <v>43618448110</v>
      </c>
      <c r="H9" s="84">
        <v>5321542336</v>
      </c>
      <c r="I9" s="85">
        <f>$G9       +$H9</f>
        <v>48939990446</v>
      </c>
      <c r="J9" s="83">
        <v>11465914159</v>
      </c>
      <c r="K9" s="84">
        <v>454029618</v>
      </c>
      <c r="L9" s="84">
        <f>$J9       +$K9</f>
        <v>11919943777</v>
      </c>
      <c r="M9" s="101">
        <f>IF(($F9       =0),0,($L9       /$F9       ))</f>
        <v>0.24337169617364934</v>
      </c>
      <c r="N9" s="83">
        <v>10790006374</v>
      </c>
      <c r="O9" s="84">
        <v>1096692023</v>
      </c>
      <c r="P9" s="84">
        <f>$N9       +$O9</f>
        <v>11886698397</v>
      </c>
      <c r="Q9" s="101">
        <f>IF(($F9       =0),0,($P9       /$F9       ))</f>
        <v>0.24269291910289256</v>
      </c>
      <c r="R9" s="83">
        <v>0</v>
      </c>
      <c r="S9" s="84">
        <v>0</v>
      </c>
      <c r="T9" s="84">
        <f>$R9       +$S9</f>
        <v>0</v>
      </c>
      <c r="U9" s="101">
        <f>IF(($I9       =0),0,($T9       /$I9       ))</f>
        <v>0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</f>
        <v>22255920533</v>
      </c>
      <c r="AA9" s="84">
        <f>$K9       +$O9</f>
        <v>1550721641</v>
      </c>
      <c r="AB9" s="84">
        <f>$Z9       +$AA9</f>
        <v>23806642174</v>
      </c>
      <c r="AC9" s="101">
        <f>IF(($F9       =0),0,($AB9       /$F9       ))</f>
        <v>0.48606461527654188</v>
      </c>
      <c r="AD9" s="83">
        <v>20749797017</v>
      </c>
      <c r="AE9" s="84">
        <v>1281748840</v>
      </c>
      <c r="AF9" s="84">
        <f>$AD9       +$AE9</f>
        <v>22031545857</v>
      </c>
      <c r="AG9" s="84">
        <v>45327014620</v>
      </c>
      <c r="AH9" s="84">
        <v>45327014620</v>
      </c>
      <c r="AI9" s="85">
        <v>10725898067</v>
      </c>
      <c r="AJ9" s="120">
        <f>IF(($AG9       =0),0,($AI9       /$AG9       ))</f>
        <v>0.23663367545647548</v>
      </c>
      <c r="AK9" s="121">
        <f>IF(($AF9       =0),0,(($P9       /$AF9       )-1))</f>
        <v>-0.46046916207546629</v>
      </c>
    </row>
    <row r="10" spans="1:37" ht="16.5" x14ac:dyDescent="0.3">
      <c r="A10" s="64" t="s">
        <v>0</v>
      </c>
      <c r="B10" s="65" t="s">
        <v>100</v>
      </c>
      <c r="C10" s="66" t="s">
        <v>0</v>
      </c>
      <c r="D10" s="86">
        <f>D9</f>
        <v>43656806610</v>
      </c>
      <c r="E10" s="87">
        <f>E9</f>
        <v>5321542000</v>
      </c>
      <c r="F10" s="88">
        <f t="shared" ref="F10:F41" si="0">$D10      +$E10</f>
        <v>48978348610</v>
      </c>
      <c r="G10" s="86">
        <f>G9</f>
        <v>43618448110</v>
      </c>
      <c r="H10" s="87">
        <f>H9</f>
        <v>5321542336</v>
      </c>
      <c r="I10" s="88">
        <f t="shared" ref="I10:I41" si="1">$G10      +$H10</f>
        <v>48939990446</v>
      </c>
      <c r="J10" s="86">
        <f>J9</f>
        <v>11465914159</v>
      </c>
      <c r="K10" s="87">
        <f>K9</f>
        <v>454029618</v>
      </c>
      <c r="L10" s="87">
        <f t="shared" ref="L10:L41" si="2">$J10      +$K10</f>
        <v>11919943777</v>
      </c>
      <c r="M10" s="102">
        <f t="shared" ref="M10:M41" si="3">IF(($F10      =0),0,($L10      /$F10      ))</f>
        <v>0.24337169617364934</v>
      </c>
      <c r="N10" s="86">
        <f>N9</f>
        <v>10790006374</v>
      </c>
      <c r="O10" s="87">
        <f>O9</f>
        <v>1096692023</v>
      </c>
      <c r="P10" s="87">
        <f t="shared" ref="P10:P41" si="4">$N10      +$O10</f>
        <v>11886698397</v>
      </c>
      <c r="Q10" s="102">
        <f t="shared" ref="Q10:Q41" si="5">IF(($F10      =0),0,($P10      /$F10      ))</f>
        <v>0.24269291910289256</v>
      </c>
      <c r="R10" s="86">
        <f>R9</f>
        <v>0</v>
      </c>
      <c r="S10" s="87">
        <f>S9</f>
        <v>0</v>
      </c>
      <c r="T10" s="87">
        <f t="shared" ref="T10:T41" si="6">$R10      +$S10</f>
        <v>0</v>
      </c>
      <c r="U10" s="102">
        <f t="shared" ref="U10:U41" si="7">IF(($I10      =0),0,($T10      /$I10      ))</f>
        <v>0</v>
      </c>
      <c r="V10" s="86">
        <f>V9</f>
        <v>0</v>
      </c>
      <c r="W10" s="87">
        <f>W9</f>
        <v>0</v>
      </c>
      <c r="X10" s="87">
        <f t="shared" ref="X10:X41" si="8">$V10      +$W10</f>
        <v>0</v>
      </c>
      <c r="Y10" s="102">
        <f t="shared" ref="Y10:Y41" si="9">IF(($I10      =0),0,($X10      /$I10      ))</f>
        <v>0</v>
      </c>
      <c r="Z10" s="86">
        <f t="shared" ref="Z10:Z41" si="10">$J10      +$N10</f>
        <v>22255920533</v>
      </c>
      <c r="AA10" s="87">
        <f t="shared" ref="AA10:AA41" si="11">$K10      +$O10</f>
        <v>1550721641</v>
      </c>
      <c r="AB10" s="87">
        <f t="shared" ref="AB10:AB41" si="12">$Z10      +$AA10</f>
        <v>23806642174</v>
      </c>
      <c r="AC10" s="102">
        <f t="shared" ref="AC10:AC41" si="13">IF(($F10      =0),0,($AB10      /$F10      ))</f>
        <v>0.48606461527654188</v>
      </c>
      <c r="AD10" s="86">
        <f>AD9</f>
        <v>20749797017</v>
      </c>
      <c r="AE10" s="87">
        <f>AE9</f>
        <v>1281748840</v>
      </c>
      <c r="AF10" s="87">
        <f t="shared" ref="AF10:AF41" si="14">$AD10      +$AE10</f>
        <v>22031545857</v>
      </c>
      <c r="AG10" s="87">
        <f>AG9</f>
        <v>45327014620</v>
      </c>
      <c r="AH10" s="87">
        <f>AH9</f>
        <v>45327014620</v>
      </c>
      <c r="AI10" s="88">
        <f>AI9</f>
        <v>10725898067</v>
      </c>
      <c r="AJ10" s="122">
        <f t="shared" ref="AJ10:AJ41" si="15">IF(($AG10      =0),0,($AI10      /$AG10      ))</f>
        <v>0.23663367545647548</v>
      </c>
      <c r="AK10" s="123">
        <f t="shared" ref="AK10:AK41" si="16">IF(($AF10      =0),0,(($P10      /$AF10      )-1))</f>
        <v>-0.46046916207546629</v>
      </c>
    </row>
    <row r="11" spans="1:37" x14ac:dyDescent="0.2">
      <c r="A11" s="61" t="s">
        <v>101</v>
      </c>
      <c r="B11" s="62" t="s">
        <v>246</v>
      </c>
      <c r="C11" s="63" t="s">
        <v>247</v>
      </c>
      <c r="D11" s="83">
        <v>306073108</v>
      </c>
      <c r="E11" s="84">
        <v>38595086</v>
      </c>
      <c r="F11" s="85">
        <f t="shared" si="0"/>
        <v>344668194</v>
      </c>
      <c r="G11" s="83">
        <v>306073108</v>
      </c>
      <c r="H11" s="84">
        <v>38595086</v>
      </c>
      <c r="I11" s="85">
        <f t="shared" si="1"/>
        <v>344668194</v>
      </c>
      <c r="J11" s="83">
        <v>118129383</v>
      </c>
      <c r="K11" s="84">
        <v>8006652</v>
      </c>
      <c r="L11" s="84">
        <f t="shared" si="2"/>
        <v>126136035</v>
      </c>
      <c r="M11" s="101">
        <f t="shared" si="3"/>
        <v>0.36596366359235338</v>
      </c>
      <c r="N11" s="83">
        <v>82751238</v>
      </c>
      <c r="O11" s="84">
        <v>16434024</v>
      </c>
      <c r="P11" s="84">
        <f t="shared" si="4"/>
        <v>99185262</v>
      </c>
      <c r="Q11" s="101">
        <f t="shared" si="5"/>
        <v>0.28777027798509308</v>
      </c>
      <c r="R11" s="83">
        <v>0</v>
      </c>
      <c r="S11" s="84">
        <v>0</v>
      </c>
      <c r="T11" s="84">
        <f t="shared" si="6"/>
        <v>0</v>
      </c>
      <c r="U11" s="101">
        <f t="shared" si="7"/>
        <v>0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200880621</v>
      </c>
      <c r="AA11" s="84">
        <f t="shared" si="11"/>
        <v>24440676</v>
      </c>
      <c r="AB11" s="84">
        <f t="shared" si="12"/>
        <v>225321297</v>
      </c>
      <c r="AC11" s="101">
        <f t="shared" si="13"/>
        <v>0.65373394157744646</v>
      </c>
      <c r="AD11" s="83">
        <v>218652496</v>
      </c>
      <c r="AE11" s="84">
        <v>1870789</v>
      </c>
      <c r="AF11" s="84">
        <f t="shared" si="14"/>
        <v>220523285</v>
      </c>
      <c r="AG11" s="84">
        <v>347553129</v>
      </c>
      <c r="AH11" s="84">
        <v>347553129</v>
      </c>
      <c r="AI11" s="85">
        <v>102778371</v>
      </c>
      <c r="AJ11" s="120">
        <f t="shared" si="15"/>
        <v>0.2957198840238322</v>
      </c>
      <c r="AK11" s="121">
        <f t="shared" si="16"/>
        <v>-0.55022771404842796</v>
      </c>
    </row>
    <row r="12" spans="1:37" x14ac:dyDescent="0.2">
      <c r="A12" s="61" t="s">
        <v>101</v>
      </c>
      <c r="B12" s="62" t="s">
        <v>248</v>
      </c>
      <c r="C12" s="63" t="s">
        <v>249</v>
      </c>
      <c r="D12" s="83">
        <v>189864259</v>
      </c>
      <c r="E12" s="84">
        <v>62184535</v>
      </c>
      <c r="F12" s="85">
        <f t="shared" si="0"/>
        <v>252048794</v>
      </c>
      <c r="G12" s="83">
        <v>189864259</v>
      </c>
      <c r="H12" s="84">
        <v>62184535</v>
      </c>
      <c r="I12" s="85">
        <f t="shared" si="1"/>
        <v>252048794</v>
      </c>
      <c r="J12" s="83">
        <v>70371623</v>
      </c>
      <c r="K12" s="84">
        <v>11179084</v>
      </c>
      <c r="L12" s="84">
        <f t="shared" si="2"/>
        <v>81550707</v>
      </c>
      <c r="M12" s="101">
        <f t="shared" si="3"/>
        <v>0.32355126841035392</v>
      </c>
      <c r="N12" s="83">
        <v>59120022</v>
      </c>
      <c r="O12" s="84">
        <v>27739659</v>
      </c>
      <c r="P12" s="84">
        <f t="shared" si="4"/>
        <v>86859681</v>
      </c>
      <c r="Q12" s="101">
        <f t="shared" si="5"/>
        <v>0.34461454713407597</v>
      </c>
      <c r="R12" s="83">
        <v>0</v>
      </c>
      <c r="S12" s="84">
        <v>0</v>
      </c>
      <c r="T12" s="84">
        <f t="shared" si="6"/>
        <v>0</v>
      </c>
      <c r="U12" s="101">
        <f t="shared" si="7"/>
        <v>0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129491645</v>
      </c>
      <c r="AA12" s="84">
        <f t="shared" si="11"/>
        <v>38918743</v>
      </c>
      <c r="AB12" s="84">
        <f t="shared" si="12"/>
        <v>168410388</v>
      </c>
      <c r="AC12" s="101">
        <f t="shared" si="13"/>
        <v>0.66816581554442989</v>
      </c>
      <c r="AD12" s="83">
        <v>133949229</v>
      </c>
      <c r="AE12" s="84">
        <v>26583722</v>
      </c>
      <c r="AF12" s="84">
        <f t="shared" si="14"/>
        <v>160532951</v>
      </c>
      <c r="AG12" s="84">
        <v>286293957</v>
      </c>
      <c r="AH12" s="84">
        <v>286293957</v>
      </c>
      <c r="AI12" s="85">
        <v>84012305</v>
      </c>
      <c r="AJ12" s="120">
        <f t="shared" si="15"/>
        <v>0.29344770626786232</v>
      </c>
      <c r="AK12" s="121">
        <f t="shared" si="16"/>
        <v>-0.45892926991667893</v>
      </c>
    </row>
    <row r="13" spans="1:37" x14ac:dyDescent="0.2">
      <c r="A13" s="61" t="s">
        <v>101</v>
      </c>
      <c r="B13" s="62" t="s">
        <v>250</v>
      </c>
      <c r="C13" s="63" t="s">
        <v>251</v>
      </c>
      <c r="D13" s="83">
        <v>205064734</v>
      </c>
      <c r="E13" s="84">
        <v>46090795</v>
      </c>
      <c r="F13" s="85">
        <f t="shared" si="0"/>
        <v>251155529</v>
      </c>
      <c r="G13" s="83">
        <v>205064734</v>
      </c>
      <c r="H13" s="84">
        <v>46090795</v>
      </c>
      <c r="I13" s="85">
        <f t="shared" si="1"/>
        <v>251155529</v>
      </c>
      <c r="J13" s="83">
        <v>29478751</v>
      </c>
      <c r="K13" s="84">
        <v>6157109</v>
      </c>
      <c r="L13" s="84">
        <f t="shared" si="2"/>
        <v>35635860</v>
      </c>
      <c r="M13" s="101">
        <f t="shared" si="3"/>
        <v>0.14188761896617455</v>
      </c>
      <c r="N13" s="83">
        <v>98030160</v>
      </c>
      <c r="O13" s="84">
        <v>10179303</v>
      </c>
      <c r="P13" s="84">
        <f t="shared" si="4"/>
        <v>108209463</v>
      </c>
      <c r="Q13" s="101">
        <f t="shared" si="5"/>
        <v>0.43084642982317145</v>
      </c>
      <c r="R13" s="83">
        <v>0</v>
      </c>
      <c r="S13" s="84">
        <v>0</v>
      </c>
      <c r="T13" s="84">
        <f t="shared" si="6"/>
        <v>0</v>
      </c>
      <c r="U13" s="101">
        <f t="shared" si="7"/>
        <v>0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127508911</v>
      </c>
      <c r="AA13" s="84">
        <f t="shared" si="11"/>
        <v>16336412</v>
      </c>
      <c r="AB13" s="84">
        <f t="shared" si="12"/>
        <v>143845323</v>
      </c>
      <c r="AC13" s="101">
        <f t="shared" si="13"/>
        <v>0.57273404878934597</v>
      </c>
      <c r="AD13" s="83">
        <v>129110100</v>
      </c>
      <c r="AE13" s="84">
        <v>33803355</v>
      </c>
      <c r="AF13" s="84">
        <f t="shared" si="14"/>
        <v>162913455</v>
      </c>
      <c r="AG13" s="84">
        <v>270800376</v>
      </c>
      <c r="AH13" s="84">
        <v>270800376</v>
      </c>
      <c r="AI13" s="85">
        <v>71835713</v>
      </c>
      <c r="AJ13" s="120">
        <f t="shared" si="15"/>
        <v>0.26527183625476208</v>
      </c>
      <c r="AK13" s="121">
        <f t="shared" si="16"/>
        <v>-0.33578559855599399</v>
      </c>
    </row>
    <row r="14" spans="1:37" x14ac:dyDescent="0.2">
      <c r="A14" s="61" t="s">
        <v>101</v>
      </c>
      <c r="B14" s="62" t="s">
        <v>252</v>
      </c>
      <c r="C14" s="63" t="s">
        <v>253</v>
      </c>
      <c r="D14" s="83">
        <v>1124638940</v>
      </c>
      <c r="E14" s="84">
        <v>161345260</v>
      </c>
      <c r="F14" s="85">
        <f t="shared" si="0"/>
        <v>1285984200</v>
      </c>
      <c r="G14" s="83">
        <v>1124638940</v>
      </c>
      <c r="H14" s="84">
        <v>168301788</v>
      </c>
      <c r="I14" s="85">
        <f t="shared" si="1"/>
        <v>1292940728</v>
      </c>
      <c r="J14" s="83">
        <v>352626697</v>
      </c>
      <c r="K14" s="84">
        <v>29287156</v>
      </c>
      <c r="L14" s="84">
        <f t="shared" si="2"/>
        <v>381913853</v>
      </c>
      <c r="M14" s="101">
        <f t="shared" si="3"/>
        <v>0.29698176151775424</v>
      </c>
      <c r="N14" s="83">
        <v>305342835</v>
      </c>
      <c r="O14" s="84">
        <v>43702950</v>
      </c>
      <c r="P14" s="84">
        <f t="shared" si="4"/>
        <v>349045785</v>
      </c>
      <c r="Q14" s="101">
        <f t="shared" si="5"/>
        <v>0.27142307424927925</v>
      </c>
      <c r="R14" s="83">
        <v>0</v>
      </c>
      <c r="S14" s="84">
        <v>0</v>
      </c>
      <c r="T14" s="84">
        <f t="shared" si="6"/>
        <v>0</v>
      </c>
      <c r="U14" s="101">
        <f t="shared" si="7"/>
        <v>0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657969532</v>
      </c>
      <c r="AA14" s="84">
        <f t="shared" si="11"/>
        <v>72990106</v>
      </c>
      <c r="AB14" s="84">
        <f t="shared" si="12"/>
        <v>730959638</v>
      </c>
      <c r="AC14" s="101">
        <f t="shared" si="13"/>
        <v>0.56840483576703349</v>
      </c>
      <c r="AD14" s="83">
        <v>643496978</v>
      </c>
      <c r="AE14" s="84">
        <v>50898015</v>
      </c>
      <c r="AF14" s="84">
        <f t="shared" si="14"/>
        <v>694394993</v>
      </c>
      <c r="AG14" s="84">
        <v>1173796940</v>
      </c>
      <c r="AH14" s="84">
        <v>1173796940</v>
      </c>
      <c r="AI14" s="85">
        <v>334880022</v>
      </c>
      <c r="AJ14" s="120">
        <f t="shared" si="15"/>
        <v>0.28529638354654424</v>
      </c>
      <c r="AK14" s="121">
        <f t="shared" si="16"/>
        <v>-0.49733827501835115</v>
      </c>
    </row>
    <row r="15" spans="1:37" x14ac:dyDescent="0.2">
      <c r="A15" s="61" t="s">
        <v>116</v>
      </c>
      <c r="B15" s="62" t="s">
        <v>254</v>
      </c>
      <c r="C15" s="63" t="s">
        <v>255</v>
      </c>
      <c r="D15" s="83">
        <v>1203405570</v>
      </c>
      <c r="E15" s="84">
        <v>333547800</v>
      </c>
      <c r="F15" s="85">
        <f t="shared" si="0"/>
        <v>1536953370</v>
      </c>
      <c r="G15" s="83">
        <v>1203405570</v>
      </c>
      <c r="H15" s="84">
        <v>333547800</v>
      </c>
      <c r="I15" s="85">
        <f t="shared" si="1"/>
        <v>1536953370</v>
      </c>
      <c r="J15" s="83">
        <v>332540750</v>
      </c>
      <c r="K15" s="84">
        <v>25074210</v>
      </c>
      <c r="L15" s="84">
        <f t="shared" si="2"/>
        <v>357614960</v>
      </c>
      <c r="M15" s="101">
        <f t="shared" si="3"/>
        <v>0.23267782027765749</v>
      </c>
      <c r="N15" s="83">
        <v>331390411</v>
      </c>
      <c r="O15" s="84">
        <v>93460581</v>
      </c>
      <c r="P15" s="84">
        <f t="shared" si="4"/>
        <v>424850992</v>
      </c>
      <c r="Q15" s="101">
        <f t="shared" si="5"/>
        <v>0.27642412599674382</v>
      </c>
      <c r="R15" s="83">
        <v>0</v>
      </c>
      <c r="S15" s="84">
        <v>0</v>
      </c>
      <c r="T15" s="84">
        <f t="shared" si="6"/>
        <v>0</v>
      </c>
      <c r="U15" s="101">
        <f t="shared" si="7"/>
        <v>0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663931161</v>
      </c>
      <c r="AA15" s="84">
        <f t="shared" si="11"/>
        <v>118534791</v>
      </c>
      <c r="AB15" s="84">
        <f t="shared" si="12"/>
        <v>782465952</v>
      </c>
      <c r="AC15" s="101">
        <f t="shared" si="13"/>
        <v>0.50910194627440131</v>
      </c>
      <c r="AD15" s="83">
        <v>684356283</v>
      </c>
      <c r="AE15" s="84">
        <v>46457718</v>
      </c>
      <c r="AF15" s="84">
        <f t="shared" si="14"/>
        <v>730814001</v>
      </c>
      <c r="AG15" s="84">
        <v>1433695324</v>
      </c>
      <c r="AH15" s="84">
        <v>1433695324</v>
      </c>
      <c r="AI15" s="85">
        <v>397843068</v>
      </c>
      <c r="AJ15" s="120">
        <f t="shared" si="15"/>
        <v>0.27749484938684227</v>
      </c>
      <c r="AK15" s="121">
        <f t="shared" si="16"/>
        <v>-0.41866057380036426</v>
      </c>
    </row>
    <row r="16" spans="1:37" ht="16.5" x14ac:dyDescent="0.3">
      <c r="A16" s="64" t="s">
        <v>0</v>
      </c>
      <c r="B16" s="65" t="s">
        <v>256</v>
      </c>
      <c r="C16" s="66" t="s">
        <v>0</v>
      </c>
      <c r="D16" s="86">
        <f>SUM(D11:D15)</f>
        <v>3029046611</v>
      </c>
      <c r="E16" s="87">
        <f>SUM(E11:E15)</f>
        <v>641763476</v>
      </c>
      <c r="F16" s="88">
        <f t="shared" si="0"/>
        <v>3670810087</v>
      </c>
      <c r="G16" s="86">
        <f>SUM(G11:G15)</f>
        <v>3029046611</v>
      </c>
      <c r="H16" s="87">
        <f>SUM(H11:H15)</f>
        <v>648720004</v>
      </c>
      <c r="I16" s="88">
        <f t="shared" si="1"/>
        <v>3677766615</v>
      </c>
      <c r="J16" s="86">
        <f>SUM(J11:J15)</f>
        <v>903147204</v>
      </c>
      <c r="K16" s="87">
        <f>SUM(K11:K15)</f>
        <v>79704211</v>
      </c>
      <c r="L16" s="87">
        <f t="shared" si="2"/>
        <v>982851415</v>
      </c>
      <c r="M16" s="102">
        <f t="shared" si="3"/>
        <v>0.26774782451446388</v>
      </c>
      <c r="N16" s="86">
        <f>SUM(N11:N15)</f>
        <v>876634666</v>
      </c>
      <c r="O16" s="87">
        <f>SUM(O11:O15)</f>
        <v>191516517</v>
      </c>
      <c r="P16" s="87">
        <f t="shared" si="4"/>
        <v>1068151183</v>
      </c>
      <c r="Q16" s="102">
        <f t="shared" si="5"/>
        <v>0.29098513888877192</v>
      </c>
      <c r="R16" s="86">
        <f>SUM(R11:R15)</f>
        <v>0</v>
      </c>
      <c r="S16" s="87">
        <f>SUM(S11:S15)</f>
        <v>0</v>
      </c>
      <c r="T16" s="87">
        <f t="shared" si="6"/>
        <v>0</v>
      </c>
      <c r="U16" s="102">
        <f t="shared" si="7"/>
        <v>0</v>
      </c>
      <c r="V16" s="86">
        <f>SUM(V11:V15)</f>
        <v>0</v>
      </c>
      <c r="W16" s="87">
        <f>SUM(W11:W15)</f>
        <v>0</v>
      </c>
      <c r="X16" s="87">
        <f t="shared" si="8"/>
        <v>0</v>
      </c>
      <c r="Y16" s="102">
        <f t="shared" si="9"/>
        <v>0</v>
      </c>
      <c r="Z16" s="86">
        <f t="shared" si="10"/>
        <v>1779781870</v>
      </c>
      <c r="AA16" s="87">
        <f t="shared" si="11"/>
        <v>271220728</v>
      </c>
      <c r="AB16" s="87">
        <f t="shared" si="12"/>
        <v>2051002598</v>
      </c>
      <c r="AC16" s="102">
        <f t="shared" si="13"/>
        <v>0.55873296340323586</v>
      </c>
      <c r="AD16" s="86">
        <f>SUM(AD11:AD15)</f>
        <v>1809565086</v>
      </c>
      <c r="AE16" s="87">
        <f>SUM(AE11:AE15)</f>
        <v>159613599</v>
      </c>
      <c r="AF16" s="87">
        <f t="shared" si="14"/>
        <v>1969178685</v>
      </c>
      <c r="AG16" s="87">
        <f>SUM(AG11:AG15)</f>
        <v>3512139726</v>
      </c>
      <c r="AH16" s="87">
        <f>SUM(AH11:AH15)</f>
        <v>3512139726</v>
      </c>
      <c r="AI16" s="88">
        <f>SUM(AI11:AI15)</f>
        <v>991349479</v>
      </c>
      <c r="AJ16" s="122">
        <f t="shared" si="15"/>
        <v>0.28226367865183277</v>
      </c>
      <c r="AK16" s="123">
        <f t="shared" si="16"/>
        <v>-0.45756513051023606</v>
      </c>
    </row>
    <row r="17" spans="1:37" x14ac:dyDescent="0.2">
      <c r="A17" s="61" t="s">
        <v>101</v>
      </c>
      <c r="B17" s="62" t="s">
        <v>257</v>
      </c>
      <c r="C17" s="63" t="s">
        <v>258</v>
      </c>
      <c r="D17" s="83">
        <v>188226552</v>
      </c>
      <c r="E17" s="84">
        <v>29977000</v>
      </c>
      <c r="F17" s="85">
        <f t="shared" si="0"/>
        <v>218203552</v>
      </c>
      <c r="G17" s="83">
        <v>188226552</v>
      </c>
      <c r="H17" s="84">
        <v>29977000</v>
      </c>
      <c r="I17" s="85">
        <f t="shared" si="1"/>
        <v>218203552</v>
      </c>
      <c r="J17" s="83">
        <v>10490678</v>
      </c>
      <c r="K17" s="84">
        <v>10423623</v>
      </c>
      <c r="L17" s="84">
        <f t="shared" si="2"/>
        <v>20914301</v>
      </c>
      <c r="M17" s="101">
        <f t="shared" si="3"/>
        <v>9.5847665211242758E-2</v>
      </c>
      <c r="N17" s="83">
        <v>16116271</v>
      </c>
      <c r="O17" s="84">
        <v>4578674</v>
      </c>
      <c r="P17" s="84">
        <f t="shared" si="4"/>
        <v>20694945</v>
      </c>
      <c r="Q17" s="101">
        <f t="shared" si="5"/>
        <v>9.4842383684019954E-2</v>
      </c>
      <c r="R17" s="83">
        <v>0</v>
      </c>
      <c r="S17" s="84">
        <v>0</v>
      </c>
      <c r="T17" s="84">
        <f t="shared" si="6"/>
        <v>0</v>
      </c>
      <c r="U17" s="101">
        <f t="shared" si="7"/>
        <v>0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26606949</v>
      </c>
      <c r="AA17" s="84">
        <f t="shared" si="11"/>
        <v>15002297</v>
      </c>
      <c r="AB17" s="84">
        <f t="shared" si="12"/>
        <v>41609246</v>
      </c>
      <c r="AC17" s="101">
        <f t="shared" si="13"/>
        <v>0.19069004889526273</v>
      </c>
      <c r="AD17" s="83">
        <v>219006873</v>
      </c>
      <c r="AE17" s="84">
        <v>1041882863</v>
      </c>
      <c r="AF17" s="84">
        <f t="shared" si="14"/>
        <v>1260889736</v>
      </c>
      <c r="AG17" s="84">
        <v>189469000</v>
      </c>
      <c r="AH17" s="84">
        <v>189469000</v>
      </c>
      <c r="AI17" s="85">
        <v>452370770</v>
      </c>
      <c r="AJ17" s="120">
        <f t="shared" si="15"/>
        <v>2.3875714232935201</v>
      </c>
      <c r="AK17" s="121">
        <f t="shared" si="16"/>
        <v>-0.98358703032538608</v>
      </c>
    </row>
    <row r="18" spans="1:37" x14ac:dyDescent="0.2">
      <c r="A18" s="61" t="s">
        <v>101</v>
      </c>
      <c r="B18" s="62" t="s">
        <v>259</v>
      </c>
      <c r="C18" s="63" t="s">
        <v>260</v>
      </c>
      <c r="D18" s="83">
        <v>489121663</v>
      </c>
      <c r="E18" s="84">
        <v>29048451</v>
      </c>
      <c r="F18" s="85">
        <f t="shared" si="0"/>
        <v>518170114</v>
      </c>
      <c r="G18" s="83">
        <v>489121663</v>
      </c>
      <c r="H18" s="84">
        <v>29048451</v>
      </c>
      <c r="I18" s="85">
        <f t="shared" si="1"/>
        <v>518170114</v>
      </c>
      <c r="J18" s="83">
        <v>127616332</v>
      </c>
      <c r="K18" s="84">
        <v>826377</v>
      </c>
      <c r="L18" s="84">
        <f t="shared" si="2"/>
        <v>128442709</v>
      </c>
      <c r="M18" s="101">
        <f t="shared" si="3"/>
        <v>0.24787749337469508</v>
      </c>
      <c r="N18" s="83">
        <v>121334043</v>
      </c>
      <c r="O18" s="84">
        <v>2547328</v>
      </c>
      <c r="P18" s="84">
        <f t="shared" si="4"/>
        <v>123881371</v>
      </c>
      <c r="Q18" s="101">
        <f t="shared" si="5"/>
        <v>0.23907471244086453</v>
      </c>
      <c r="R18" s="83">
        <v>0</v>
      </c>
      <c r="S18" s="84">
        <v>0</v>
      </c>
      <c r="T18" s="84">
        <f t="shared" si="6"/>
        <v>0</v>
      </c>
      <c r="U18" s="101">
        <f t="shared" si="7"/>
        <v>0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248950375</v>
      </c>
      <c r="AA18" s="84">
        <f t="shared" si="11"/>
        <v>3373705</v>
      </c>
      <c r="AB18" s="84">
        <f t="shared" si="12"/>
        <v>252324080</v>
      </c>
      <c r="AC18" s="101">
        <f t="shared" si="13"/>
        <v>0.48695220581555965</v>
      </c>
      <c r="AD18" s="83">
        <v>236949626</v>
      </c>
      <c r="AE18" s="84">
        <v>19192312</v>
      </c>
      <c r="AF18" s="84">
        <f t="shared" si="14"/>
        <v>256141938</v>
      </c>
      <c r="AG18" s="84">
        <v>476549858</v>
      </c>
      <c r="AH18" s="84">
        <v>476549858</v>
      </c>
      <c r="AI18" s="85">
        <v>130504181</v>
      </c>
      <c r="AJ18" s="120">
        <f t="shared" si="15"/>
        <v>0.27385210342461164</v>
      </c>
      <c r="AK18" s="121">
        <f t="shared" si="16"/>
        <v>-0.51635654837592426</v>
      </c>
    </row>
    <row r="19" spans="1:37" x14ac:dyDescent="0.2">
      <c r="A19" s="61" t="s">
        <v>101</v>
      </c>
      <c r="B19" s="62" t="s">
        <v>261</v>
      </c>
      <c r="C19" s="63" t="s">
        <v>262</v>
      </c>
      <c r="D19" s="83">
        <v>169602656</v>
      </c>
      <c r="E19" s="84">
        <v>11839850</v>
      </c>
      <c r="F19" s="85">
        <f t="shared" si="0"/>
        <v>181442506</v>
      </c>
      <c r="G19" s="83">
        <v>169602656</v>
      </c>
      <c r="H19" s="84">
        <v>11839850</v>
      </c>
      <c r="I19" s="85">
        <f t="shared" si="1"/>
        <v>181442506</v>
      </c>
      <c r="J19" s="83">
        <v>42583766</v>
      </c>
      <c r="K19" s="84">
        <v>4506690</v>
      </c>
      <c r="L19" s="84">
        <f t="shared" si="2"/>
        <v>47090456</v>
      </c>
      <c r="M19" s="101">
        <f t="shared" si="3"/>
        <v>0.25953376106919512</v>
      </c>
      <c r="N19" s="83">
        <v>41487123</v>
      </c>
      <c r="O19" s="84">
        <v>3143387</v>
      </c>
      <c r="P19" s="84">
        <f t="shared" si="4"/>
        <v>44630510</v>
      </c>
      <c r="Q19" s="101">
        <f t="shared" si="5"/>
        <v>0.24597604488553526</v>
      </c>
      <c r="R19" s="83">
        <v>0</v>
      </c>
      <c r="S19" s="84">
        <v>0</v>
      </c>
      <c r="T19" s="84">
        <f t="shared" si="6"/>
        <v>0</v>
      </c>
      <c r="U19" s="101">
        <f t="shared" si="7"/>
        <v>0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84070889</v>
      </c>
      <c r="AA19" s="84">
        <f t="shared" si="11"/>
        <v>7650077</v>
      </c>
      <c r="AB19" s="84">
        <f t="shared" si="12"/>
        <v>91720966</v>
      </c>
      <c r="AC19" s="101">
        <f t="shared" si="13"/>
        <v>0.50550980595473038</v>
      </c>
      <c r="AD19" s="83">
        <v>59209986</v>
      </c>
      <c r="AE19" s="84">
        <v>2292210</v>
      </c>
      <c r="AF19" s="84">
        <f t="shared" si="14"/>
        <v>61502196</v>
      </c>
      <c r="AG19" s="84">
        <v>190112793</v>
      </c>
      <c r="AH19" s="84">
        <v>190112793</v>
      </c>
      <c r="AI19" s="85">
        <v>31982405</v>
      </c>
      <c r="AJ19" s="120">
        <f t="shared" si="15"/>
        <v>0.16822857891525481</v>
      </c>
      <c r="AK19" s="121">
        <f t="shared" si="16"/>
        <v>-0.27432656225803709</v>
      </c>
    </row>
    <row r="20" spans="1:37" x14ac:dyDescent="0.2">
      <c r="A20" s="61" t="s">
        <v>101</v>
      </c>
      <c r="B20" s="62" t="s">
        <v>263</v>
      </c>
      <c r="C20" s="63" t="s">
        <v>264</v>
      </c>
      <c r="D20" s="83">
        <v>58292325</v>
      </c>
      <c r="E20" s="84">
        <v>20687010</v>
      </c>
      <c r="F20" s="85">
        <f t="shared" si="0"/>
        <v>78979335</v>
      </c>
      <c r="G20" s="83">
        <v>58292325</v>
      </c>
      <c r="H20" s="84">
        <v>20687010</v>
      </c>
      <c r="I20" s="85">
        <f t="shared" si="1"/>
        <v>78979335</v>
      </c>
      <c r="J20" s="83">
        <v>24508142</v>
      </c>
      <c r="K20" s="84">
        <v>5738554</v>
      </c>
      <c r="L20" s="84">
        <f t="shared" si="2"/>
        <v>30246696</v>
      </c>
      <c r="M20" s="101">
        <f t="shared" si="3"/>
        <v>0.38296974771945091</v>
      </c>
      <c r="N20" s="83">
        <v>15930916</v>
      </c>
      <c r="O20" s="84">
        <v>5033358</v>
      </c>
      <c r="P20" s="84">
        <f t="shared" si="4"/>
        <v>20964274</v>
      </c>
      <c r="Q20" s="101">
        <f t="shared" si="5"/>
        <v>0.2654399913597652</v>
      </c>
      <c r="R20" s="83">
        <v>0</v>
      </c>
      <c r="S20" s="84">
        <v>0</v>
      </c>
      <c r="T20" s="84">
        <f t="shared" si="6"/>
        <v>0</v>
      </c>
      <c r="U20" s="101">
        <f t="shared" si="7"/>
        <v>0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40439058</v>
      </c>
      <c r="AA20" s="84">
        <f t="shared" si="11"/>
        <v>10771912</v>
      </c>
      <c r="AB20" s="84">
        <f t="shared" si="12"/>
        <v>51210970</v>
      </c>
      <c r="AC20" s="101">
        <f t="shared" si="13"/>
        <v>0.64840973907921606</v>
      </c>
      <c r="AD20" s="83">
        <v>42466742</v>
      </c>
      <c r="AE20" s="84">
        <v>-20929325</v>
      </c>
      <c r="AF20" s="84">
        <f t="shared" si="14"/>
        <v>21537417</v>
      </c>
      <c r="AG20" s="84">
        <v>68143028</v>
      </c>
      <c r="AH20" s="84">
        <v>68143028</v>
      </c>
      <c r="AI20" s="85">
        <v>24812322</v>
      </c>
      <c r="AJ20" s="120">
        <f t="shared" si="15"/>
        <v>0.36412121281138254</v>
      </c>
      <c r="AK20" s="121">
        <f t="shared" si="16"/>
        <v>-2.6611501277056582E-2</v>
      </c>
    </row>
    <row r="21" spans="1:37" x14ac:dyDescent="0.2">
      <c r="A21" s="61" t="s">
        <v>101</v>
      </c>
      <c r="B21" s="62" t="s">
        <v>67</v>
      </c>
      <c r="C21" s="63" t="s">
        <v>68</v>
      </c>
      <c r="D21" s="83">
        <v>6418414194</v>
      </c>
      <c r="E21" s="84">
        <v>576301627</v>
      </c>
      <c r="F21" s="85">
        <f t="shared" si="0"/>
        <v>6994715821</v>
      </c>
      <c r="G21" s="83">
        <v>6418414194</v>
      </c>
      <c r="H21" s="84">
        <v>576301627</v>
      </c>
      <c r="I21" s="85">
        <f t="shared" si="1"/>
        <v>6994715821</v>
      </c>
      <c r="J21" s="83">
        <v>1662124959</v>
      </c>
      <c r="K21" s="84">
        <v>31163215</v>
      </c>
      <c r="L21" s="84">
        <f t="shared" si="2"/>
        <v>1693288174</v>
      </c>
      <c r="M21" s="101">
        <f t="shared" si="3"/>
        <v>0.24208105337407673</v>
      </c>
      <c r="N21" s="83">
        <v>4045445605</v>
      </c>
      <c r="O21" s="84">
        <v>0</v>
      </c>
      <c r="P21" s="84">
        <f t="shared" si="4"/>
        <v>4045445605</v>
      </c>
      <c r="Q21" s="101">
        <f t="shared" si="5"/>
        <v>0.57835739271272391</v>
      </c>
      <c r="R21" s="83">
        <v>0</v>
      </c>
      <c r="S21" s="84">
        <v>0</v>
      </c>
      <c r="T21" s="84">
        <f t="shared" si="6"/>
        <v>0</v>
      </c>
      <c r="U21" s="101">
        <f t="shared" si="7"/>
        <v>0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5707570564</v>
      </c>
      <c r="AA21" s="84">
        <f t="shared" si="11"/>
        <v>31163215</v>
      </c>
      <c r="AB21" s="84">
        <f t="shared" si="12"/>
        <v>5738733779</v>
      </c>
      <c r="AC21" s="101">
        <f t="shared" si="13"/>
        <v>0.82043844608680061</v>
      </c>
      <c r="AD21" s="83">
        <v>8088127075</v>
      </c>
      <c r="AE21" s="84">
        <v>1316048197</v>
      </c>
      <c r="AF21" s="84">
        <f t="shared" si="14"/>
        <v>9404175272</v>
      </c>
      <c r="AG21" s="84">
        <v>6498701830</v>
      </c>
      <c r="AH21" s="84">
        <v>6498701830</v>
      </c>
      <c r="AI21" s="85">
        <v>1686894570</v>
      </c>
      <c r="AJ21" s="120">
        <f t="shared" si="15"/>
        <v>0.25957408327502851</v>
      </c>
      <c r="AK21" s="121">
        <f t="shared" si="16"/>
        <v>-0.56982452070572176</v>
      </c>
    </row>
    <row r="22" spans="1:37" x14ac:dyDescent="0.2">
      <c r="A22" s="61" t="s">
        <v>101</v>
      </c>
      <c r="B22" s="62" t="s">
        <v>265</v>
      </c>
      <c r="C22" s="63" t="s">
        <v>266</v>
      </c>
      <c r="D22" s="83">
        <v>110688122</v>
      </c>
      <c r="E22" s="84">
        <v>31621000</v>
      </c>
      <c r="F22" s="85">
        <f t="shared" si="0"/>
        <v>142309122</v>
      </c>
      <c r="G22" s="83">
        <v>110688122</v>
      </c>
      <c r="H22" s="84">
        <v>31621000</v>
      </c>
      <c r="I22" s="85">
        <f t="shared" si="1"/>
        <v>142309122</v>
      </c>
      <c r="J22" s="83">
        <v>38727289</v>
      </c>
      <c r="K22" s="84">
        <v>8158879</v>
      </c>
      <c r="L22" s="84">
        <f t="shared" si="2"/>
        <v>46886168</v>
      </c>
      <c r="M22" s="101">
        <f t="shared" si="3"/>
        <v>0.32946705974336626</v>
      </c>
      <c r="N22" s="83">
        <v>34928428</v>
      </c>
      <c r="O22" s="84">
        <v>9066241</v>
      </c>
      <c r="P22" s="84">
        <f t="shared" si="4"/>
        <v>43994669</v>
      </c>
      <c r="Q22" s="101">
        <f t="shared" si="5"/>
        <v>0.30914862225065237</v>
      </c>
      <c r="R22" s="83">
        <v>0</v>
      </c>
      <c r="S22" s="84">
        <v>0</v>
      </c>
      <c r="T22" s="84">
        <f t="shared" si="6"/>
        <v>0</v>
      </c>
      <c r="U22" s="101">
        <f t="shared" si="7"/>
        <v>0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73655717</v>
      </c>
      <c r="AA22" s="84">
        <f t="shared" si="11"/>
        <v>17225120</v>
      </c>
      <c r="AB22" s="84">
        <f t="shared" si="12"/>
        <v>90880837</v>
      </c>
      <c r="AC22" s="101">
        <f t="shared" si="13"/>
        <v>0.63861568199401864</v>
      </c>
      <c r="AD22" s="83">
        <v>81759320</v>
      </c>
      <c r="AE22" s="84">
        <v>22129249</v>
      </c>
      <c r="AF22" s="84">
        <f t="shared" si="14"/>
        <v>103888569</v>
      </c>
      <c r="AG22" s="84">
        <v>146327455</v>
      </c>
      <c r="AH22" s="84">
        <v>146327455</v>
      </c>
      <c r="AI22" s="85">
        <v>57694968</v>
      </c>
      <c r="AJ22" s="120">
        <f t="shared" si="15"/>
        <v>0.39428669076490125</v>
      </c>
      <c r="AK22" s="121">
        <f t="shared" si="16"/>
        <v>-0.57652059871957617</v>
      </c>
    </row>
    <row r="23" spans="1:37" x14ac:dyDescent="0.2">
      <c r="A23" s="61" t="s">
        <v>101</v>
      </c>
      <c r="B23" s="62" t="s">
        <v>267</v>
      </c>
      <c r="C23" s="63" t="s">
        <v>268</v>
      </c>
      <c r="D23" s="83">
        <v>118218776</v>
      </c>
      <c r="E23" s="84">
        <v>33629580</v>
      </c>
      <c r="F23" s="85">
        <f t="shared" si="0"/>
        <v>151848356</v>
      </c>
      <c r="G23" s="83">
        <v>118218776</v>
      </c>
      <c r="H23" s="84">
        <v>33629580</v>
      </c>
      <c r="I23" s="85">
        <f t="shared" si="1"/>
        <v>151848356</v>
      </c>
      <c r="J23" s="83">
        <v>47947549</v>
      </c>
      <c r="K23" s="84">
        <v>6691281</v>
      </c>
      <c r="L23" s="84">
        <f t="shared" si="2"/>
        <v>54638830</v>
      </c>
      <c r="M23" s="101">
        <f t="shared" si="3"/>
        <v>0.35982496906321459</v>
      </c>
      <c r="N23" s="83">
        <v>33702963</v>
      </c>
      <c r="O23" s="84">
        <v>6453470</v>
      </c>
      <c r="P23" s="84">
        <f t="shared" si="4"/>
        <v>40156433</v>
      </c>
      <c r="Q23" s="101">
        <f t="shared" si="5"/>
        <v>0.26445089072943273</v>
      </c>
      <c r="R23" s="83">
        <v>0</v>
      </c>
      <c r="S23" s="84">
        <v>0</v>
      </c>
      <c r="T23" s="84">
        <f t="shared" si="6"/>
        <v>0</v>
      </c>
      <c r="U23" s="101">
        <f t="shared" si="7"/>
        <v>0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81650512</v>
      </c>
      <c r="AA23" s="84">
        <f t="shared" si="11"/>
        <v>13144751</v>
      </c>
      <c r="AB23" s="84">
        <f t="shared" si="12"/>
        <v>94795263</v>
      </c>
      <c r="AC23" s="101">
        <f t="shared" si="13"/>
        <v>0.62427585979264733</v>
      </c>
      <c r="AD23" s="83">
        <v>95489481</v>
      </c>
      <c r="AE23" s="84">
        <v>12306124</v>
      </c>
      <c r="AF23" s="84">
        <f t="shared" si="14"/>
        <v>107795605</v>
      </c>
      <c r="AG23" s="84">
        <v>147401103</v>
      </c>
      <c r="AH23" s="84">
        <v>147401103</v>
      </c>
      <c r="AI23" s="85">
        <v>53229368</v>
      </c>
      <c r="AJ23" s="120">
        <f t="shared" si="15"/>
        <v>0.36111919732378123</v>
      </c>
      <c r="AK23" s="121">
        <f t="shared" si="16"/>
        <v>-0.62747615730715545</v>
      </c>
    </row>
    <row r="24" spans="1:37" x14ac:dyDescent="0.2">
      <c r="A24" s="61" t="s">
        <v>116</v>
      </c>
      <c r="B24" s="62" t="s">
        <v>269</v>
      </c>
      <c r="C24" s="63" t="s">
        <v>270</v>
      </c>
      <c r="D24" s="83">
        <v>992929176</v>
      </c>
      <c r="E24" s="84">
        <v>195479000</v>
      </c>
      <c r="F24" s="85">
        <f t="shared" si="0"/>
        <v>1188408176</v>
      </c>
      <c r="G24" s="83">
        <v>992929176</v>
      </c>
      <c r="H24" s="84">
        <v>195479000</v>
      </c>
      <c r="I24" s="85">
        <f t="shared" si="1"/>
        <v>1188408176</v>
      </c>
      <c r="J24" s="83">
        <v>365378817</v>
      </c>
      <c r="K24" s="84">
        <v>57046168</v>
      </c>
      <c r="L24" s="84">
        <f t="shared" si="2"/>
        <v>422424985</v>
      </c>
      <c r="M24" s="101">
        <f t="shared" si="3"/>
        <v>0.35545445877174781</v>
      </c>
      <c r="N24" s="83">
        <v>294337204</v>
      </c>
      <c r="O24" s="84">
        <v>-107566175</v>
      </c>
      <c r="P24" s="84">
        <f t="shared" si="4"/>
        <v>186771029</v>
      </c>
      <c r="Q24" s="101">
        <f t="shared" si="5"/>
        <v>0.15716067321973726</v>
      </c>
      <c r="R24" s="83">
        <v>0</v>
      </c>
      <c r="S24" s="84">
        <v>0</v>
      </c>
      <c r="T24" s="84">
        <f t="shared" si="6"/>
        <v>0</v>
      </c>
      <c r="U24" s="101">
        <f t="shared" si="7"/>
        <v>0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659716021</v>
      </c>
      <c r="AA24" s="84">
        <f t="shared" si="11"/>
        <v>-50520007</v>
      </c>
      <c r="AB24" s="84">
        <f t="shared" si="12"/>
        <v>609196014</v>
      </c>
      <c r="AC24" s="101">
        <f t="shared" si="13"/>
        <v>0.51261513199148501</v>
      </c>
      <c r="AD24" s="83">
        <v>643199306</v>
      </c>
      <c r="AE24" s="84">
        <v>63968982</v>
      </c>
      <c r="AF24" s="84">
        <f t="shared" si="14"/>
        <v>707168288</v>
      </c>
      <c r="AG24" s="84">
        <v>1112136581</v>
      </c>
      <c r="AH24" s="84">
        <v>1112136581</v>
      </c>
      <c r="AI24" s="85">
        <v>353891930</v>
      </c>
      <c r="AJ24" s="120">
        <f t="shared" si="15"/>
        <v>0.31820905457654397</v>
      </c>
      <c r="AK24" s="121">
        <f t="shared" si="16"/>
        <v>-0.73588885111318791</v>
      </c>
    </row>
    <row r="25" spans="1:37" ht="16.5" x14ac:dyDescent="0.3">
      <c r="A25" s="64" t="s">
        <v>0</v>
      </c>
      <c r="B25" s="65" t="s">
        <v>271</v>
      </c>
      <c r="C25" s="66" t="s">
        <v>0</v>
      </c>
      <c r="D25" s="86">
        <f>SUM(D17:D24)</f>
        <v>8545493464</v>
      </c>
      <c r="E25" s="87">
        <f>SUM(E17:E24)</f>
        <v>928583518</v>
      </c>
      <c r="F25" s="88">
        <f t="shared" si="0"/>
        <v>9474076982</v>
      </c>
      <c r="G25" s="86">
        <f>SUM(G17:G24)</f>
        <v>8545493464</v>
      </c>
      <c r="H25" s="87">
        <f>SUM(H17:H24)</f>
        <v>928583518</v>
      </c>
      <c r="I25" s="88">
        <f t="shared" si="1"/>
        <v>9474076982</v>
      </c>
      <c r="J25" s="86">
        <f>SUM(J17:J24)</f>
        <v>2319377532</v>
      </c>
      <c r="K25" s="87">
        <f>SUM(K17:K24)</f>
        <v>124554787</v>
      </c>
      <c r="L25" s="87">
        <f t="shared" si="2"/>
        <v>2443932319</v>
      </c>
      <c r="M25" s="102">
        <f t="shared" si="3"/>
        <v>0.25795993885665897</v>
      </c>
      <c r="N25" s="86">
        <f>SUM(N17:N24)</f>
        <v>4603282553</v>
      </c>
      <c r="O25" s="87">
        <f>SUM(O17:O24)</f>
        <v>-76743717</v>
      </c>
      <c r="P25" s="87">
        <f t="shared" si="4"/>
        <v>4526538836</v>
      </c>
      <c r="Q25" s="102">
        <f t="shared" si="5"/>
        <v>0.47778151313315981</v>
      </c>
      <c r="R25" s="86">
        <f>SUM(R17:R24)</f>
        <v>0</v>
      </c>
      <c r="S25" s="87">
        <f>SUM(S17:S24)</f>
        <v>0</v>
      </c>
      <c r="T25" s="87">
        <f t="shared" si="6"/>
        <v>0</v>
      </c>
      <c r="U25" s="102">
        <f t="shared" si="7"/>
        <v>0</v>
      </c>
      <c r="V25" s="86">
        <f>SUM(V17:V24)</f>
        <v>0</v>
      </c>
      <c r="W25" s="87">
        <f>SUM(W17:W24)</f>
        <v>0</v>
      </c>
      <c r="X25" s="87">
        <f t="shared" si="8"/>
        <v>0</v>
      </c>
      <c r="Y25" s="102">
        <f t="shared" si="9"/>
        <v>0</v>
      </c>
      <c r="Z25" s="86">
        <f t="shared" si="10"/>
        <v>6922660085</v>
      </c>
      <c r="AA25" s="87">
        <f t="shared" si="11"/>
        <v>47811070</v>
      </c>
      <c r="AB25" s="87">
        <f t="shared" si="12"/>
        <v>6970471155</v>
      </c>
      <c r="AC25" s="102">
        <f t="shared" si="13"/>
        <v>0.73574145198981877</v>
      </c>
      <c r="AD25" s="86">
        <f>SUM(AD17:AD24)</f>
        <v>9466208409</v>
      </c>
      <c r="AE25" s="87">
        <f>SUM(AE17:AE24)</f>
        <v>2456890612</v>
      </c>
      <c r="AF25" s="87">
        <f t="shared" si="14"/>
        <v>11923099021</v>
      </c>
      <c r="AG25" s="87">
        <f>SUM(AG17:AG24)</f>
        <v>8828841648</v>
      </c>
      <c r="AH25" s="87">
        <f>SUM(AH17:AH24)</f>
        <v>8828841648</v>
      </c>
      <c r="AI25" s="88">
        <f>SUM(AI17:AI24)</f>
        <v>2791380514</v>
      </c>
      <c r="AJ25" s="122">
        <f t="shared" si="15"/>
        <v>0.316166109359582</v>
      </c>
      <c r="AK25" s="123">
        <f t="shared" si="16"/>
        <v>-0.62035551092652463</v>
      </c>
    </row>
    <row r="26" spans="1:37" x14ac:dyDescent="0.2">
      <c r="A26" s="61" t="s">
        <v>101</v>
      </c>
      <c r="B26" s="62" t="s">
        <v>272</v>
      </c>
      <c r="C26" s="63" t="s">
        <v>273</v>
      </c>
      <c r="D26" s="83">
        <v>196535835</v>
      </c>
      <c r="E26" s="84">
        <v>29734000</v>
      </c>
      <c r="F26" s="85">
        <f t="shared" si="0"/>
        <v>226269835</v>
      </c>
      <c r="G26" s="83">
        <v>196535835</v>
      </c>
      <c r="H26" s="84">
        <v>29734000</v>
      </c>
      <c r="I26" s="85">
        <f t="shared" si="1"/>
        <v>226269835</v>
      </c>
      <c r="J26" s="83">
        <v>72812124</v>
      </c>
      <c r="K26" s="84">
        <v>8649369</v>
      </c>
      <c r="L26" s="84">
        <f t="shared" si="2"/>
        <v>81461493</v>
      </c>
      <c r="M26" s="101">
        <f t="shared" si="3"/>
        <v>0.36001923544072945</v>
      </c>
      <c r="N26" s="83">
        <v>58942748</v>
      </c>
      <c r="O26" s="84">
        <v>6698985</v>
      </c>
      <c r="P26" s="84">
        <f t="shared" si="4"/>
        <v>65641733</v>
      </c>
      <c r="Q26" s="101">
        <f t="shared" si="5"/>
        <v>0.29010377366474854</v>
      </c>
      <c r="R26" s="83">
        <v>0</v>
      </c>
      <c r="S26" s="84">
        <v>0</v>
      </c>
      <c r="T26" s="84">
        <f t="shared" si="6"/>
        <v>0</v>
      </c>
      <c r="U26" s="101">
        <f t="shared" si="7"/>
        <v>0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131754872</v>
      </c>
      <c r="AA26" s="84">
        <f t="shared" si="11"/>
        <v>15348354</v>
      </c>
      <c r="AB26" s="84">
        <f t="shared" si="12"/>
        <v>147103226</v>
      </c>
      <c r="AC26" s="101">
        <f t="shared" si="13"/>
        <v>0.65012300910547793</v>
      </c>
      <c r="AD26" s="83">
        <v>163337633</v>
      </c>
      <c r="AE26" s="84">
        <v>18207261</v>
      </c>
      <c r="AF26" s="84">
        <f t="shared" si="14"/>
        <v>181544894</v>
      </c>
      <c r="AG26" s="84">
        <v>236150040</v>
      </c>
      <c r="AH26" s="84">
        <v>236150040</v>
      </c>
      <c r="AI26" s="85">
        <v>104709519</v>
      </c>
      <c r="AJ26" s="120">
        <f t="shared" si="15"/>
        <v>0.44340250376413232</v>
      </c>
      <c r="AK26" s="121">
        <f t="shared" si="16"/>
        <v>-0.63842699426181604</v>
      </c>
    </row>
    <row r="27" spans="1:37" x14ac:dyDescent="0.2">
      <c r="A27" s="61" t="s">
        <v>101</v>
      </c>
      <c r="B27" s="62" t="s">
        <v>274</v>
      </c>
      <c r="C27" s="63" t="s">
        <v>275</v>
      </c>
      <c r="D27" s="83">
        <v>677636470</v>
      </c>
      <c r="E27" s="84">
        <v>40347731</v>
      </c>
      <c r="F27" s="85">
        <f t="shared" si="0"/>
        <v>717984201</v>
      </c>
      <c r="G27" s="83">
        <v>677636470</v>
      </c>
      <c r="H27" s="84">
        <v>40347731</v>
      </c>
      <c r="I27" s="85">
        <f t="shared" si="1"/>
        <v>717984201</v>
      </c>
      <c r="J27" s="83">
        <v>221041330</v>
      </c>
      <c r="K27" s="84">
        <v>8067741</v>
      </c>
      <c r="L27" s="84">
        <f t="shared" si="2"/>
        <v>229109071</v>
      </c>
      <c r="M27" s="101">
        <f t="shared" si="3"/>
        <v>0.31910043519188802</v>
      </c>
      <c r="N27" s="83">
        <v>150019973</v>
      </c>
      <c r="O27" s="84">
        <v>5186050</v>
      </c>
      <c r="P27" s="84">
        <f t="shared" si="4"/>
        <v>155206023</v>
      </c>
      <c r="Q27" s="101">
        <f t="shared" si="5"/>
        <v>0.21616913406148891</v>
      </c>
      <c r="R27" s="83">
        <v>0</v>
      </c>
      <c r="S27" s="84">
        <v>0</v>
      </c>
      <c r="T27" s="84">
        <f t="shared" si="6"/>
        <v>0</v>
      </c>
      <c r="U27" s="101">
        <f t="shared" si="7"/>
        <v>0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371061303</v>
      </c>
      <c r="AA27" s="84">
        <f t="shared" si="11"/>
        <v>13253791</v>
      </c>
      <c r="AB27" s="84">
        <f t="shared" si="12"/>
        <v>384315094</v>
      </c>
      <c r="AC27" s="101">
        <f t="shared" si="13"/>
        <v>0.53526956925337688</v>
      </c>
      <c r="AD27" s="83">
        <v>291307555</v>
      </c>
      <c r="AE27" s="84">
        <v>18726174</v>
      </c>
      <c r="AF27" s="84">
        <f t="shared" si="14"/>
        <v>310033729</v>
      </c>
      <c r="AG27" s="84">
        <v>729020889</v>
      </c>
      <c r="AH27" s="84">
        <v>729020889</v>
      </c>
      <c r="AI27" s="85">
        <v>172893507</v>
      </c>
      <c r="AJ27" s="120">
        <f t="shared" si="15"/>
        <v>0.23715850891070969</v>
      </c>
      <c r="AK27" s="121">
        <f t="shared" si="16"/>
        <v>-0.49938987767359988</v>
      </c>
    </row>
    <row r="28" spans="1:37" x14ac:dyDescent="0.2">
      <c r="A28" s="61" t="s">
        <v>101</v>
      </c>
      <c r="B28" s="62" t="s">
        <v>276</v>
      </c>
      <c r="C28" s="63" t="s">
        <v>277</v>
      </c>
      <c r="D28" s="83">
        <v>1057270484</v>
      </c>
      <c r="E28" s="84">
        <v>122911000</v>
      </c>
      <c r="F28" s="85">
        <f t="shared" si="0"/>
        <v>1180181484</v>
      </c>
      <c r="G28" s="83">
        <v>1076707877</v>
      </c>
      <c r="H28" s="84">
        <v>136082219</v>
      </c>
      <c r="I28" s="85">
        <f t="shared" si="1"/>
        <v>1212790096</v>
      </c>
      <c r="J28" s="83">
        <v>334523699</v>
      </c>
      <c r="K28" s="84">
        <v>12892096</v>
      </c>
      <c r="L28" s="84">
        <f t="shared" si="2"/>
        <v>347415795</v>
      </c>
      <c r="M28" s="101">
        <f t="shared" si="3"/>
        <v>0.29437489039609438</v>
      </c>
      <c r="N28" s="83">
        <v>263504849</v>
      </c>
      <c r="O28" s="84">
        <v>25946128</v>
      </c>
      <c r="P28" s="84">
        <f t="shared" si="4"/>
        <v>289450977</v>
      </c>
      <c r="Q28" s="101">
        <f t="shared" si="5"/>
        <v>0.24525971719108924</v>
      </c>
      <c r="R28" s="83">
        <v>0</v>
      </c>
      <c r="S28" s="84">
        <v>0</v>
      </c>
      <c r="T28" s="84">
        <f t="shared" si="6"/>
        <v>0</v>
      </c>
      <c r="U28" s="101">
        <f t="shared" si="7"/>
        <v>0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598028548</v>
      </c>
      <c r="AA28" s="84">
        <f t="shared" si="11"/>
        <v>38838224</v>
      </c>
      <c r="AB28" s="84">
        <f t="shared" si="12"/>
        <v>636866772</v>
      </c>
      <c r="AC28" s="101">
        <f t="shared" si="13"/>
        <v>0.53963460758718362</v>
      </c>
      <c r="AD28" s="83">
        <v>617041011</v>
      </c>
      <c r="AE28" s="84">
        <v>18196438</v>
      </c>
      <c r="AF28" s="84">
        <f t="shared" si="14"/>
        <v>635237449</v>
      </c>
      <c r="AG28" s="84">
        <v>1052504801</v>
      </c>
      <c r="AH28" s="84">
        <v>1052504801</v>
      </c>
      <c r="AI28" s="85">
        <v>313722053</v>
      </c>
      <c r="AJ28" s="120">
        <f t="shared" si="15"/>
        <v>0.29807184984042651</v>
      </c>
      <c r="AK28" s="121">
        <f t="shared" si="16"/>
        <v>-0.54434207640677057</v>
      </c>
    </row>
    <row r="29" spans="1:37" x14ac:dyDescent="0.2">
      <c r="A29" s="61" t="s">
        <v>116</v>
      </c>
      <c r="B29" s="62" t="s">
        <v>278</v>
      </c>
      <c r="C29" s="63" t="s">
        <v>279</v>
      </c>
      <c r="D29" s="83">
        <v>931711080</v>
      </c>
      <c r="E29" s="84">
        <v>251809032</v>
      </c>
      <c r="F29" s="85">
        <f t="shared" si="0"/>
        <v>1183520112</v>
      </c>
      <c r="G29" s="83">
        <v>931711080</v>
      </c>
      <c r="H29" s="84">
        <v>251809032</v>
      </c>
      <c r="I29" s="85">
        <f t="shared" si="1"/>
        <v>1183520112</v>
      </c>
      <c r="J29" s="83">
        <v>280456495</v>
      </c>
      <c r="K29" s="84">
        <v>37532306</v>
      </c>
      <c r="L29" s="84">
        <f t="shared" si="2"/>
        <v>317988801</v>
      </c>
      <c r="M29" s="101">
        <f t="shared" si="3"/>
        <v>0.26868052158626943</v>
      </c>
      <c r="N29" s="83">
        <v>237741192</v>
      </c>
      <c r="O29" s="84">
        <v>83744599</v>
      </c>
      <c r="P29" s="84">
        <f t="shared" si="4"/>
        <v>321485791</v>
      </c>
      <c r="Q29" s="101">
        <f t="shared" si="5"/>
        <v>0.27163525802424215</v>
      </c>
      <c r="R29" s="83">
        <v>0</v>
      </c>
      <c r="S29" s="84">
        <v>0</v>
      </c>
      <c r="T29" s="84">
        <f t="shared" si="6"/>
        <v>0</v>
      </c>
      <c r="U29" s="101">
        <f t="shared" si="7"/>
        <v>0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518197687</v>
      </c>
      <c r="AA29" s="84">
        <f t="shared" si="11"/>
        <v>121276905</v>
      </c>
      <c r="AB29" s="84">
        <f t="shared" si="12"/>
        <v>639474592</v>
      </c>
      <c r="AC29" s="101">
        <f t="shared" si="13"/>
        <v>0.54031577961051158</v>
      </c>
      <c r="AD29" s="83">
        <v>560868233</v>
      </c>
      <c r="AE29" s="84">
        <v>72019761</v>
      </c>
      <c r="AF29" s="84">
        <f t="shared" si="14"/>
        <v>632887994</v>
      </c>
      <c r="AG29" s="84">
        <v>1128806146</v>
      </c>
      <c r="AH29" s="84">
        <v>1128806146</v>
      </c>
      <c r="AI29" s="85">
        <v>320352292</v>
      </c>
      <c r="AJ29" s="120">
        <f t="shared" si="15"/>
        <v>0.28379743779318506</v>
      </c>
      <c r="AK29" s="121">
        <f t="shared" si="16"/>
        <v>-0.49203367096895823</v>
      </c>
    </row>
    <row r="30" spans="1:37" ht="16.5" x14ac:dyDescent="0.3">
      <c r="A30" s="64" t="s">
        <v>0</v>
      </c>
      <c r="B30" s="65" t="s">
        <v>280</v>
      </c>
      <c r="C30" s="66" t="s">
        <v>0</v>
      </c>
      <c r="D30" s="86">
        <f>SUM(D26:D29)</f>
        <v>2863153869</v>
      </c>
      <c r="E30" s="87">
        <f>SUM(E26:E29)</f>
        <v>444801763</v>
      </c>
      <c r="F30" s="88">
        <f t="shared" si="0"/>
        <v>3307955632</v>
      </c>
      <c r="G30" s="86">
        <f>SUM(G26:G29)</f>
        <v>2882591262</v>
      </c>
      <c r="H30" s="87">
        <f>SUM(H26:H29)</f>
        <v>457972982</v>
      </c>
      <c r="I30" s="88">
        <f t="shared" si="1"/>
        <v>3340564244</v>
      </c>
      <c r="J30" s="86">
        <f>SUM(J26:J29)</f>
        <v>908833648</v>
      </c>
      <c r="K30" s="87">
        <f>SUM(K26:K29)</f>
        <v>67141512</v>
      </c>
      <c r="L30" s="87">
        <f t="shared" si="2"/>
        <v>975975160</v>
      </c>
      <c r="M30" s="102">
        <f t="shared" si="3"/>
        <v>0.29503876973401921</v>
      </c>
      <c r="N30" s="86">
        <f>SUM(N26:N29)</f>
        <v>710208762</v>
      </c>
      <c r="O30" s="87">
        <f>SUM(O26:O29)</f>
        <v>121575762</v>
      </c>
      <c r="P30" s="87">
        <f t="shared" si="4"/>
        <v>831784524</v>
      </c>
      <c r="Q30" s="102">
        <f t="shared" si="5"/>
        <v>0.25144972198345372</v>
      </c>
      <c r="R30" s="86">
        <f>SUM(R26:R29)</f>
        <v>0</v>
      </c>
      <c r="S30" s="87">
        <f>SUM(S26:S29)</f>
        <v>0</v>
      </c>
      <c r="T30" s="87">
        <f t="shared" si="6"/>
        <v>0</v>
      </c>
      <c r="U30" s="102">
        <f t="shared" si="7"/>
        <v>0</v>
      </c>
      <c r="V30" s="86">
        <f>SUM(V26:V29)</f>
        <v>0</v>
      </c>
      <c r="W30" s="87">
        <f>SUM(W26:W29)</f>
        <v>0</v>
      </c>
      <c r="X30" s="87">
        <f t="shared" si="8"/>
        <v>0</v>
      </c>
      <c r="Y30" s="102">
        <f t="shared" si="9"/>
        <v>0</v>
      </c>
      <c r="Z30" s="86">
        <f t="shared" si="10"/>
        <v>1619042410</v>
      </c>
      <c r="AA30" s="87">
        <f t="shared" si="11"/>
        <v>188717274</v>
      </c>
      <c r="AB30" s="87">
        <f t="shared" si="12"/>
        <v>1807759684</v>
      </c>
      <c r="AC30" s="102">
        <f t="shared" si="13"/>
        <v>0.54648849171747294</v>
      </c>
      <c r="AD30" s="86">
        <f>SUM(AD26:AD29)</f>
        <v>1632554432</v>
      </c>
      <c r="AE30" s="87">
        <f>SUM(AE26:AE29)</f>
        <v>127149634</v>
      </c>
      <c r="AF30" s="87">
        <f t="shared" si="14"/>
        <v>1759704066</v>
      </c>
      <c r="AG30" s="87">
        <f>SUM(AG26:AG29)</f>
        <v>3146481876</v>
      </c>
      <c r="AH30" s="87">
        <f>SUM(AH26:AH29)</f>
        <v>3146481876</v>
      </c>
      <c r="AI30" s="88">
        <f>SUM(AI26:AI29)</f>
        <v>911677371</v>
      </c>
      <c r="AJ30" s="122">
        <f t="shared" si="15"/>
        <v>0.28974499359232919</v>
      </c>
      <c r="AK30" s="123">
        <f t="shared" si="16"/>
        <v>-0.52731567763508247</v>
      </c>
    </row>
    <row r="31" spans="1:37" x14ac:dyDescent="0.2">
      <c r="A31" s="61" t="s">
        <v>101</v>
      </c>
      <c r="B31" s="62" t="s">
        <v>281</v>
      </c>
      <c r="C31" s="63" t="s">
        <v>282</v>
      </c>
      <c r="D31" s="83">
        <v>386289553</v>
      </c>
      <c r="E31" s="84">
        <v>26429192</v>
      </c>
      <c r="F31" s="85">
        <f t="shared" si="0"/>
        <v>412718745</v>
      </c>
      <c r="G31" s="83">
        <v>386289553</v>
      </c>
      <c r="H31" s="84">
        <v>26429192</v>
      </c>
      <c r="I31" s="85">
        <f t="shared" si="1"/>
        <v>412718745</v>
      </c>
      <c r="J31" s="83">
        <v>50854052</v>
      </c>
      <c r="K31" s="84">
        <v>3059108</v>
      </c>
      <c r="L31" s="84">
        <f t="shared" si="2"/>
        <v>53913160</v>
      </c>
      <c r="M31" s="101">
        <f t="shared" si="3"/>
        <v>0.13062929816769045</v>
      </c>
      <c r="N31" s="83">
        <v>128273917</v>
      </c>
      <c r="O31" s="84">
        <v>3832355</v>
      </c>
      <c r="P31" s="84">
        <f t="shared" si="4"/>
        <v>132106272</v>
      </c>
      <c r="Q31" s="101">
        <f t="shared" si="5"/>
        <v>0.32008788939305388</v>
      </c>
      <c r="R31" s="83">
        <v>0</v>
      </c>
      <c r="S31" s="84">
        <v>0</v>
      </c>
      <c r="T31" s="84">
        <f t="shared" si="6"/>
        <v>0</v>
      </c>
      <c r="U31" s="101">
        <f t="shared" si="7"/>
        <v>0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179127969</v>
      </c>
      <c r="AA31" s="84">
        <f t="shared" si="11"/>
        <v>6891463</v>
      </c>
      <c r="AB31" s="84">
        <f t="shared" si="12"/>
        <v>186019432</v>
      </c>
      <c r="AC31" s="101">
        <f t="shared" si="13"/>
        <v>0.4507171875607443</v>
      </c>
      <c r="AD31" s="83">
        <v>172021565</v>
      </c>
      <c r="AE31" s="84">
        <v>9241477</v>
      </c>
      <c r="AF31" s="84">
        <f t="shared" si="14"/>
        <v>181263042</v>
      </c>
      <c r="AG31" s="84">
        <v>378343269</v>
      </c>
      <c r="AH31" s="84">
        <v>378343269</v>
      </c>
      <c r="AI31" s="85">
        <v>72672267</v>
      </c>
      <c r="AJ31" s="120">
        <f t="shared" si="15"/>
        <v>0.19208024287594766</v>
      </c>
      <c r="AK31" s="121">
        <f t="shared" si="16"/>
        <v>-0.27119025178888923</v>
      </c>
    </row>
    <row r="32" spans="1:37" x14ac:dyDescent="0.2">
      <c r="A32" s="61" t="s">
        <v>101</v>
      </c>
      <c r="B32" s="62" t="s">
        <v>283</v>
      </c>
      <c r="C32" s="63" t="s">
        <v>284</v>
      </c>
      <c r="D32" s="83">
        <v>236976973</v>
      </c>
      <c r="E32" s="84">
        <v>92505232</v>
      </c>
      <c r="F32" s="85">
        <f t="shared" si="0"/>
        <v>329482205</v>
      </c>
      <c r="G32" s="83">
        <v>236976973</v>
      </c>
      <c r="H32" s="84">
        <v>92505232</v>
      </c>
      <c r="I32" s="85">
        <f t="shared" si="1"/>
        <v>329482205</v>
      </c>
      <c r="J32" s="83">
        <v>83659915</v>
      </c>
      <c r="K32" s="84">
        <v>8873407</v>
      </c>
      <c r="L32" s="84">
        <f t="shared" si="2"/>
        <v>92533322</v>
      </c>
      <c r="M32" s="101">
        <f t="shared" si="3"/>
        <v>0.28084467262807106</v>
      </c>
      <c r="N32" s="83">
        <v>67938784</v>
      </c>
      <c r="O32" s="84">
        <v>16943645</v>
      </c>
      <c r="P32" s="84">
        <f t="shared" si="4"/>
        <v>84882429</v>
      </c>
      <c r="Q32" s="101">
        <f t="shared" si="5"/>
        <v>0.25762371294073377</v>
      </c>
      <c r="R32" s="83">
        <v>0</v>
      </c>
      <c r="S32" s="84">
        <v>0</v>
      </c>
      <c r="T32" s="84">
        <f t="shared" si="6"/>
        <v>0</v>
      </c>
      <c r="U32" s="101">
        <f t="shared" si="7"/>
        <v>0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151598699</v>
      </c>
      <c r="AA32" s="84">
        <f t="shared" si="11"/>
        <v>25817052</v>
      </c>
      <c r="AB32" s="84">
        <f t="shared" si="12"/>
        <v>177415751</v>
      </c>
      <c r="AC32" s="101">
        <f t="shared" si="13"/>
        <v>0.53846838556880483</v>
      </c>
      <c r="AD32" s="83">
        <v>180089503</v>
      </c>
      <c r="AE32" s="84">
        <v>56774840</v>
      </c>
      <c r="AF32" s="84">
        <f t="shared" si="14"/>
        <v>236864343</v>
      </c>
      <c r="AG32" s="84">
        <v>317405943</v>
      </c>
      <c r="AH32" s="84">
        <v>317405943</v>
      </c>
      <c r="AI32" s="85">
        <v>137233945</v>
      </c>
      <c r="AJ32" s="120">
        <f t="shared" si="15"/>
        <v>0.43236098134432221</v>
      </c>
      <c r="AK32" s="121">
        <f t="shared" si="16"/>
        <v>-0.64164116926624115</v>
      </c>
    </row>
    <row r="33" spans="1:37" x14ac:dyDescent="0.2">
      <c r="A33" s="61" t="s">
        <v>101</v>
      </c>
      <c r="B33" s="62" t="s">
        <v>285</v>
      </c>
      <c r="C33" s="63" t="s">
        <v>286</v>
      </c>
      <c r="D33" s="83">
        <v>242223639</v>
      </c>
      <c r="E33" s="84">
        <v>68451826</v>
      </c>
      <c r="F33" s="85">
        <f t="shared" si="0"/>
        <v>310675465</v>
      </c>
      <c r="G33" s="83">
        <v>242223639</v>
      </c>
      <c r="H33" s="84">
        <v>68451826</v>
      </c>
      <c r="I33" s="85">
        <f t="shared" si="1"/>
        <v>310675465</v>
      </c>
      <c r="J33" s="83">
        <v>121776610</v>
      </c>
      <c r="K33" s="84">
        <v>12926479</v>
      </c>
      <c r="L33" s="84">
        <f t="shared" si="2"/>
        <v>134703089</v>
      </c>
      <c r="M33" s="101">
        <f t="shared" si="3"/>
        <v>0.43358135474264115</v>
      </c>
      <c r="N33" s="83">
        <v>105725311</v>
      </c>
      <c r="O33" s="84">
        <v>14662296</v>
      </c>
      <c r="P33" s="84">
        <f t="shared" si="4"/>
        <v>120387607</v>
      </c>
      <c r="Q33" s="101">
        <f t="shared" si="5"/>
        <v>0.38750278204299138</v>
      </c>
      <c r="R33" s="83">
        <v>0</v>
      </c>
      <c r="S33" s="84">
        <v>0</v>
      </c>
      <c r="T33" s="84">
        <f t="shared" si="6"/>
        <v>0</v>
      </c>
      <c r="U33" s="101">
        <f t="shared" si="7"/>
        <v>0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227501921</v>
      </c>
      <c r="AA33" s="84">
        <f t="shared" si="11"/>
        <v>27588775</v>
      </c>
      <c r="AB33" s="84">
        <f t="shared" si="12"/>
        <v>255090696</v>
      </c>
      <c r="AC33" s="101">
        <f t="shared" si="13"/>
        <v>0.82108413678563252</v>
      </c>
      <c r="AD33" s="83">
        <v>195471385</v>
      </c>
      <c r="AE33" s="84">
        <v>24542866</v>
      </c>
      <c r="AF33" s="84">
        <f t="shared" si="14"/>
        <v>220014251</v>
      </c>
      <c r="AG33" s="84">
        <v>278779942</v>
      </c>
      <c r="AH33" s="84">
        <v>278779942</v>
      </c>
      <c r="AI33" s="85">
        <v>115489576</v>
      </c>
      <c r="AJ33" s="120">
        <f t="shared" si="15"/>
        <v>0.41426788158238442</v>
      </c>
      <c r="AK33" s="121">
        <f t="shared" si="16"/>
        <v>-0.45281904943512041</v>
      </c>
    </row>
    <row r="34" spans="1:37" x14ac:dyDescent="0.2">
      <c r="A34" s="61" t="s">
        <v>101</v>
      </c>
      <c r="B34" s="62" t="s">
        <v>287</v>
      </c>
      <c r="C34" s="63" t="s">
        <v>288</v>
      </c>
      <c r="D34" s="83">
        <v>310502977</v>
      </c>
      <c r="E34" s="84">
        <v>40762156</v>
      </c>
      <c r="F34" s="85">
        <f t="shared" si="0"/>
        <v>351265133</v>
      </c>
      <c r="G34" s="83">
        <v>310502977</v>
      </c>
      <c r="H34" s="84">
        <v>40762156</v>
      </c>
      <c r="I34" s="85">
        <f t="shared" si="1"/>
        <v>351265133</v>
      </c>
      <c r="J34" s="83">
        <v>98811847</v>
      </c>
      <c r="K34" s="84">
        <v>6070243</v>
      </c>
      <c r="L34" s="84">
        <f t="shared" si="2"/>
        <v>104882090</v>
      </c>
      <c r="M34" s="101">
        <f t="shared" si="3"/>
        <v>0.29858383353977808</v>
      </c>
      <c r="N34" s="83">
        <v>88753264</v>
      </c>
      <c r="O34" s="84">
        <v>11242386</v>
      </c>
      <c r="P34" s="84">
        <f t="shared" si="4"/>
        <v>99995650</v>
      </c>
      <c r="Q34" s="101">
        <f t="shared" si="5"/>
        <v>0.2846728599163299</v>
      </c>
      <c r="R34" s="83">
        <v>0</v>
      </c>
      <c r="S34" s="84">
        <v>0</v>
      </c>
      <c r="T34" s="84">
        <f t="shared" si="6"/>
        <v>0</v>
      </c>
      <c r="U34" s="101">
        <f t="shared" si="7"/>
        <v>0</v>
      </c>
      <c r="V34" s="83">
        <v>0</v>
      </c>
      <c r="W34" s="84">
        <v>0</v>
      </c>
      <c r="X34" s="84">
        <f t="shared" si="8"/>
        <v>0</v>
      </c>
      <c r="Y34" s="101">
        <f t="shared" si="9"/>
        <v>0</v>
      </c>
      <c r="Z34" s="83">
        <f t="shared" si="10"/>
        <v>187565111</v>
      </c>
      <c r="AA34" s="84">
        <f t="shared" si="11"/>
        <v>17312629</v>
      </c>
      <c r="AB34" s="84">
        <f t="shared" si="12"/>
        <v>204877740</v>
      </c>
      <c r="AC34" s="101">
        <f t="shared" si="13"/>
        <v>0.58325669345610798</v>
      </c>
      <c r="AD34" s="83">
        <v>210520267</v>
      </c>
      <c r="AE34" s="84">
        <v>17729990</v>
      </c>
      <c r="AF34" s="84">
        <f t="shared" si="14"/>
        <v>228250257</v>
      </c>
      <c r="AG34" s="84">
        <v>387525798</v>
      </c>
      <c r="AH34" s="84">
        <v>387525798</v>
      </c>
      <c r="AI34" s="85">
        <v>120606109</v>
      </c>
      <c r="AJ34" s="120">
        <f t="shared" si="15"/>
        <v>0.31122085193409499</v>
      </c>
      <c r="AK34" s="121">
        <f t="shared" si="16"/>
        <v>-0.56190345056216073</v>
      </c>
    </row>
    <row r="35" spans="1:37" x14ac:dyDescent="0.2">
      <c r="A35" s="61" t="s">
        <v>116</v>
      </c>
      <c r="B35" s="62" t="s">
        <v>289</v>
      </c>
      <c r="C35" s="63" t="s">
        <v>290</v>
      </c>
      <c r="D35" s="83">
        <v>521708908</v>
      </c>
      <c r="E35" s="84">
        <v>287572000</v>
      </c>
      <c r="F35" s="85">
        <f t="shared" si="0"/>
        <v>809280908</v>
      </c>
      <c r="G35" s="83">
        <v>545708907</v>
      </c>
      <c r="H35" s="84">
        <v>290640874</v>
      </c>
      <c r="I35" s="85">
        <f t="shared" si="1"/>
        <v>836349781</v>
      </c>
      <c r="J35" s="83">
        <v>202217956</v>
      </c>
      <c r="K35" s="84">
        <v>83016220</v>
      </c>
      <c r="L35" s="84">
        <f t="shared" si="2"/>
        <v>285234176</v>
      </c>
      <c r="M35" s="101">
        <f t="shared" si="3"/>
        <v>0.35245385524404338</v>
      </c>
      <c r="N35" s="83">
        <v>175969438</v>
      </c>
      <c r="O35" s="84">
        <v>88206775</v>
      </c>
      <c r="P35" s="84">
        <f t="shared" si="4"/>
        <v>264176213</v>
      </c>
      <c r="Q35" s="101">
        <f t="shared" si="5"/>
        <v>0.32643326981834592</v>
      </c>
      <c r="R35" s="83">
        <v>0</v>
      </c>
      <c r="S35" s="84">
        <v>0</v>
      </c>
      <c r="T35" s="84">
        <f t="shared" si="6"/>
        <v>0</v>
      </c>
      <c r="U35" s="101">
        <f t="shared" si="7"/>
        <v>0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378187394</v>
      </c>
      <c r="AA35" s="84">
        <f t="shared" si="11"/>
        <v>171222995</v>
      </c>
      <c r="AB35" s="84">
        <f t="shared" si="12"/>
        <v>549410389</v>
      </c>
      <c r="AC35" s="101">
        <f t="shared" si="13"/>
        <v>0.67888712506238935</v>
      </c>
      <c r="AD35" s="83">
        <v>394952921</v>
      </c>
      <c r="AE35" s="84">
        <v>151606744</v>
      </c>
      <c r="AF35" s="84">
        <f t="shared" si="14"/>
        <v>546559665</v>
      </c>
      <c r="AG35" s="84">
        <v>758630931</v>
      </c>
      <c r="AH35" s="84">
        <v>758630931</v>
      </c>
      <c r="AI35" s="85">
        <v>256724044</v>
      </c>
      <c r="AJ35" s="120">
        <f t="shared" si="15"/>
        <v>0.33840439864690935</v>
      </c>
      <c r="AK35" s="121">
        <f t="shared" si="16"/>
        <v>-0.51665622270168798</v>
      </c>
    </row>
    <row r="36" spans="1:37" ht="16.5" x14ac:dyDescent="0.3">
      <c r="A36" s="64" t="s">
        <v>0</v>
      </c>
      <c r="B36" s="65" t="s">
        <v>291</v>
      </c>
      <c r="C36" s="66" t="s">
        <v>0</v>
      </c>
      <c r="D36" s="86">
        <f>SUM(D31:D35)</f>
        <v>1697702050</v>
      </c>
      <c r="E36" s="87">
        <f>SUM(E31:E35)</f>
        <v>515720406</v>
      </c>
      <c r="F36" s="88">
        <f t="shared" si="0"/>
        <v>2213422456</v>
      </c>
      <c r="G36" s="86">
        <f>SUM(G31:G35)</f>
        <v>1721702049</v>
      </c>
      <c r="H36" s="87">
        <f>SUM(H31:H35)</f>
        <v>518789280</v>
      </c>
      <c r="I36" s="88">
        <f t="shared" si="1"/>
        <v>2240491329</v>
      </c>
      <c r="J36" s="86">
        <f>SUM(J31:J35)</f>
        <v>557320380</v>
      </c>
      <c r="K36" s="87">
        <f>SUM(K31:K35)</f>
        <v>113945457</v>
      </c>
      <c r="L36" s="87">
        <f t="shared" si="2"/>
        <v>671265837</v>
      </c>
      <c r="M36" s="102">
        <f t="shared" si="3"/>
        <v>0.30327054610852833</v>
      </c>
      <c r="N36" s="86">
        <f>SUM(N31:N35)</f>
        <v>566660714</v>
      </c>
      <c r="O36" s="87">
        <f>SUM(O31:O35)</f>
        <v>134887457</v>
      </c>
      <c r="P36" s="87">
        <f t="shared" si="4"/>
        <v>701548171</v>
      </c>
      <c r="Q36" s="102">
        <f t="shared" si="5"/>
        <v>0.31695177262627355</v>
      </c>
      <c r="R36" s="86">
        <f>SUM(R31:R35)</f>
        <v>0</v>
      </c>
      <c r="S36" s="87">
        <f>SUM(S31:S35)</f>
        <v>0</v>
      </c>
      <c r="T36" s="87">
        <f t="shared" si="6"/>
        <v>0</v>
      </c>
      <c r="U36" s="102">
        <f t="shared" si="7"/>
        <v>0</v>
      </c>
      <c r="V36" s="86">
        <f>SUM(V31:V35)</f>
        <v>0</v>
      </c>
      <c r="W36" s="87">
        <f>SUM(W31:W35)</f>
        <v>0</v>
      </c>
      <c r="X36" s="87">
        <f t="shared" si="8"/>
        <v>0</v>
      </c>
      <c r="Y36" s="102">
        <f t="shared" si="9"/>
        <v>0</v>
      </c>
      <c r="Z36" s="86">
        <f t="shared" si="10"/>
        <v>1123981094</v>
      </c>
      <c r="AA36" s="87">
        <f t="shared" si="11"/>
        <v>248832914</v>
      </c>
      <c r="AB36" s="87">
        <f t="shared" si="12"/>
        <v>1372814008</v>
      </c>
      <c r="AC36" s="102">
        <f t="shared" si="13"/>
        <v>0.62022231873480194</v>
      </c>
      <c r="AD36" s="86">
        <f>SUM(AD31:AD35)</f>
        <v>1153055641</v>
      </c>
      <c r="AE36" s="87">
        <f>SUM(AE31:AE35)</f>
        <v>259895917</v>
      </c>
      <c r="AF36" s="87">
        <f t="shared" si="14"/>
        <v>1412951558</v>
      </c>
      <c r="AG36" s="87">
        <f>SUM(AG31:AG35)</f>
        <v>2120685883</v>
      </c>
      <c r="AH36" s="87">
        <f>SUM(AH31:AH35)</f>
        <v>2120685883</v>
      </c>
      <c r="AI36" s="88">
        <f>SUM(AI31:AI35)</f>
        <v>702725941</v>
      </c>
      <c r="AJ36" s="122">
        <f t="shared" si="15"/>
        <v>0.3313672933050783</v>
      </c>
      <c r="AK36" s="123">
        <f t="shared" si="16"/>
        <v>-0.50348745714040954</v>
      </c>
    </row>
    <row r="37" spans="1:37" x14ac:dyDescent="0.2">
      <c r="A37" s="61" t="s">
        <v>101</v>
      </c>
      <c r="B37" s="62" t="s">
        <v>69</v>
      </c>
      <c r="C37" s="63" t="s">
        <v>70</v>
      </c>
      <c r="D37" s="83">
        <v>2214241724</v>
      </c>
      <c r="E37" s="84">
        <v>68740696</v>
      </c>
      <c r="F37" s="85">
        <f t="shared" si="0"/>
        <v>2282982420</v>
      </c>
      <c r="G37" s="83">
        <v>2214241724</v>
      </c>
      <c r="H37" s="84">
        <v>68740696</v>
      </c>
      <c r="I37" s="85">
        <f t="shared" si="1"/>
        <v>2282982420</v>
      </c>
      <c r="J37" s="83">
        <v>630990847</v>
      </c>
      <c r="K37" s="84">
        <v>12862352</v>
      </c>
      <c r="L37" s="84">
        <f t="shared" si="2"/>
        <v>643853199</v>
      </c>
      <c r="M37" s="101">
        <f t="shared" si="3"/>
        <v>0.2820228458001004</v>
      </c>
      <c r="N37" s="83">
        <v>624270876</v>
      </c>
      <c r="O37" s="84">
        <v>49089234</v>
      </c>
      <c r="P37" s="84">
        <f t="shared" si="4"/>
        <v>673360110</v>
      </c>
      <c r="Q37" s="101">
        <f t="shared" si="5"/>
        <v>0.29494756687613916</v>
      </c>
      <c r="R37" s="83">
        <v>0</v>
      </c>
      <c r="S37" s="84">
        <v>0</v>
      </c>
      <c r="T37" s="84">
        <f t="shared" si="6"/>
        <v>0</v>
      </c>
      <c r="U37" s="101">
        <f t="shared" si="7"/>
        <v>0</v>
      </c>
      <c r="V37" s="83">
        <v>0</v>
      </c>
      <c r="W37" s="84">
        <v>0</v>
      </c>
      <c r="X37" s="84">
        <f t="shared" si="8"/>
        <v>0</v>
      </c>
      <c r="Y37" s="101">
        <f t="shared" si="9"/>
        <v>0</v>
      </c>
      <c r="Z37" s="83">
        <f t="shared" si="10"/>
        <v>1255261723</v>
      </c>
      <c r="AA37" s="84">
        <f t="shared" si="11"/>
        <v>61951586</v>
      </c>
      <c r="AB37" s="84">
        <f t="shared" si="12"/>
        <v>1317213309</v>
      </c>
      <c r="AC37" s="101">
        <f t="shared" si="13"/>
        <v>0.5769704126762395</v>
      </c>
      <c r="AD37" s="83">
        <v>1167026686</v>
      </c>
      <c r="AE37" s="84">
        <v>33734269</v>
      </c>
      <c r="AF37" s="84">
        <f t="shared" si="14"/>
        <v>1200760955</v>
      </c>
      <c r="AG37" s="84">
        <v>2093776532</v>
      </c>
      <c r="AH37" s="84">
        <v>2093776532</v>
      </c>
      <c r="AI37" s="85">
        <v>621628042</v>
      </c>
      <c r="AJ37" s="120">
        <f t="shared" si="15"/>
        <v>0.29689321305278626</v>
      </c>
      <c r="AK37" s="121">
        <f t="shared" si="16"/>
        <v>-0.43922218057131945</v>
      </c>
    </row>
    <row r="38" spans="1:37" x14ac:dyDescent="0.2">
      <c r="A38" s="61" t="s">
        <v>101</v>
      </c>
      <c r="B38" s="62" t="s">
        <v>292</v>
      </c>
      <c r="C38" s="63" t="s">
        <v>293</v>
      </c>
      <c r="D38" s="83">
        <v>106840483</v>
      </c>
      <c r="E38" s="84">
        <v>18986533</v>
      </c>
      <c r="F38" s="85">
        <f t="shared" si="0"/>
        <v>125827016</v>
      </c>
      <c r="G38" s="83">
        <v>106840483</v>
      </c>
      <c r="H38" s="84">
        <v>18986533</v>
      </c>
      <c r="I38" s="85">
        <f t="shared" si="1"/>
        <v>125827016</v>
      </c>
      <c r="J38" s="83">
        <v>23002046</v>
      </c>
      <c r="K38" s="84">
        <v>1069</v>
      </c>
      <c r="L38" s="84">
        <f t="shared" si="2"/>
        <v>23003115</v>
      </c>
      <c r="M38" s="101">
        <f t="shared" si="3"/>
        <v>0.18281538997952554</v>
      </c>
      <c r="N38" s="83">
        <v>25939435</v>
      </c>
      <c r="O38" s="84">
        <v>2622533</v>
      </c>
      <c r="P38" s="84">
        <f t="shared" si="4"/>
        <v>28561968</v>
      </c>
      <c r="Q38" s="101">
        <f t="shared" si="5"/>
        <v>0.22699392314922259</v>
      </c>
      <c r="R38" s="83">
        <v>0</v>
      </c>
      <c r="S38" s="84">
        <v>0</v>
      </c>
      <c r="T38" s="84">
        <f t="shared" si="6"/>
        <v>0</v>
      </c>
      <c r="U38" s="101">
        <f t="shared" si="7"/>
        <v>0</v>
      </c>
      <c r="V38" s="83">
        <v>0</v>
      </c>
      <c r="W38" s="84">
        <v>0</v>
      </c>
      <c r="X38" s="84">
        <f t="shared" si="8"/>
        <v>0</v>
      </c>
      <c r="Y38" s="101">
        <f t="shared" si="9"/>
        <v>0</v>
      </c>
      <c r="Z38" s="83">
        <f t="shared" si="10"/>
        <v>48941481</v>
      </c>
      <c r="AA38" s="84">
        <f t="shared" si="11"/>
        <v>2623602</v>
      </c>
      <c r="AB38" s="84">
        <f t="shared" si="12"/>
        <v>51565083</v>
      </c>
      <c r="AC38" s="101">
        <f t="shared" si="13"/>
        <v>0.40980931312874813</v>
      </c>
      <c r="AD38" s="83">
        <v>37779283</v>
      </c>
      <c r="AE38" s="84">
        <v>12471448</v>
      </c>
      <c r="AF38" s="84">
        <f t="shared" si="14"/>
        <v>50250731</v>
      </c>
      <c r="AG38" s="84">
        <v>118890887</v>
      </c>
      <c r="AH38" s="84">
        <v>118890887</v>
      </c>
      <c r="AI38" s="85">
        <v>14145432</v>
      </c>
      <c r="AJ38" s="120">
        <f t="shared" si="15"/>
        <v>0.11897826954558763</v>
      </c>
      <c r="AK38" s="121">
        <f t="shared" si="16"/>
        <v>-0.43161089537185038</v>
      </c>
    </row>
    <row r="39" spans="1:37" x14ac:dyDescent="0.2">
      <c r="A39" s="61" t="s">
        <v>101</v>
      </c>
      <c r="B39" s="62" t="s">
        <v>294</v>
      </c>
      <c r="C39" s="63" t="s">
        <v>295</v>
      </c>
      <c r="D39" s="83">
        <v>150761707</v>
      </c>
      <c r="E39" s="84">
        <v>63516188</v>
      </c>
      <c r="F39" s="85">
        <f t="shared" si="0"/>
        <v>214277895</v>
      </c>
      <c r="G39" s="83">
        <v>150761707</v>
      </c>
      <c r="H39" s="84">
        <v>63516188</v>
      </c>
      <c r="I39" s="85">
        <f t="shared" si="1"/>
        <v>214277895</v>
      </c>
      <c r="J39" s="83">
        <v>65223202</v>
      </c>
      <c r="K39" s="84">
        <v>19501414</v>
      </c>
      <c r="L39" s="84">
        <f t="shared" si="2"/>
        <v>84724616</v>
      </c>
      <c r="M39" s="101">
        <f t="shared" si="3"/>
        <v>0.39539596933225429</v>
      </c>
      <c r="N39" s="83">
        <v>56597826</v>
      </c>
      <c r="O39" s="84">
        <v>19258969</v>
      </c>
      <c r="P39" s="84">
        <f t="shared" si="4"/>
        <v>75856795</v>
      </c>
      <c r="Q39" s="101">
        <f t="shared" si="5"/>
        <v>0.35401129453880437</v>
      </c>
      <c r="R39" s="83">
        <v>0</v>
      </c>
      <c r="S39" s="84">
        <v>0</v>
      </c>
      <c r="T39" s="84">
        <f t="shared" si="6"/>
        <v>0</v>
      </c>
      <c r="U39" s="101">
        <f t="shared" si="7"/>
        <v>0</v>
      </c>
      <c r="V39" s="83">
        <v>0</v>
      </c>
      <c r="W39" s="84">
        <v>0</v>
      </c>
      <c r="X39" s="84">
        <f t="shared" si="8"/>
        <v>0</v>
      </c>
      <c r="Y39" s="101">
        <f t="shared" si="9"/>
        <v>0</v>
      </c>
      <c r="Z39" s="83">
        <f t="shared" si="10"/>
        <v>121821028</v>
      </c>
      <c r="AA39" s="84">
        <f t="shared" si="11"/>
        <v>38760383</v>
      </c>
      <c r="AB39" s="84">
        <f t="shared" si="12"/>
        <v>160581411</v>
      </c>
      <c r="AC39" s="101">
        <f t="shared" si="13"/>
        <v>0.7494072638710586</v>
      </c>
      <c r="AD39" s="83">
        <v>104865063</v>
      </c>
      <c r="AE39" s="84">
        <v>29995607</v>
      </c>
      <c r="AF39" s="84">
        <f t="shared" si="14"/>
        <v>134860670</v>
      </c>
      <c r="AG39" s="84">
        <v>206586347</v>
      </c>
      <c r="AH39" s="84">
        <v>206586347</v>
      </c>
      <c r="AI39" s="85">
        <v>68267263</v>
      </c>
      <c r="AJ39" s="120">
        <f t="shared" si="15"/>
        <v>0.33045389490332583</v>
      </c>
      <c r="AK39" s="121">
        <f t="shared" si="16"/>
        <v>-0.43751729099373449</v>
      </c>
    </row>
    <row r="40" spans="1:37" x14ac:dyDescent="0.2">
      <c r="A40" s="61" t="s">
        <v>116</v>
      </c>
      <c r="B40" s="62" t="s">
        <v>296</v>
      </c>
      <c r="C40" s="63" t="s">
        <v>297</v>
      </c>
      <c r="D40" s="83">
        <v>233419924</v>
      </c>
      <c r="E40" s="84">
        <v>108562800</v>
      </c>
      <c r="F40" s="85">
        <f t="shared" si="0"/>
        <v>341982724</v>
      </c>
      <c r="G40" s="83">
        <v>233419924</v>
      </c>
      <c r="H40" s="84">
        <v>108562800</v>
      </c>
      <c r="I40" s="85">
        <f t="shared" si="1"/>
        <v>341982724</v>
      </c>
      <c r="J40" s="83">
        <v>84946756</v>
      </c>
      <c r="K40" s="84">
        <v>13807366</v>
      </c>
      <c r="L40" s="84">
        <f t="shared" si="2"/>
        <v>98754122</v>
      </c>
      <c r="M40" s="101">
        <f t="shared" si="3"/>
        <v>0.28876932976298536</v>
      </c>
      <c r="N40" s="83">
        <v>73838988</v>
      </c>
      <c r="O40" s="84">
        <v>11119776</v>
      </c>
      <c r="P40" s="84">
        <f t="shared" si="4"/>
        <v>84958764</v>
      </c>
      <c r="Q40" s="101">
        <f t="shared" si="5"/>
        <v>0.24842998794289972</v>
      </c>
      <c r="R40" s="83">
        <v>0</v>
      </c>
      <c r="S40" s="84">
        <v>0</v>
      </c>
      <c r="T40" s="84">
        <f t="shared" si="6"/>
        <v>0</v>
      </c>
      <c r="U40" s="101">
        <f t="shared" si="7"/>
        <v>0</v>
      </c>
      <c r="V40" s="83">
        <v>0</v>
      </c>
      <c r="W40" s="84">
        <v>0</v>
      </c>
      <c r="X40" s="84">
        <f t="shared" si="8"/>
        <v>0</v>
      </c>
      <c r="Y40" s="101">
        <f t="shared" si="9"/>
        <v>0</v>
      </c>
      <c r="Z40" s="83">
        <f t="shared" si="10"/>
        <v>158785744</v>
      </c>
      <c r="AA40" s="84">
        <f t="shared" si="11"/>
        <v>24927142</v>
      </c>
      <c r="AB40" s="84">
        <f t="shared" si="12"/>
        <v>183712886</v>
      </c>
      <c r="AC40" s="101">
        <f t="shared" si="13"/>
        <v>0.53719931770588503</v>
      </c>
      <c r="AD40" s="83">
        <v>93783722</v>
      </c>
      <c r="AE40" s="84">
        <v>75736995</v>
      </c>
      <c r="AF40" s="84">
        <f t="shared" si="14"/>
        <v>169520717</v>
      </c>
      <c r="AG40" s="84">
        <v>315357874</v>
      </c>
      <c r="AH40" s="84">
        <v>315357874</v>
      </c>
      <c r="AI40" s="85">
        <v>46117274</v>
      </c>
      <c r="AJ40" s="120">
        <f t="shared" si="15"/>
        <v>0.14623790240290624</v>
      </c>
      <c r="AK40" s="121">
        <f t="shared" si="16"/>
        <v>-0.49882960912677121</v>
      </c>
    </row>
    <row r="41" spans="1:37" ht="16.5" x14ac:dyDescent="0.3">
      <c r="A41" s="64" t="s">
        <v>0</v>
      </c>
      <c r="B41" s="65" t="s">
        <v>298</v>
      </c>
      <c r="C41" s="66" t="s">
        <v>0</v>
      </c>
      <c r="D41" s="86">
        <f>SUM(D37:D40)</f>
        <v>2705263838</v>
      </c>
      <c r="E41" s="87">
        <f>SUM(E37:E40)</f>
        <v>259806217</v>
      </c>
      <c r="F41" s="88">
        <f t="shared" si="0"/>
        <v>2965070055</v>
      </c>
      <c r="G41" s="86">
        <f>SUM(G37:G40)</f>
        <v>2705263838</v>
      </c>
      <c r="H41" s="87">
        <f>SUM(H37:H40)</f>
        <v>259806217</v>
      </c>
      <c r="I41" s="88">
        <f t="shared" si="1"/>
        <v>2965070055</v>
      </c>
      <c r="J41" s="86">
        <f>SUM(J37:J40)</f>
        <v>804162851</v>
      </c>
      <c r="K41" s="87">
        <f>SUM(K37:K40)</f>
        <v>46172201</v>
      </c>
      <c r="L41" s="87">
        <f t="shared" si="2"/>
        <v>850335052</v>
      </c>
      <c r="M41" s="102">
        <f t="shared" si="3"/>
        <v>0.28678413535831282</v>
      </c>
      <c r="N41" s="86">
        <f>SUM(N37:N40)</f>
        <v>780647125</v>
      </c>
      <c r="O41" s="87">
        <f>SUM(O37:O40)</f>
        <v>82090512</v>
      </c>
      <c r="P41" s="87">
        <f t="shared" si="4"/>
        <v>862737637</v>
      </c>
      <c r="Q41" s="102">
        <f t="shared" si="5"/>
        <v>0.29096703315497213</v>
      </c>
      <c r="R41" s="86">
        <f>SUM(R37:R40)</f>
        <v>0</v>
      </c>
      <c r="S41" s="87">
        <f>SUM(S37:S40)</f>
        <v>0</v>
      </c>
      <c r="T41" s="87">
        <f t="shared" si="6"/>
        <v>0</v>
      </c>
      <c r="U41" s="102">
        <f t="shared" si="7"/>
        <v>0</v>
      </c>
      <c r="V41" s="86">
        <f>SUM(V37:V40)</f>
        <v>0</v>
      </c>
      <c r="W41" s="87">
        <f>SUM(W37:W40)</f>
        <v>0</v>
      </c>
      <c r="X41" s="87">
        <f t="shared" si="8"/>
        <v>0</v>
      </c>
      <c r="Y41" s="102">
        <f t="shared" si="9"/>
        <v>0</v>
      </c>
      <c r="Z41" s="86">
        <f t="shared" si="10"/>
        <v>1584809976</v>
      </c>
      <c r="AA41" s="87">
        <f t="shared" si="11"/>
        <v>128262713</v>
      </c>
      <c r="AB41" s="87">
        <f t="shared" si="12"/>
        <v>1713072689</v>
      </c>
      <c r="AC41" s="102">
        <f t="shared" si="13"/>
        <v>0.5777511685132849</v>
      </c>
      <c r="AD41" s="86">
        <f>SUM(AD37:AD40)</f>
        <v>1403454754</v>
      </c>
      <c r="AE41" s="87">
        <f>SUM(AE37:AE40)</f>
        <v>151938319</v>
      </c>
      <c r="AF41" s="87">
        <f t="shared" si="14"/>
        <v>1555393073</v>
      </c>
      <c r="AG41" s="87">
        <f>SUM(AG37:AG40)</f>
        <v>2734611640</v>
      </c>
      <c r="AH41" s="87">
        <f>SUM(AH37:AH40)</f>
        <v>2734611640</v>
      </c>
      <c r="AI41" s="88">
        <f>SUM(AI37:AI40)</f>
        <v>750158011</v>
      </c>
      <c r="AJ41" s="122">
        <f t="shared" si="15"/>
        <v>0.2743197608125445</v>
      </c>
      <c r="AK41" s="123">
        <f t="shared" si="16"/>
        <v>-0.44532501013652126</v>
      </c>
    </row>
    <row r="42" spans="1:37" x14ac:dyDescent="0.2">
      <c r="A42" s="61" t="s">
        <v>101</v>
      </c>
      <c r="B42" s="62" t="s">
        <v>299</v>
      </c>
      <c r="C42" s="63" t="s">
        <v>300</v>
      </c>
      <c r="D42" s="83">
        <v>170461704</v>
      </c>
      <c r="E42" s="84">
        <v>46208650</v>
      </c>
      <c r="F42" s="85">
        <f t="shared" ref="F42:F74" si="17">$D42      +$E42</f>
        <v>216670354</v>
      </c>
      <c r="G42" s="83">
        <v>170461704</v>
      </c>
      <c r="H42" s="84">
        <v>46208650</v>
      </c>
      <c r="I42" s="85">
        <f t="shared" ref="I42:I74" si="18">$G42      +$H42</f>
        <v>216670354</v>
      </c>
      <c r="J42" s="83">
        <v>50272898</v>
      </c>
      <c r="K42" s="84">
        <v>10973043</v>
      </c>
      <c r="L42" s="84">
        <f t="shared" ref="L42:L74" si="19">$J42      +$K42</f>
        <v>61245941</v>
      </c>
      <c r="M42" s="101">
        <f t="shared" ref="M42:M74" si="20">IF(($F42      =0),0,($L42      /$F42      ))</f>
        <v>0.28266876325867818</v>
      </c>
      <c r="N42" s="83">
        <v>45038040</v>
      </c>
      <c r="O42" s="84">
        <v>17333707</v>
      </c>
      <c r="P42" s="84">
        <f t="shared" ref="P42:P74" si="21">$N42      +$O42</f>
        <v>62371747</v>
      </c>
      <c r="Q42" s="101">
        <f t="shared" ref="Q42:Q74" si="22">IF(($F42      =0),0,($P42      /$F42      ))</f>
        <v>0.28786470252409335</v>
      </c>
      <c r="R42" s="83">
        <v>0</v>
      </c>
      <c r="S42" s="84">
        <v>0</v>
      </c>
      <c r="T42" s="84">
        <f t="shared" ref="T42:T74" si="23">$R42      +$S42</f>
        <v>0</v>
      </c>
      <c r="U42" s="101">
        <f t="shared" ref="U42:U74" si="24">IF(($I42      =0),0,($T42      /$I42      ))</f>
        <v>0</v>
      </c>
      <c r="V42" s="83">
        <v>0</v>
      </c>
      <c r="W42" s="84">
        <v>0</v>
      </c>
      <c r="X42" s="84">
        <f t="shared" ref="X42:X74" si="25">$V42      +$W42</f>
        <v>0</v>
      </c>
      <c r="Y42" s="101">
        <f t="shared" ref="Y42:Y74" si="26">IF(($I42      =0),0,($X42      /$I42      ))</f>
        <v>0</v>
      </c>
      <c r="Z42" s="83">
        <f t="shared" ref="Z42:Z74" si="27">$J42      +$N42</f>
        <v>95310938</v>
      </c>
      <c r="AA42" s="84">
        <f t="shared" ref="AA42:AA74" si="28">$K42      +$O42</f>
        <v>28306750</v>
      </c>
      <c r="AB42" s="84">
        <f t="shared" ref="AB42:AB74" si="29">$Z42      +$AA42</f>
        <v>123617688</v>
      </c>
      <c r="AC42" s="101">
        <f t="shared" ref="AC42:AC74" si="30">IF(($F42      =0),0,($AB42      /$F42      ))</f>
        <v>0.57053346578277153</v>
      </c>
      <c r="AD42" s="83">
        <v>111482791</v>
      </c>
      <c r="AE42" s="84">
        <v>-264708748</v>
      </c>
      <c r="AF42" s="84">
        <f t="shared" ref="AF42:AF74" si="31">$AD42      +$AE42</f>
        <v>-153225957</v>
      </c>
      <c r="AG42" s="84">
        <v>195915000</v>
      </c>
      <c r="AH42" s="84">
        <v>195915000</v>
      </c>
      <c r="AI42" s="85">
        <v>65832290</v>
      </c>
      <c r="AJ42" s="120">
        <f t="shared" ref="AJ42:AJ74" si="32">IF(($AG42      =0),0,($AI42      /$AG42      ))</f>
        <v>0.33602475563382078</v>
      </c>
      <c r="AK42" s="121">
        <f t="shared" ref="AK42:AK74" si="33">IF(($AF42      =0),0,(($P42      /$AF42      )-1))</f>
        <v>-1.4070573173186316</v>
      </c>
    </row>
    <row r="43" spans="1:37" x14ac:dyDescent="0.2">
      <c r="A43" s="61" t="s">
        <v>101</v>
      </c>
      <c r="B43" s="62" t="s">
        <v>301</v>
      </c>
      <c r="C43" s="63" t="s">
        <v>302</v>
      </c>
      <c r="D43" s="83">
        <v>312768317</v>
      </c>
      <c r="E43" s="84">
        <v>52075948</v>
      </c>
      <c r="F43" s="85">
        <f t="shared" si="17"/>
        <v>364844265</v>
      </c>
      <c r="G43" s="83">
        <v>312768317</v>
      </c>
      <c r="H43" s="84">
        <v>52075948</v>
      </c>
      <c r="I43" s="85">
        <f t="shared" si="18"/>
        <v>364844265</v>
      </c>
      <c r="J43" s="83">
        <v>92190404</v>
      </c>
      <c r="K43" s="84">
        <v>8788471</v>
      </c>
      <c r="L43" s="84">
        <f t="shared" si="19"/>
        <v>100978875</v>
      </c>
      <c r="M43" s="101">
        <f t="shared" si="20"/>
        <v>0.27677254293691583</v>
      </c>
      <c r="N43" s="83">
        <v>88345773</v>
      </c>
      <c r="O43" s="84">
        <v>12780217</v>
      </c>
      <c r="P43" s="84">
        <f t="shared" si="21"/>
        <v>101125990</v>
      </c>
      <c r="Q43" s="101">
        <f t="shared" si="22"/>
        <v>0.27717576977672925</v>
      </c>
      <c r="R43" s="83">
        <v>0</v>
      </c>
      <c r="S43" s="84">
        <v>0</v>
      </c>
      <c r="T43" s="84">
        <f t="shared" si="23"/>
        <v>0</v>
      </c>
      <c r="U43" s="101">
        <f t="shared" si="24"/>
        <v>0</v>
      </c>
      <c r="V43" s="83">
        <v>0</v>
      </c>
      <c r="W43" s="84">
        <v>0</v>
      </c>
      <c r="X43" s="84">
        <f t="shared" si="25"/>
        <v>0</v>
      </c>
      <c r="Y43" s="101">
        <f t="shared" si="26"/>
        <v>0</v>
      </c>
      <c r="Z43" s="83">
        <f t="shared" si="27"/>
        <v>180536177</v>
      </c>
      <c r="AA43" s="84">
        <f t="shared" si="28"/>
        <v>21568688</v>
      </c>
      <c r="AB43" s="84">
        <f t="shared" si="29"/>
        <v>202104865</v>
      </c>
      <c r="AC43" s="101">
        <f t="shared" si="30"/>
        <v>0.55394831271364509</v>
      </c>
      <c r="AD43" s="83">
        <v>59012978</v>
      </c>
      <c r="AE43" s="84">
        <v>14114314</v>
      </c>
      <c r="AF43" s="84">
        <f t="shared" si="31"/>
        <v>73127292</v>
      </c>
      <c r="AG43" s="84">
        <v>345173338</v>
      </c>
      <c r="AH43" s="84">
        <v>345173338</v>
      </c>
      <c r="AI43" s="85">
        <v>42217101</v>
      </c>
      <c r="AJ43" s="120">
        <f t="shared" si="32"/>
        <v>0.12230695813475605</v>
      </c>
      <c r="AK43" s="121">
        <f t="shared" si="33"/>
        <v>0.38287617706396126</v>
      </c>
    </row>
    <row r="44" spans="1:37" x14ac:dyDescent="0.2">
      <c r="A44" s="61" t="s">
        <v>101</v>
      </c>
      <c r="B44" s="62" t="s">
        <v>303</v>
      </c>
      <c r="C44" s="63" t="s">
        <v>304</v>
      </c>
      <c r="D44" s="83">
        <v>613934175</v>
      </c>
      <c r="E44" s="84">
        <v>44908437</v>
      </c>
      <c r="F44" s="85">
        <f t="shared" si="17"/>
        <v>658842612</v>
      </c>
      <c r="G44" s="83">
        <v>613934175</v>
      </c>
      <c r="H44" s="84">
        <v>44908437</v>
      </c>
      <c r="I44" s="85">
        <f t="shared" si="18"/>
        <v>658842612</v>
      </c>
      <c r="J44" s="83">
        <v>183814960</v>
      </c>
      <c r="K44" s="84">
        <v>8134675</v>
      </c>
      <c r="L44" s="84">
        <f t="shared" si="19"/>
        <v>191949635</v>
      </c>
      <c r="M44" s="101">
        <f t="shared" si="20"/>
        <v>0.29134368588776099</v>
      </c>
      <c r="N44" s="83">
        <v>164381851</v>
      </c>
      <c r="O44" s="84">
        <v>6790973</v>
      </c>
      <c r="P44" s="84">
        <f t="shared" si="21"/>
        <v>171172824</v>
      </c>
      <c r="Q44" s="101">
        <f t="shared" si="22"/>
        <v>0.25980836831482901</v>
      </c>
      <c r="R44" s="83">
        <v>0</v>
      </c>
      <c r="S44" s="84">
        <v>0</v>
      </c>
      <c r="T44" s="84">
        <f t="shared" si="23"/>
        <v>0</v>
      </c>
      <c r="U44" s="101">
        <f t="shared" si="24"/>
        <v>0</v>
      </c>
      <c r="V44" s="83">
        <v>0</v>
      </c>
      <c r="W44" s="84">
        <v>0</v>
      </c>
      <c r="X44" s="84">
        <f t="shared" si="25"/>
        <v>0</v>
      </c>
      <c r="Y44" s="101">
        <f t="shared" si="26"/>
        <v>0</v>
      </c>
      <c r="Z44" s="83">
        <f t="shared" si="27"/>
        <v>348196811</v>
      </c>
      <c r="AA44" s="84">
        <f t="shared" si="28"/>
        <v>14925648</v>
      </c>
      <c r="AB44" s="84">
        <f t="shared" si="29"/>
        <v>363122459</v>
      </c>
      <c r="AC44" s="101">
        <f t="shared" si="30"/>
        <v>0.55115205420259006</v>
      </c>
      <c r="AD44" s="83">
        <v>368027316</v>
      </c>
      <c r="AE44" s="84">
        <v>22735729</v>
      </c>
      <c r="AF44" s="84">
        <f t="shared" si="31"/>
        <v>390763045</v>
      </c>
      <c r="AG44" s="84">
        <v>623164562</v>
      </c>
      <c r="AH44" s="84">
        <v>623164562</v>
      </c>
      <c r="AI44" s="85">
        <v>206325244</v>
      </c>
      <c r="AJ44" s="120">
        <f t="shared" si="32"/>
        <v>0.33109271062817591</v>
      </c>
      <c r="AK44" s="121">
        <f t="shared" si="33"/>
        <v>-0.56195237448822732</v>
      </c>
    </row>
    <row r="45" spans="1:37" x14ac:dyDescent="0.2">
      <c r="A45" s="61" t="s">
        <v>101</v>
      </c>
      <c r="B45" s="62" t="s">
        <v>305</v>
      </c>
      <c r="C45" s="63" t="s">
        <v>306</v>
      </c>
      <c r="D45" s="83">
        <v>215399188</v>
      </c>
      <c r="E45" s="84">
        <v>51254049</v>
      </c>
      <c r="F45" s="85">
        <f t="shared" si="17"/>
        <v>266653237</v>
      </c>
      <c r="G45" s="83">
        <v>215399188</v>
      </c>
      <c r="H45" s="84">
        <v>51254049</v>
      </c>
      <c r="I45" s="85">
        <f t="shared" si="18"/>
        <v>266653237</v>
      </c>
      <c r="J45" s="83">
        <v>93377741</v>
      </c>
      <c r="K45" s="84">
        <v>6841915</v>
      </c>
      <c r="L45" s="84">
        <f t="shared" si="19"/>
        <v>100219656</v>
      </c>
      <c r="M45" s="101">
        <f t="shared" si="20"/>
        <v>0.37584263790504818</v>
      </c>
      <c r="N45" s="83">
        <v>64166033</v>
      </c>
      <c r="O45" s="84">
        <v>9351930</v>
      </c>
      <c r="P45" s="84">
        <f t="shared" si="21"/>
        <v>73517963</v>
      </c>
      <c r="Q45" s="101">
        <f t="shared" si="22"/>
        <v>0.27570624616118949</v>
      </c>
      <c r="R45" s="83">
        <v>0</v>
      </c>
      <c r="S45" s="84">
        <v>0</v>
      </c>
      <c r="T45" s="84">
        <f t="shared" si="23"/>
        <v>0</v>
      </c>
      <c r="U45" s="101">
        <f t="shared" si="24"/>
        <v>0</v>
      </c>
      <c r="V45" s="83">
        <v>0</v>
      </c>
      <c r="W45" s="84">
        <v>0</v>
      </c>
      <c r="X45" s="84">
        <f t="shared" si="25"/>
        <v>0</v>
      </c>
      <c r="Y45" s="101">
        <f t="shared" si="26"/>
        <v>0</v>
      </c>
      <c r="Z45" s="83">
        <f t="shared" si="27"/>
        <v>157543774</v>
      </c>
      <c r="AA45" s="84">
        <f t="shared" si="28"/>
        <v>16193845</v>
      </c>
      <c r="AB45" s="84">
        <f t="shared" si="29"/>
        <v>173737619</v>
      </c>
      <c r="AC45" s="101">
        <f t="shared" si="30"/>
        <v>0.65154888406623768</v>
      </c>
      <c r="AD45" s="83">
        <v>181933787</v>
      </c>
      <c r="AE45" s="84">
        <v>12510997</v>
      </c>
      <c r="AF45" s="84">
        <f t="shared" si="31"/>
        <v>194444784</v>
      </c>
      <c r="AG45" s="84">
        <v>240988020</v>
      </c>
      <c r="AH45" s="84">
        <v>240988020</v>
      </c>
      <c r="AI45" s="85">
        <v>94353889</v>
      </c>
      <c r="AJ45" s="120">
        <f t="shared" si="32"/>
        <v>0.39152937560962575</v>
      </c>
      <c r="AK45" s="121">
        <f t="shared" si="33"/>
        <v>-0.6219082791133137</v>
      </c>
    </row>
    <row r="46" spans="1:37" x14ac:dyDescent="0.2">
      <c r="A46" s="61" t="s">
        <v>101</v>
      </c>
      <c r="B46" s="62" t="s">
        <v>307</v>
      </c>
      <c r="C46" s="63" t="s">
        <v>308</v>
      </c>
      <c r="D46" s="83">
        <v>410237809</v>
      </c>
      <c r="E46" s="84">
        <v>33577207</v>
      </c>
      <c r="F46" s="85">
        <f t="shared" si="17"/>
        <v>443815016</v>
      </c>
      <c r="G46" s="83">
        <v>410237809</v>
      </c>
      <c r="H46" s="84">
        <v>33577207</v>
      </c>
      <c r="I46" s="85">
        <f t="shared" si="18"/>
        <v>443815016</v>
      </c>
      <c r="J46" s="83">
        <v>168834824</v>
      </c>
      <c r="K46" s="84">
        <v>19311573</v>
      </c>
      <c r="L46" s="84">
        <f t="shared" si="19"/>
        <v>188146397</v>
      </c>
      <c r="M46" s="101">
        <f t="shared" si="20"/>
        <v>0.4239297685231993</v>
      </c>
      <c r="N46" s="83">
        <v>95565853</v>
      </c>
      <c r="O46" s="84">
        <v>5776335</v>
      </c>
      <c r="P46" s="84">
        <f t="shared" si="21"/>
        <v>101342188</v>
      </c>
      <c r="Q46" s="101">
        <f t="shared" si="22"/>
        <v>0.22834330598674471</v>
      </c>
      <c r="R46" s="83">
        <v>0</v>
      </c>
      <c r="S46" s="84">
        <v>0</v>
      </c>
      <c r="T46" s="84">
        <f t="shared" si="23"/>
        <v>0</v>
      </c>
      <c r="U46" s="101">
        <f t="shared" si="24"/>
        <v>0</v>
      </c>
      <c r="V46" s="83">
        <v>0</v>
      </c>
      <c r="W46" s="84">
        <v>0</v>
      </c>
      <c r="X46" s="84">
        <f t="shared" si="25"/>
        <v>0</v>
      </c>
      <c r="Y46" s="101">
        <f t="shared" si="26"/>
        <v>0</v>
      </c>
      <c r="Z46" s="83">
        <f t="shared" si="27"/>
        <v>264400677</v>
      </c>
      <c r="AA46" s="84">
        <f t="shared" si="28"/>
        <v>25087908</v>
      </c>
      <c r="AB46" s="84">
        <f t="shared" si="29"/>
        <v>289488585</v>
      </c>
      <c r="AC46" s="101">
        <f t="shared" si="30"/>
        <v>0.65227307450994398</v>
      </c>
      <c r="AD46" s="83">
        <v>253684466</v>
      </c>
      <c r="AE46" s="84">
        <v>-797399</v>
      </c>
      <c r="AF46" s="84">
        <f t="shared" si="31"/>
        <v>252887067</v>
      </c>
      <c r="AG46" s="84">
        <v>401334134</v>
      </c>
      <c r="AH46" s="84">
        <v>401334134</v>
      </c>
      <c r="AI46" s="85">
        <v>105796727</v>
      </c>
      <c r="AJ46" s="120">
        <f t="shared" si="32"/>
        <v>0.26361258123137865</v>
      </c>
      <c r="AK46" s="121">
        <f t="shared" si="33"/>
        <v>-0.59925911118262132</v>
      </c>
    </row>
    <row r="47" spans="1:37" x14ac:dyDescent="0.2">
      <c r="A47" s="61" t="s">
        <v>116</v>
      </c>
      <c r="B47" s="62" t="s">
        <v>309</v>
      </c>
      <c r="C47" s="63" t="s">
        <v>310</v>
      </c>
      <c r="D47" s="83">
        <v>602842000</v>
      </c>
      <c r="E47" s="84">
        <v>580277001</v>
      </c>
      <c r="F47" s="85">
        <f t="shared" si="17"/>
        <v>1183119001</v>
      </c>
      <c r="G47" s="83">
        <v>602842000</v>
      </c>
      <c r="H47" s="84">
        <v>580277001</v>
      </c>
      <c r="I47" s="85">
        <f t="shared" si="18"/>
        <v>1183119001</v>
      </c>
      <c r="J47" s="83">
        <v>240923970</v>
      </c>
      <c r="K47" s="84">
        <v>141580329</v>
      </c>
      <c r="L47" s="84">
        <f t="shared" si="19"/>
        <v>382504299</v>
      </c>
      <c r="M47" s="101">
        <f t="shared" si="20"/>
        <v>0.32330162788079508</v>
      </c>
      <c r="N47" s="83">
        <v>204996983</v>
      </c>
      <c r="O47" s="84">
        <v>129426303</v>
      </c>
      <c r="P47" s="84">
        <f t="shared" si="21"/>
        <v>334423286</v>
      </c>
      <c r="Q47" s="101">
        <f t="shared" si="22"/>
        <v>0.2826624250961548</v>
      </c>
      <c r="R47" s="83">
        <v>0</v>
      </c>
      <c r="S47" s="84">
        <v>0</v>
      </c>
      <c r="T47" s="84">
        <f t="shared" si="23"/>
        <v>0</v>
      </c>
      <c r="U47" s="101">
        <f t="shared" si="24"/>
        <v>0</v>
      </c>
      <c r="V47" s="83">
        <v>0</v>
      </c>
      <c r="W47" s="84">
        <v>0</v>
      </c>
      <c r="X47" s="84">
        <f t="shared" si="25"/>
        <v>0</v>
      </c>
      <c r="Y47" s="101">
        <f t="shared" si="26"/>
        <v>0</v>
      </c>
      <c r="Z47" s="83">
        <f t="shared" si="27"/>
        <v>445920953</v>
      </c>
      <c r="AA47" s="84">
        <f t="shared" si="28"/>
        <v>271006632</v>
      </c>
      <c r="AB47" s="84">
        <f t="shared" si="29"/>
        <v>716927585</v>
      </c>
      <c r="AC47" s="101">
        <f t="shared" si="30"/>
        <v>0.60596405297694989</v>
      </c>
      <c r="AD47" s="83">
        <v>253915575</v>
      </c>
      <c r="AE47" s="84">
        <v>251269888</v>
      </c>
      <c r="AF47" s="84">
        <f t="shared" si="31"/>
        <v>505185463</v>
      </c>
      <c r="AG47" s="84">
        <v>1028062695</v>
      </c>
      <c r="AH47" s="84">
        <v>1028062695</v>
      </c>
      <c r="AI47" s="85">
        <v>150983586</v>
      </c>
      <c r="AJ47" s="120">
        <f t="shared" si="32"/>
        <v>0.14686223586782321</v>
      </c>
      <c r="AK47" s="121">
        <f t="shared" si="33"/>
        <v>-0.33801878618189773</v>
      </c>
    </row>
    <row r="48" spans="1:37" ht="16.5" x14ac:dyDescent="0.3">
      <c r="A48" s="64" t="s">
        <v>0</v>
      </c>
      <c r="B48" s="65" t="s">
        <v>311</v>
      </c>
      <c r="C48" s="66" t="s">
        <v>0</v>
      </c>
      <c r="D48" s="86">
        <f>SUM(D42:D47)</f>
        <v>2325643193</v>
      </c>
      <c r="E48" s="87">
        <f>SUM(E42:E47)</f>
        <v>808301292</v>
      </c>
      <c r="F48" s="88">
        <f t="shared" si="17"/>
        <v>3133944485</v>
      </c>
      <c r="G48" s="86">
        <f>SUM(G42:G47)</f>
        <v>2325643193</v>
      </c>
      <c r="H48" s="87">
        <f>SUM(H42:H47)</f>
        <v>808301292</v>
      </c>
      <c r="I48" s="88">
        <f t="shared" si="18"/>
        <v>3133944485</v>
      </c>
      <c r="J48" s="86">
        <f>SUM(J42:J47)</f>
        <v>829414797</v>
      </c>
      <c r="K48" s="87">
        <f>SUM(K42:K47)</f>
        <v>195630006</v>
      </c>
      <c r="L48" s="87">
        <f t="shared" si="19"/>
        <v>1025044803</v>
      </c>
      <c r="M48" s="102">
        <f t="shared" si="20"/>
        <v>0.32707816233062598</v>
      </c>
      <c r="N48" s="86">
        <f>SUM(N42:N47)</f>
        <v>662494533</v>
      </c>
      <c r="O48" s="87">
        <f>SUM(O42:O47)</f>
        <v>181459465</v>
      </c>
      <c r="P48" s="87">
        <f t="shared" si="21"/>
        <v>843953998</v>
      </c>
      <c r="Q48" s="102">
        <f t="shared" si="22"/>
        <v>0.26929449517673892</v>
      </c>
      <c r="R48" s="86">
        <f>SUM(R42:R47)</f>
        <v>0</v>
      </c>
      <c r="S48" s="87">
        <f>SUM(S42:S47)</f>
        <v>0</v>
      </c>
      <c r="T48" s="87">
        <f t="shared" si="23"/>
        <v>0</v>
      </c>
      <c r="U48" s="102">
        <f t="shared" si="24"/>
        <v>0</v>
      </c>
      <c r="V48" s="86">
        <f>SUM(V42:V47)</f>
        <v>0</v>
      </c>
      <c r="W48" s="87">
        <f>SUM(W42:W47)</f>
        <v>0</v>
      </c>
      <c r="X48" s="87">
        <f t="shared" si="25"/>
        <v>0</v>
      </c>
      <c r="Y48" s="102">
        <f t="shared" si="26"/>
        <v>0</v>
      </c>
      <c r="Z48" s="86">
        <f t="shared" si="27"/>
        <v>1491909330</v>
      </c>
      <c r="AA48" s="87">
        <f t="shared" si="28"/>
        <v>377089471</v>
      </c>
      <c r="AB48" s="87">
        <f t="shared" si="29"/>
        <v>1868998801</v>
      </c>
      <c r="AC48" s="102">
        <f t="shared" si="30"/>
        <v>0.5963726575073649</v>
      </c>
      <c r="AD48" s="86">
        <f>SUM(AD42:AD47)</f>
        <v>1228056913</v>
      </c>
      <c r="AE48" s="87">
        <f>SUM(AE42:AE47)</f>
        <v>35124781</v>
      </c>
      <c r="AF48" s="87">
        <f t="shared" si="31"/>
        <v>1263181694</v>
      </c>
      <c r="AG48" s="87">
        <f>SUM(AG42:AG47)</f>
        <v>2834637749</v>
      </c>
      <c r="AH48" s="87">
        <f>SUM(AH42:AH47)</f>
        <v>2834637749</v>
      </c>
      <c r="AI48" s="88">
        <f>SUM(AI42:AI47)</f>
        <v>665508837</v>
      </c>
      <c r="AJ48" s="122">
        <f t="shared" si="32"/>
        <v>0.23477738460047581</v>
      </c>
      <c r="AK48" s="123">
        <f t="shared" si="33"/>
        <v>-0.33188233964384861</v>
      </c>
    </row>
    <row r="49" spans="1:37" x14ac:dyDescent="0.2">
      <c r="A49" s="61" t="s">
        <v>101</v>
      </c>
      <c r="B49" s="62" t="s">
        <v>312</v>
      </c>
      <c r="C49" s="63" t="s">
        <v>313</v>
      </c>
      <c r="D49" s="83">
        <v>228193202</v>
      </c>
      <c r="E49" s="84">
        <v>47208016</v>
      </c>
      <c r="F49" s="85">
        <f t="shared" si="17"/>
        <v>275401218</v>
      </c>
      <c r="G49" s="83">
        <v>228193202</v>
      </c>
      <c r="H49" s="84">
        <v>47208016</v>
      </c>
      <c r="I49" s="85">
        <f t="shared" si="18"/>
        <v>275401218</v>
      </c>
      <c r="J49" s="83">
        <v>88530854</v>
      </c>
      <c r="K49" s="84">
        <v>-8385679</v>
      </c>
      <c r="L49" s="84">
        <f t="shared" si="19"/>
        <v>80145175</v>
      </c>
      <c r="M49" s="101">
        <f t="shared" si="20"/>
        <v>0.29101242028639102</v>
      </c>
      <c r="N49" s="83">
        <v>72673877</v>
      </c>
      <c r="O49" s="84">
        <v>11526977</v>
      </c>
      <c r="P49" s="84">
        <f t="shared" si="21"/>
        <v>84200854</v>
      </c>
      <c r="Q49" s="101">
        <f t="shared" si="22"/>
        <v>0.30573885842436616</v>
      </c>
      <c r="R49" s="83">
        <v>0</v>
      </c>
      <c r="S49" s="84">
        <v>0</v>
      </c>
      <c r="T49" s="84">
        <f t="shared" si="23"/>
        <v>0</v>
      </c>
      <c r="U49" s="101">
        <f t="shared" si="24"/>
        <v>0</v>
      </c>
      <c r="V49" s="83">
        <v>0</v>
      </c>
      <c r="W49" s="84">
        <v>0</v>
      </c>
      <c r="X49" s="84">
        <f t="shared" si="25"/>
        <v>0</v>
      </c>
      <c r="Y49" s="101">
        <f t="shared" si="26"/>
        <v>0</v>
      </c>
      <c r="Z49" s="83">
        <f t="shared" si="27"/>
        <v>161204731</v>
      </c>
      <c r="AA49" s="84">
        <f t="shared" si="28"/>
        <v>3141298</v>
      </c>
      <c r="AB49" s="84">
        <f t="shared" si="29"/>
        <v>164346029</v>
      </c>
      <c r="AC49" s="101">
        <f t="shared" si="30"/>
        <v>0.59675127871075717</v>
      </c>
      <c r="AD49" s="83">
        <v>188526209</v>
      </c>
      <c r="AE49" s="84">
        <v>21114819</v>
      </c>
      <c r="AF49" s="84">
        <f t="shared" si="31"/>
        <v>209641028</v>
      </c>
      <c r="AG49" s="84">
        <v>268715977</v>
      </c>
      <c r="AH49" s="84">
        <v>268715977</v>
      </c>
      <c r="AI49" s="85">
        <v>115982534</v>
      </c>
      <c r="AJ49" s="120">
        <f t="shared" si="32"/>
        <v>0.43161755878773073</v>
      </c>
      <c r="AK49" s="121">
        <f t="shared" si="33"/>
        <v>-0.59835698764079703</v>
      </c>
    </row>
    <row r="50" spans="1:37" x14ac:dyDescent="0.2">
      <c r="A50" s="61" t="s">
        <v>101</v>
      </c>
      <c r="B50" s="62" t="s">
        <v>314</v>
      </c>
      <c r="C50" s="63" t="s">
        <v>315</v>
      </c>
      <c r="D50" s="83">
        <v>286748344</v>
      </c>
      <c r="E50" s="84">
        <v>44921950</v>
      </c>
      <c r="F50" s="85">
        <f t="shared" si="17"/>
        <v>331670294</v>
      </c>
      <c r="G50" s="83">
        <v>286748344</v>
      </c>
      <c r="H50" s="84">
        <v>44921950</v>
      </c>
      <c r="I50" s="85">
        <f t="shared" si="18"/>
        <v>331670294</v>
      </c>
      <c r="J50" s="83">
        <v>105594956</v>
      </c>
      <c r="K50" s="84">
        <v>23571222</v>
      </c>
      <c r="L50" s="84">
        <f t="shared" si="19"/>
        <v>129166178</v>
      </c>
      <c r="M50" s="101">
        <f t="shared" si="20"/>
        <v>0.38944150361563584</v>
      </c>
      <c r="N50" s="83">
        <v>91267380</v>
      </c>
      <c r="O50" s="84">
        <v>18086569</v>
      </c>
      <c r="P50" s="84">
        <f t="shared" si="21"/>
        <v>109353949</v>
      </c>
      <c r="Q50" s="101">
        <f t="shared" si="22"/>
        <v>0.3297067930961583</v>
      </c>
      <c r="R50" s="83">
        <v>0</v>
      </c>
      <c r="S50" s="84">
        <v>0</v>
      </c>
      <c r="T50" s="84">
        <f t="shared" si="23"/>
        <v>0</v>
      </c>
      <c r="U50" s="101">
        <f t="shared" si="24"/>
        <v>0</v>
      </c>
      <c r="V50" s="83">
        <v>0</v>
      </c>
      <c r="W50" s="84">
        <v>0</v>
      </c>
      <c r="X50" s="84">
        <f t="shared" si="25"/>
        <v>0</v>
      </c>
      <c r="Y50" s="101">
        <f t="shared" si="26"/>
        <v>0</v>
      </c>
      <c r="Z50" s="83">
        <f t="shared" si="27"/>
        <v>196862336</v>
      </c>
      <c r="AA50" s="84">
        <f t="shared" si="28"/>
        <v>41657791</v>
      </c>
      <c r="AB50" s="84">
        <f t="shared" si="29"/>
        <v>238520127</v>
      </c>
      <c r="AC50" s="101">
        <f t="shared" si="30"/>
        <v>0.71914829671179414</v>
      </c>
      <c r="AD50" s="83">
        <v>222224287</v>
      </c>
      <c r="AE50" s="84">
        <v>15769608</v>
      </c>
      <c r="AF50" s="84">
        <f t="shared" si="31"/>
        <v>237993895</v>
      </c>
      <c r="AG50" s="84">
        <v>305859407</v>
      </c>
      <c r="AH50" s="84">
        <v>305859407</v>
      </c>
      <c r="AI50" s="85">
        <v>126185235</v>
      </c>
      <c r="AJ50" s="120">
        <f t="shared" si="32"/>
        <v>0.41255960128112062</v>
      </c>
      <c r="AK50" s="121">
        <f t="shared" si="33"/>
        <v>-0.54051783975383061</v>
      </c>
    </row>
    <row r="51" spans="1:37" x14ac:dyDescent="0.2">
      <c r="A51" s="61" t="s">
        <v>101</v>
      </c>
      <c r="B51" s="62" t="s">
        <v>316</v>
      </c>
      <c r="C51" s="63" t="s">
        <v>317</v>
      </c>
      <c r="D51" s="83">
        <v>303179763</v>
      </c>
      <c r="E51" s="84">
        <v>50266951</v>
      </c>
      <c r="F51" s="85">
        <f t="shared" si="17"/>
        <v>353446714</v>
      </c>
      <c r="G51" s="83">
        <v>303179763</v>
      </c>
      <c r="H51" s="84">
        <v>50266951</v>
      </c>
      <c r="I51" s="85">
        <f t="shared" si="18"/>
        <v>353446714</v>
      </c>
      <c r="J51" s="83">
        <v>111319525</v>
      </c>
      <c r="K51" s="84">
        <v>10669887</v>
      </c>
      <c r="L51" s="84">
        <f t="shared" si="19"/>
        <v>121989412</v>
      </c>
      <c r="M51" s="101">
        <f t="shared" si="20"/>
        <v>0.34514230057320605</v>
      </c>
      <c r="N51" s="83">
        <v>83901724</v>
      </c>
      <c r="O51" s="84">
        <v>9727204</v>
      </c>
      <c r="P51" s="84">
        <f t="shared" si="21"/>
        <v>93628928</v>
      </c>
      <c r="Q51" s="101">
        <f t="shared" si="22"/>
        <v>0.26490252785318014</v>
      </c>
      <c r="R51" s="83">
        <v>0</v>
      </c>
      <c r="S51" s="84">
        <v>0</v>
      </c>
      <c r="T51" s="84">
        <f t="shared" si="23"/>
        <v>0</v>
      </c>
      <c r="U51" s="101">
        <f t="shared" si="24"/>
        <v>0</v>
      </c>
      <c r="V51" s="83">
        <v>0</v>
      </c>
      <c r="W51" s="84">
        <v>0</v>
      </c>
      <c r="X51" s="84">
        <f t="shared" si="25"/>
        <v>0</v>
      </c>
      <c r="Y51" s="101">
        <f t="shared" si="26"/>
        <v>0</v>
      </c>
      <c r="Z51" s="83">
        <f t="shared" si="27"/>
        <v>195221249</v>
      </c>
      <c r="AA51" s="84">
        <f t="shared" si="28"/>
        <v>20397091</v>
      </c>
      <c r="AB51" s="84">
        <f t="shared" si="29"/>
        <v>215618340</v>
      </c>
      <c r="AC51" s="101">
        <f t="shared" si="30"/>
        <v>0.61004482842638619</v>
      </c>
      <c r="AD51" s="83">
        <v>300210895</v>
      </c>
      <c r="AE51" s="84">
        <v>16051126</v>
      </c>
      <c r="AF51" s="84">
        <f t="shared" si="31"/>
        <v>316262021</v>
      </c>
      <c r="AG51" s="84">
        <v>292215120</v>
      </c>
      <c r="AH51" s="84">
        <v>292215120</v>
      </c>
      <c r="AI51" s="85">
        <v>115540910</v>
      </c>
      <c r="AJ51" s="120">
        <f t="shared" si="32"/>
        <v>0.39539675428157173</v>
      </c>
      <c r="AK51" s="121">
        <f t="shared" si="33"/>
        <v>-0.7039514017397619</v>
      </c>
    </row>
    <row r="52" spans="1:37" x14ac:dyDescent="0.2">
      <c r="A52" s="61" t="s">
        <v>101</v>
      </c>
      <c r="B52" s="62" t="s">
        <v>318</v>
      </c>
      <c r="C52" s="63" t="s">
        <v>319</v>
      </c>
      <c r="D52" s="83">
        <v>199868553</v>
      </c>
      <c r="E52" s="84">
        <v>25565000</v>
      </c>
      <c r="F52" s="85">
        <f t="shared" si="17"/>
        <v>225433553</v>
      </c>
      <c r="G52" s="83">
        <v>199868553</v>
      </c>
      <c r="H52" s="84">
        <v>25565000</v>
      </c>
      <c r="I52" s="85">
        <f t="shared" si="18"/>
        <v>225433553</v>
      </c>
      <c r="J52" s="83">
        <v>78092131</v>
      </c>
      <c r="K52" s="84">
        <v>4796315</v>
      </c>
      <c r="L52" s="84">
        <f t="shared" si="19"/>
        <v>82888446</v>
      </c>
      <c r="M52" s="101">
        <f t="shared" si="20"/>
        <v>0.36768460105847689</v>
      </c>
      <c r="N52" s="83">
        <v>55959191</v>
      </c>
      <c r="O52" s="84">
        <v>7866598</v>
      </c>
      <c r="P52" s="84">
        <f t="shared" si="21"/>
        <v>63825789</v>
      </c>
      <c r="Q52" s="101">
        <f t="shared" si="22"/>
        <v>0.28312461987413207</v>
      </c>
      <c r="R52" s="83">
        <v>0</v>
      </c>
      <c r="S52" s="84">
        <v>0</v>
      </c>
      <c r="T52" s="84">
        <f t="shared" si="23"/>
        <v>0</v>
      </c>
      <c r="U52" s="101">
        <f t="shared" si="24"/>
        <v>0</v>
      </c>
      <c r="V52" s="83">
        <v>0</v>
      </c>
      <c r="W52" s="84">
        <v>0</v>
      </c>
      <c r="X52" s="84">
        <f t="shared" si="25"/>
        <v>0</v>
      </c>
      <c r="Y52" s="101">
        <f t="shared" si="26"/>
        <v>0</v>
      </c>
      <c r="Z52" s="83">
        <f t="shared" si="27"/>
        <v>134051322</v>
      </c>
      <c r="AA52" s="84">
        <f t="shared" si="28"/>
        <v>12662913</v>
      </c>
      <c r="AB52" s="84">
        <f t="shared" si="29"/>
        <v>146714235</v>
      </c>
      <c r="AC52" s="101">
        <f t="shared" si="30"/>
        <v>0.65080922093260896</v>
      </c>
      <c r="AD52" s="83">
        <v>120456803</v>
      </c>
      <c r="AE52" s="84">
        <v>-326303615</v>
      </c>
      <c r="AF52" s="84">
        <f t="shared" si="31"/>
        <v>-205846812</v>
      </c>
      <c r="AG52" s="84">
        <v>189860643</v>
      </c>
      <c r="AH52" s="84">
        <v>189860643</v>
      </c>
      <c r="AI52" s="85">
        <v>54520800</v>
      </c>
      <c r="AJ52" s="120">
        <f t="shared" si="32"/>
        <v>0.28716220033027068</v>
      </c>
      <c r="AK52" s="121">
        <f t="shared" si="33"/>
        <v>-1.3100645007803182</v>
      </c>
    </row>
    <row r="53" spans="1:37" x14ac:dyDescent="0.2">
      <c r="A53" s="61" t="s">
        <v>116</v>
      </c>
      <c r="B53" s="62" t="s">
        <v>320</v>
      </c>
      <c r="C53" s="63" t="s">
        <v>321</v>
      </c>
      <c r="D53" s="83">
        <v>562424098</v>
      </c>
      <c r="E53" s="84">
        <v>291451799</v>
      </c>
      <c r="F53" s="85">
        <f t="shared" si="17"/>
        <v>853875897</v>
      </c>
      <c r="G53" s="83">
        <v>562424098</v>
      </c>
      <c r="H53" s="84">
        <v>291451799</v>
      </c>
      <c r="I53" s="85">
        <f t="shared" si="18"/>
        <v>853875897</v>
      </c>
      <c r="J53" s="83">
        <v>214929826</v>
      </c>
      <c r="K53" s="84">
        <v>0</v>
      </c>
      <c r="L53" s="84">
        <f t="shared" si="19"/>
        <v>214929826</v>
      </c>
      <c r="M53" s="101">
        <f t="shared" si="20"/>
        <v>0.25171084785872577</v>
      </c>
      <c r="N53" s="83">
        <v>16429116</v>
      </c>
      <c r="O53" s="84">
        <v>12340864</v>
      </c>
      <c r="P53" s="84">
        <f t="shared" si="21"/>
        <v>28769980</v>
      </c>
      <c r="Q53" s="101">
        <f t="shared" si="22"/>
        <v>3.369339748443561E-2</v>
      </c>
      <c r="R53" s="83">
        <v>0</v>
      </c>
      <c r="S53" s="84">
        <v>0</v>
      </c>
      <c r="T53" s="84">
        <f t="shared" si="23"/>
        <v>0</v>
      </c>
      <c r="U53" s="101">
        <f t="shared" si="24"/>
        <v>0</v>
      </c>
      <c r="V53" s="83">
        <v>0</v>
      </c>
      <c r="W53" s="84">
        <v>0</v>
      </c>
      <c r="X53" s="84">
        <f t="shared" si="25"/>
        <v>0</v>
      </c>
      <c r="Y53" s="101">
        <f t="shared" si="26"/>
        <v>0</v>
      </c>
      <c r="Z53" s="83">
        <f t="shared" si="27"/>
        <v>231358942</v>
      </c>
      <c r="AA53" s="84">
        <f t="shared" si="28"/>
        <v>12340864</v>
      </c>
      <c r="AB53" s="84">
        <f t="shared" si="29"/>
        <v>243699806</v>
      </c>
      <c r="AC53" s="101">
        <f t="shared" si="30"/>
        <v>0.28540424534316139</v>
      </c>
      <c r="AD53" s="83">
        <v>241263205</v>
      </c>
      <c r="AE53" s="84">
        <v>98179464</v>
      </c>
      <c r="AF53" s="84">
        <f t="shared" si="31"/>
        <v>339442669</v>
      </c>
      <c r="AG53" s="84">
        <v>839065742</v>
      </c>
      <c r="AH53" s="84">
        <v>839065742</v>
      </c>
      <c r="AI53" s="85">
        <v>107550077</v>
      </c>
      <c r="AJ53" s="120">
        <f t="shared" si="32"/>
        <v>0.12817836745860137</v>
      </c>
      <c r="AK53" s="121">
        <f t="shared" si="33"/>
        <v>-0.91524347812619866</v>
      </c>
    </row>
    <row r="54" spans="1:37" ht="16.5" x14ac:dyDescent="0.3">
      <c r="A54" s="64" t="s">
        <v>0</v>
      </c>
      <c r="B54" s="65" t="s">
        <v>322</v>
      </c>
      <c r="C54" s="66" t="s">
        <v>0</v>
      </c>
      <c r="D54" s="86">
        <f>SUM(D49:D53)</f>
        <v>1580413960</v>
      </c>
      <c r="E54" s="87">
        <f>SUM(E49:E53)</f>
        <v>459413716</v>
      </c>
      <c r="F54" s="88">
        <f t="shared" si="17"/>
        <v>2039827676</v>
      </c>
      <c r="G54" s="86">
        <f>SUM(G49:G53)</f>
        <v>1580413960</v>
      </c>
      <c r="H54" s="87">
        <f>SUM(H49:H53)</f>
        <v>459413716</v>
      </c>
      <c r="I54" s="88">
        <f t="shared" si="18"/>
        <v>2039827676</v>
      </c>
      <c r="J54" s="86">
        <f>SUM(J49:J53)</f>
        <v>598467292</v>
      </c>
      <c r="K54" s="87">
        <f>SUM(K49:K53)</f>
        <v>30651745</v>
      </c>
      <c r="L54" s="87">
        <f t="shared" si="19"/>
        <v>629119037</v>
      </c>
      <c r="M54" s="102">
        <f t="shared" si="20"/>
        <v>0.30841773763638258</v>
      </c>
      <c r="N54" s="86">
        <f>SUM(N49:N53)</f>
        <v>320231288</v>
      </c>
      <c r="O54" s="87">
        <f>SUM(O49:O53)</f>
        <v>59548212</v>
      </c>
      <c r="P54" s="87">
        <f t="shared" si="21"/>
        <v>379779500</v>
      </c>
      <c r="Q54" s="102">
        <f t="shared" si="22"/>
        <v>0.18618214884932272</v>
      </c>
      <c r="R54" s="86">
        <f>SUM(R49:R53)</f>
        <v>0</v>
      </c>
      <c r="S54" s="87">
        <f>SUM(S49:S53)</f>
        <v>0</v>
      </c>
      <c r="T54" s="87">
        <f t="shared" si="23"/>
        <v>0</v>
      </c>
      <c r="U54" s="102">
        <f t="shared" si="24"/>
        <v>0</v>
      </c>
      <c r="V54" s="86">
        <f>SUM(V49:V53)</f>
        <v>0</v>
      </c>
      <c r="W54" s="87">
        <f>SUM(W49:W53)</f>
        <v>0</v>
      </c>
      <c r="X54" s="87">
        <f t="shared" si="25"/>
        <v>0</v>
      </c>
      <c r="Y54" s="102">
        <f t="shared" si="26"/>
        <v>0</v>
      </c>
      <c r="Z54" s="86">
        <f t="shared" si="27"/>
        <v>918698580</v>
      </c>
      <c r="AA54" s="87">
        <f t="shared" si="28"/>
        <v>90199957</v>
      </c>
      <c r="AB54" s="87">
        <f t="shared" si="29"/>
        <v>1008898537</v>
      </c>
      <c r="AC54" s="102">
        <f t="shared" si="30"/>
        <v>0.4945998864857053</v>
      </c>
      <c r="AD54" s="86">
        <f>SUM(AD49:AD53)</f>
        <v>1072681399</v>
      </c>
      <c r="AE54" s="87">
        <f>SUM(AE49:AE53)</f>
        <v>-175188598</v>
      </c>
      <c r="AF54" s="87">
        <f t="shared" si="31"/>
        <v>897492801</v>
      </c>
      <c r="AG54" s="87">
        <f>SUM(AG49:AG53)</f>
        <v>1895716889</v>
      </c>
      <c r="AH54" s="87">
        <f>SUM(AH49:AH53)</f>
        <v>1895716889</v>
      </c>
      <c r="AI54" s="88">
        <f>SUM(AI49:AI53)</f>
        <v>519779556</v>
      </c>
      <c r="AJ54" s="122">
        <f t="shared" si="32"/>
        <v>0.27418627697840803</v>
      </c>
      <c r="AK54" s="123">
        <f t="shared" si="33"/>
        <v>-0.57684395955394407</v>
      </c>
    </row>
    <row r="55" spans="1:37" x14ac:dyDescent="0.2">
      <c r="A55" s="61" t="s">
        <v>101</v>
      </c>
      <c r="B55" s="62" t="s">
        <v>323</v>
      </c>
      <c r="C55" s="63" t="s">
        <v>324</v>
      </c>
      <c r="D55" s="83">
        <v>188522190</v>
      </c>
      <c r="E55" s="84">
        <v>30838200</v>
      </c>
      <c r="F55" s="85">
        <f t="shared" si="17"/>
        <v>219360390</v>
      </c>
      <c r="G55" s="83">
        <v>188522190</v>
      </c>
      <c r="H55" s="84">
        <v>30838200</v>
      </c>
      <c r="I55" s="85">
        <f t="shared" si="18"/>
        <v>219360390</v>
      </c>
      <c r="J55" s="83">
        <v>67893559</v>
      </c>
      <c r="K55" s="84">
        <v>10001845</v>
      </c>
      <c r="L55" s="84">
        <f t="shared" si="19"/>
        <v>77895404</v>
      </c>
      <c r="M55" s="101">
        <f t="shared" si="20"/>
        <v>0.3551024138861168</v>
      </c>
      <c r="N55" s="83">
        <v>54907646</v>
      </c>
      <c r="O55" s="84">
        <v>19688128</v>
      </c>
      <c r="P55" s="84">
        <f t="shared" si="21"/>
        <v>74595774</v>
      </c>
      <c r="Q55" s="101">
        <f t="shared" si="22"/>
        <v>0.34006036367823744</v>
      </c>
      <c r="R55" s="83">
        <v>0</v>
      </c>
      <c r="S55" s="84">
        <v>0</v>
      </c>
      <c r="T55" s="84">
        <f t="shared" si="23"/>
        <v>0</v>
      </c>
      <c r="U55" s="101">
        <f t="shared" si="24"/>
        <v>0</v>
      </c>
      <c r="V55" s="83">
        <v>0</v>
      </c>
      <c r="W55" s="84">
        <v>0</v>
      </c>
      <c r="X55" s="84">
        <f t="shared" si="25"/>
        <v>0</v>
      </c>
      <c r="Y55" s="101">
        <f t="shared" si="26"/>
        <v>0</v>
      </c>
      <c r="Z55" s="83">
        <f t="shared" si="27"/>
        <v>122801205</v>
      </c>
      <c r="AA55" s="84">
        <f t="shared" si="28"/>
        <v>29689973</v>
      </c>
      <c r="AB55" s="84">
        <f t="shared" si="29"/>
        <v>152491178</v>
      </c>
      <c r="AC55" s="101">
        <f t="shared" si="30"/>
        <v>0.6951627775643543</v>
      </c>
      <c r="AD55" s="83">
        <v>141986067</v>
      </c>
      <c r="AE55" s="84">
        <v>27236060</v>
      </c>
      <c r="AF55" s="84">
        <f t="shared" si="31"/>
        <v>169222127</v>
      </c>
      <c r="AG55" s="84">
        <v>241200733</v>
      </c>
      <c r="AH55" s="84">
        <v>241200733</v>
      </c>
      <c r="AI55" s="85">
        <v>87741523</v>
      </c>
      <c r="AJ55" s="120">
        <f t="shared" si="32"/>
        <v>0.36376971955553716</v>
      </c>
      <c r="AK55" s="121">
        <f t="shared" si="33"/>
        <v>-0.55918427854295905</v>
      </c>
    </row>
    <row r="56" spans="1:37" x14ac:dyDescent="0.2">
      <c r="A56" s="61" t="s">
        <v>101</v>
      </c>
      <c r="B56" s="62" t="s">
        <v>71</v>
      </c>
      <c r="C56" s="63" t="s">
        <v>72</v>
      </c>
      <c r="D56" s="83">
        <v>3762787100</v>
      </c>
      <c r="E56" s="84">
        <v>830967400</v>
      </c>
      <c r="F56" s="85">
        <f t="shared" si="17"/>
        <v>4593754500</v>
      </c>
      <c r="G56" s="83">
        <v>3762787100</v>
      </c>
      <c r="H56" s="84">
        <v>830967400</v>
      </c>
      <c r="I56" s="85">
        <f t="shared" si="18"/>
        <v>4593754500</v>
      </c>
      <c r="J56" s="83">
        <v>1165734455</v>
      </c>
      <c r="K56" s="84">
        <v>62410744</v>
      </c>
      <c r="L56" s="84">
        <f t="shared" si="19"/>
        <v>1228145199</v>
      </c>
      <c r="M56" s="101">
        <f t="shared" si="20"/>
        <v>0.26735107394180513</v>
      </c>
      <c r="N56" s="83">
        <v>929422087</v>
      </c>
      <c r="O56" s="84">
        <v>162039123</v>
      </c>
      <c r="P56" s="84">
        <f t="shared" si="21"/>
        <v>1091461210</v>
      </c>
      <c r="Q56" s="101">
        <f t="shared" si="22"/>
        <v>0.23759676534738633</v>
      </c>
      <c r="R56" s="83">
        <v>0</v>
      </c>
      <c r="S56" s="84">
        <v>0</v>
      </c>
      <c r="T56" s="84">
        <f t="shared" si="23"/>
        <v>0</v>
      </c>
      <c r="U56" s="101">
        <f t="shared" si="24"/>
        <v>0</v>
      </c>
      <c r="V56" s="83">
        <v>0</v>
      </c>
      <c r="W56" s="84">
        <v>0</v>
      </c>
      <c r="X56" s="84">
        <f t="shared" si="25"/>
        <v>0</v>
      </c>
      <c r="Y56" s="101">
        <f t="shared" si="26"/>
        <v>0</v>
      </c>
      <c r="Z56" s="83">
        <f t="shared" si="27"/>
        <v>2095156542</v>
      </c>
      <c r="AA56" s="84">
        <f t="shared" si="28"/>
        <v>224449867</v>
      </c>
      <c r="AB56" s="84">
        <f t="shared" si="29"/>
        <v>2319606409</v>
      </c>
      <c r="AC56" s="101">
        <f t="shared" si="30"/>
        <v>0.5049478392891914</v>
      </c>
      <c r="AD56" s="83">
        <v>1939028059</v>
      </c>
      <c r="AE56" s="84">
        <v>165599476</v>
      </c>
      <c r="AF56" s="84">
        <f t="shared" si="31"/>
        <v>2104627535</v>
      </c>
      <c r="AG56" s="84">
        <v>4088807600</v>
      </c>
      <c r="AH56" s="84">
        <v>4088807600</v>
      </c>
      <c r="AI56" s="85">
        <v>1026685427</v>
      </c>
      <c r="AJ56" s="120">
        <f t="shared" si="32"/>
        <v>0.25109653655505826</v>
      </c>
      <c r="AK56" s="121">
        <f t="shared" si="33"/>
        <v>-0.48139934888764058</v>
      </c>
    </row>
    <row r="57" spans="1:37" x14ac:dyDescent="0.2">
      <c r="A57" s="61" t="s">
        <v>101</v>
      </c>
      <c r="B57" s="62" t="s">
        <v>325</v>
      </c>
      <c r="C57" s="63" t="s">
        <v>326</v>
      </c>
      <c r="D57" s="83">
        <v>490470294</v>
      </c>
      <c r="E57" s="84">
        <v>67123450</v>
      </c>
      <c r="F57" s="85">
        <f t="shared" si="17"/>
        <v>557593744</v>
      </c>
      <c r="G57" s="83">
        <v>490470294</v>
      </c>
      <c r="H57" s="84">
        <v>67123450</v>
      </c>
      <c r="I57" s="85">
        <f t="shared" si="18"/>
        <v>557593744</v>
      </c>
      <c r="J57" s="83">
        <v>173068313</v>
      </c>
      <c r="K57" s="84">
        <v>16184578</v>
      </c>
      <c r="L57" s="84">
        <f t="shared" si="19"/>
        <v>189252891</v>
      </c>
      <c r="M57" s="101">
        <f t="shared" si="20"/>
        <v>0.33940999703899116</v>
      </c>
      <c r="N57" s="83">
        <v>103120245</v>
      </c>
      <c r="O57" s="84">
        <v>9712337</v>
      </c>
      <c r="P57" s="84">
        <f t="shared" si="21"/>
        <v>112832582</v>
      </c>
      <c r="Q57" s="101">
        <f t="shared" si="22"/>
        <v>0.20235625527391141</v>
      </c>
      <c r="R57" s="83">
        <v>0</v>
      </c>
      <c r="S57" s="84">
        <v>0</v>
      </c>
      <c r="T57" s="84">
        <f t="shared" si="23"/>
        <v>0</v>
      </c>
      <c r="U57" s="101">
        <f t="shared" si="24"/>
        <v>0</v>
      </c>
      <c r="V57" s="83">
        <v>0</v>
      </c>
      <c r="W57" s="84">
        <v>0</v>
      </c>
      <c r="X57" s="84">
        <f t="shared" si="25"/>
        <v>0</v>
      </c>
      <c r="Y57" s="101">
        <f t="shared" si="26"/>
        <v>0</v>
      </c>
      <c r="Z57" s="83">
        <f t="shared" si="27"/>
        <v>276188558</v>
      </c>
      <c r="AA57" s="84">
        <f t="shared" si="28"/>
        <v>25896915</v>
      </c>
      <c r="AB57" s="84">
        <f t="shared" si="29"/>
        <v>302085473</v>
      </c>
      <c r="AC57" s="101">
        <f t="shared" si="30"/>
        <v>0.54176625231290254</v>
      </c>
      <c r="AD57" s="83">
        <v>351920360</v>
      </c>
      <c r="AE57" s="84">
        <v>36523354</v>
      </c>
      <c r="AF57" s="84">
        <f t="shared" si="31"/>
        <v>388443714</v>
      </c>
      <c r="AG57" s="84">
        <v>524731450</v>
      </c>
      <c r="AH57" s="84">
        <v>524731450</v>
      </c>
      <c r="AI57" s="85">
        <v>164520445</v>
      </c>
      <c r="AJ57" s="120">
        <f t="shared" si="32"/>
        <v>0.31353265560888338</v>
      </c>
      <c r="AK57" s="121">
        <f t="shared" si="33"/>
        <v>-0.70952655961887956</v>
      </c>
    </row>
    <row r="58" spans="1:37" x14ac:dyDescent="0.2">
      <c r="A58" s="61" t="s">
        <v>101</v>
      </c>
      <c r="B58" s="62" t="s">
        <v>327</v>
      </c>
      <c r="C58" s="63" t="s">
        <v>328</v>
      </c>
      <c r="D58" s="83">
        <v>172449977</v>
      </c>
      <c r="E58" s="84">
        <v>47315995</v>
      </c>
      <c r="F58" s="85">
        <f t="shared" si="17"/>
        <v>219765972</v>
      </c>
      <c r="G58" s="83">
        <v>172449977</v>
      </c>
      <c r="H58" s="84">
        <v>47315995</v>
      </c>
      <c r="I58" s="85">
        <f t="shared" si="18"/>
        <v>219765972</v>
      </c>
      <c r="J58" s="83">
        <v>19927595</v>
      </c>
      <c r="K58" s="84">
        <v>6720235</v>
      </c>
      <c r="L58" s="84">
        <f t="shared" si="19"/>
        <v>26647830</v>
      </c>
      <c r="M58" s="101">
        <f t="shared" si="20"/>
        <v>0.12125548717796948</v>
      </c>
      <c r="N58" s="83">
        <v>39776194</v>
      </c>
      <c r="O58" s="84">
        <v>9675379</v>
      </c>
      <c r="P58" s="84">
        <f t="shared" si="21"/>
        <v>49451573</v>
      </c>
      <c r="Q58" s="101">
        <f t="shared" si="22"/>
        <v>0.22501924456257497</v>
      </c>
      <c r="R58" s="83">
        <v>0</v>
      </c>
      <c r="S58" s="84">
        <v>0</v>
      </c>
      <c r="T58" s="84">
        <f t="shared" si="23"/>
        <v>0</v>
      </c>
      <c r="U58" s="101">
        <f t="shared" si="24"/>
        <v>0</v>
      </c>
      <c r="V58" s="83">
        <v>0</v>
      </c>
      <c r="W58" s="84">
        <v>0</v>
      </c>
      <c r="X58" s="84">
        <f t="shared" si="25"/>
        <v>0</v>
      </c>
      <c r="Y58" s="101">
        <f t="shared" si="26"/>
        <v>0</v>
      </c>
      <c r="Z58" s="83">
        <f t="shared" si="27"/>
        <v>59703789</v>
      </c>
      <c r="AA58" s="84">
        <f t="shared" si="28"/>
        <v>16395614</v>
      </c>
      <c r="AB58" s="84">
        <f t="shared" si="29"/>
        <v>76099403</v>
      </c>
      <c r="AC58" s="101">
        <f t="shared" si="30"/>
        <v>0.34627473174054446</v>
      </c>
      <c r="AD58" s="83">
        <v>68952307</v>
      </c>
      <c r="AE58" s="84">
        <v>-447560278</v>
      </c>
      <c r="AF58" s="84">
        <f t="shared" si="31"/>
        <v>-378607971</v>
      </c>
      <c r="AG58" s="84">
        <v>212188252</v>
      </c>
      <c r="AH58" s="84">
        <v>212188252</v>
      </c>
      <c r="AI58" s="85">
        <v>19985383</v>
      </c>
      <c r="AJ58" s="120">
        <f t="shared" si="32"/>
        <v>9.4187038215480468E-2</v>
      </c>
      <c r="AK58" s="121">
        <f t="shared" si="33"/>
        <v>-1.1306141887857928</v>
      </c>
    </row>
    <row r="59" spans="1:37" x14ac:dyDescent="0.2">
      <c r="A59" s="61" t="s">
        <v>101</v>
      </c>
      <c r="B59" s="62" t="s">
        <v>329</v>
      </c>
      <c r="C59" s="63" t="s">
        <v>330</v>
      </c>
      <c r="D59" s="83">
        <v>195770000</v>
      </c>
      <c r="E59" s="84">
        <v>42136000</v>
      </c>
      <c r="F59" s="85">
        <f t="shared" si="17"/>
        <v>237906000</v>
      </c>
      <c r="G59" s="83">
        <v>195770000</v>
      </c>
      <c r="H59" s="84">
        <v>42136000</v>
      </c>
      <c r="I59" s="85">
        <f t="shared" si="18"/>
        <v>237906000</v>
      </c>
      <c r="J59" s="83">
        <v>63447655</v>
      </c>
      <c r="K59" s="84">
        <v>-3661173</v>
      </c>
      <c r="L59" s="84">
        <f t="shared" si="19"/>
        <v>59786482</v>
      </c>
      <c r="M59" s="101">
        <f t="shared" si="20"/>
        <v>0.2513029599926021</v>
      </c>
      <c r="N59" s="83">
        <v>52333389</v>
      </c>
      <c r="O59" s="84">
        <v>735795</v>
      </c>
      <c r="P59" s="84">
        <f t="shared" si="21"/>
        <v>53069184</v>
      </c>
      <c r="Q59" s="101">
        <f t="shared" si="22"/>
        <v>0.22306786714080351</v>
      </c>
      <c r="R59" s="83">
        <v>0</v>
      </c>
      <c r="S59" s="84">
        <v>0</v>
      </c>
      <c r="T59" s="84">
        <f t="shared" si="23"/>
        <v>0</v>
      </c>
      <c r="U59" s="101">
        <f t="shared" si="24"/>
        <v>0</v>
      </c>
      <c r="V59" s="83">
        <v>0</v>
      </c>
      <c r="W59" s="84">
        <v>0</v>
      </c>
      <c r="X59" s="84">
        <f t="shared" si="25"/>
        <v>0</v>
      </c>
      <c r="Y59" s="101">
        <f t="shared" si="26"/>
        <v>0</v>
      </c>
      <c r="Z59" s="83">
        <f t="shared" si="27"/>
        <v>115781044</v>
      </c>
      <c r="AA59" s="84">
        <f t="shared" si="28"/>
        <v>-2925378</v>
      </c>
      <c r="AB59" s="84">
        <f t="shared" si="29"/>
        <v>112855666</v>
      </c>
      <c r="AC59" s="101">
        <f t="shared" si="30"/>
        <v>0.47437082713340561</v>
      </c>
      <c r="AD59" s="83">
        <v>107149545</v>
      </c>
      <c r="AE59" s="84">
        <v>-410353395</v>
      </c>
      <c r="AF59" s="84">
        <f t="shared" si="31"/>
        <v>-303203850</v>
      </c>
      <c r="AG59" s="84">
        <v>187205000</v>
      </c>
      <c r="AH59" s="84">
        <v>187205000</v>
      </c>
      <c r="AI59" s="85">
        <v>45485417</v>
      </c>
      <c r="AJ59" s="120">
        <f t="shared" si="32"/>
        <v>0.24297116530007212</v>
      </c>
      <c r="AK59" s="121">
        <f t="shared" si="33"/>
        <v>-1.175028067750459</v>
      </c>
    </row>
    <row r="60" spans="1:37" x14ac:dyDescent="0.2">
      <c r="A60" s="61" t="s">
        <v>116</v>
      </c>
      <c r="B60" s="62" t="s">
        <v>331</v>
      </c>
      <c r="C60" s="63" t="s">
        <v>332</v>
      </c>
      <c r="D60" s="83">
        <v>786871187</v>
      </c>
      <c r="E60" s="84">
        <v>244466738</v>
      </c>
      <c r="F60" s="85">
        <f t="shared" si="17"/>
        <v>1031337925</v>
      </c>
      <c r="G60" s="83">
        <v>786871187</v>
      </c>
      <c r="H60" s="84">
        <v>249468022</v>
      </c>
      <c r="I60" s="85">
        <f t="shared" si="18"/>
        <v>1036339209</v>
      </c>
      <c r="J60" s="83">
        <v>284492178</v>
      </c>
      <c r="K60" s="84">
        <v>31433579</v>
      </c>
      <c r="L60" s="84">
        <f t="shared" si="19"/>
        <v>315925757</v>
      </c>
      <c r="M60" s="101">
        <f t="shared" si="20"/>
        <v>0.30632613166048361</v>
      </c>
      <c r="N60" s="83">
        <v>239122085</v>
      </c>
      <c r="O60" s="84">
        <v>46444112</v>
      </c>
      <c r="P60" s="84">
        <f t="shared" si="21"/>
        <v>285566197</v>
      </c>
      <c r="Q60" s="101">
        <f t="shared" si="22"/>
        <v>0.27688906814902592</v>
      </c>
      <c r="R60" s="83">
        <v>0</v>
      </c>
      <c r="S60" s="84">
        <v>0</v>
      </c>
      <c r="T60" s="84">
        <f t="shared" si="23"/>
        <v>0</v>
      </c>
      <c r="U60" s="101">
        <f t="shared" si="24"/>
        <v>0</v>
      </c>
      <c r="V60" s="83">
        <v>0</v>
      </c>
      <c r="W60" s="84">
        <v>0</v>
      </c>
      <c r="X60" s="84">
        <f t="shared" si="25"/>
        <v>0</v>
      </c>
      <c r="Y60" s="101">
        <f t="shared" si="26"/>
        <v>0</v>
      </c>
      <c r="Z60" s="83">
        <f t="shared" si="27"/>
        <v>523614263</v>
      </c>
      <c r="AA60" s="84">
        <f t="shared" si="28"/>
        <v>77877691</v>
      </c>
      <c r="AB60" s="84">
        <f t="shared" si="29"/>
        <v>601491954</v>
      </c>
      <c r="AC60" s="101">
        <f t="shared" si="30"/>
        <v>0.58321519980950953</v>
      </c>
      <c r="AD60" s="83">
        <v>529451417</v>
      </c>
      <c r="AE60" s="84">
        <v>77729985</v>
      </c>
      <c r="AF60" s="84">
        <f t="shared" si="31"/>
        <v>607181402</v>
      </c>
      <c r="AG60" s="84">
        <v>1028556287</v>
      </c>
      <c r="AH60" s="84">
        <v>1028556287</v>
      </c>
      <c r="AI60" s="85">
        <v>291705174</v>
      </c>
      <c r="AJ60" s="120">
        <f t="shared" si="32"/>
        <v>0.28360642746234072</v>
      </c>
      <c r="AK60" s="121">
        <f t="shared" si="33"/>
        <v>-0.52968553374762295</v>
      </c>
    </row>
    <row r="61" spans="1:37" ht="16.5" x14ac:dyDescent="0.3">
      <c r="A61" s="64" t="s">
        <v>0</v>
      </c>
      <c r="B61" s="65" t="s">
        <v>333</v>
      </c>
      <c r="C61" s="66" t="s">
        <v>0</v>
      </c>
      <c r="D61" s="86">
        <f>SUM(D55:D60)</f>
        <v>5596870748</v>
      </c>
      <c r="E61" s="87">
        <f>SUM(E55:E60)</f>
        <v>1262847783</v>
      </c>
      <c r="F61" s="88">
        <f t="shared" si="17"/>
        <v>6859718531</v>
      </c>
      <c r="G61" s="86">
        <f>SUM(G55:G60)</f>
        <v>5596870748</v>
      </c>
      <c r="H61" s="87">
        <f>SUM(H55:H60)</f>
        <v>1267849067</v>
      </c>
      <c r="I61" s="88">
        <f t="shared" si="18"/>
        <v>6864719815</v>
      </c>
      <c r="J61" s="86">
        <f>SUM(J55:J60)</f>
        <v>1774563755</v>
      </c>
      <c r="K61" s="87">
        <f>SUM(K55:K60)</f>
        <v>123089808</v>
      </c>
      <c r="L61" s="87">
        <f t="shared" si="19"/>
        <v>1897653563</v>
      </c>
      <c r="M61" s="102">
        <f t="shared" si="20"/>
        <v>0.27663723437401194</v>
      </c>
      <c r="N61" s="86">
        <f>SUM(N55:N60)</f>
        <v>1418681646</v>
      </c>
      <c r="O61" s="87">
        <f>SUM(O55:O60)</f>
        <v>248294874</v>
      </c>
      <c r="P61" s="87">
        <f t="shared" si="21"/>
        <v>1666976520</v>
      </c>
      <c r="Q61" s="102">
        <f t="shared" si="22"/>
        <v>0.24300946350301497</v>
      </c>
      <c r="R61" s="86">
        <f>SUM(R55:R60)</f>
        <v>0</v>
      </c>
      <c r="S61" s="87">
        <f>SUM(S55:S60)</f>
        <v>0</v>
      </c>
      <c r="T61" s="87">
        <f t="shared" si="23"/>
        <v>0</v>
      </c>
      <c r="U61" s="102">
        <f t="shared" si="24"/>
        <v>0</v>
      </c>
      <c r="V61" s="86">
        <f>SUM(V55:V60)</f>
        <v>0</v>
      </c>
      <c r="W61" s="87">
        <f>SUM(W55:W60)</f>
        <v>0</v>
      </c>
      <c r="X61" s="87">
        <f t="shared" si="25"/>
        <v>0</v>
      </c>
      <c r="Y61" s="102">
        <f t="shared" si="26"/>
        <v>0</v>
      </c>
      <c r="Z61" s="86">
        <f t="shared" si="27"/>
        <v>3193245401</v>
      </c>
      <c r="AA61" s="87">
        <f t="shared" si="28"/>
        <v>371384682</v>
      </c>
      <c r="AB61" s="87">
        <f t="shared" si="29"/>
        <v>3564630083</v>
      </c>
      <c r="AC61" s="102">
        <f t="shared" si="30"/>
        <v>0.51964669787702689</v>
      </c>
      <c r="AD61" s="86">
        <f>SUM(AD55:AD60)</f>
        <v>3138487755</v>
      </c>
      <c r="AE61" s="87">
        <f>SUM(AE55:AE60)</f>
        <v>-550824798</v>
      </c>
      <c r="AF61" s="87">
        <f t="shared" si="31"/>
        <v>2587662957</v>
      </c>
      <c r="AG61" s="87">
        <f>SUM(AG55:AG60)</f>
        <v>6282689322</v>
      </c>
      <c r="AH61" s="87">
        <f>SUM(AH55:AH60)</f>
        <v>6282689322</v>
      </c>
      <c r="AI61" s="88">
        <f>SUM(AI55:AI60)</f>
        <v>1636123369</v>
      </c>
      <c r="AJ61" s="122">
        <f t="shared" si="32"/>
        <v>0.26041767866362753</v>
      </c>
      <c r="AK61" s="123">
        <f t="shared" si="33"/>
        <v>-0.35579843754744445</v>
      </c>
    </row>
    <row r="62" spans="1:37" x14ac:dyDescent="0.2">
      <c r="A62" s="61" t="s">
        <v>101</v>
      </c>
      <c r="B62" s="62" t="s">
        <v>334</v>
      </c>
      <c r="C62" s="63" t="s">
        <v>335</v>
      </c>
      <c r="D62" s="83">
        <v>309163291</v>
      </c>
      <c r="E62" s="84">
        <v>73920399</v>
      </c>
      <c r="F62" s="85">
        <f t="shared" si="17"/>
        <v>383083690</v>
      </c>
      <c r="G62" s="83">
        <v>309163291</v>
      </c>
      <c r="H62" s="84">
        <v>73920399</v>
      </c>
      <c r="I62" s="85">
        <f t="shared" si="18"/>
        <v>383083690</v>
      </c>
      <c r="J62" s="83">
        <v>120890405</v>
      </c>
      <c r="K62" s="84">
        <v>13921550</v>
      </c>
      <c r="L62" s="84">
        <f t="shared" si="19"/>
        <v>134811955</v>
      </c>
      <c r="M62" s="101">
        <f t="shared" si="20"/>
        <v>0.35191254161721164</v>
      </c>
      <c r="N62" s="83">
        <v>80982069</v>
      </c>
      <c r="O62" s="84">
        <v>15732885</v>
      </c>
      <c r="P62" s="84">
        <f t="shared" si="21"/>
        <v>96714954</v>
      </c>
      <c r="Q62" s="101">
        <f t="shared" si="22"/>
        <v>0.25246429572608536</v>
      </c>
      <c r="R62" s="83">
        <v>0</v>
      </c>
      <c r="S62" s="84">
        <v>0</v>
      </c>
      <c r="T62" s="84">
        <f t="shared" si="23"/>
        <v>0</v>
      </c>
      <c r="U62" s="101">
        <f t="shared" si="24"/>
        <v>0</v>
      </c>
      <c r="V62" s="83">
        <v>0</v>
      </c>
      <c r="W62" s="84">
        <v>0</v>
      </c>
      <c r="X62" s="84">
        <f t="shared" si="25"/>
        <v>0</v>
      </c>
      <c r="Y62" s="101">
        <f t="shared" si="26"/>
        <v>0</v>
      </c>
      <c r="Z62" s="83">
        <f t="shared" si="27"/>
        <v>201872474</v>
      </c>
      <c r="AA62" s="84">
        <f t="shared" si="28"/>
        <v>29654435</v>
      </c>
      <c r="AB62" s="84">
        <f t="shared" si="29"/>
        <v>231526909</v>
      </c>
      <c r="AC62" s="101">
        <f t="shared" si="30"/>
        <v>0.60437683734329695</v>
      </c>
      <c r="AD62" s="83">
        <v>225797843</v>
      </c>
      <c r="AE62" s="84">
        <v>-238668352</v>
      </c>
      <c r="AF62" s="84">
        <f t="shared" si="31"/>
        <v>-12870509</v>
      </c>
      <c r="AG62" s="84">
        <v>348555974</v>
      </c>
      <c r="AH62" s="84">
        <v>348555974</v>
      </c>
      <c r="AI62" s="85">
        <v>119842103</v>
      </c>
      <c r="AJ62" s="120">
        <f t="shared" si="32"/>
        <v>0.34382455599512979</v>
      </c>
      <c r="AK62" s="121">
        <f t="shared" si="33"/>
        <v>-8.5144622485404433</v>
      </c>
    </row>
    <row r="63" spans="1:37" x14ac:dyDescent="0.2">
      <c r="A63" s="61" t="s">
        <v>101</v>
      </c>
      <c r="B63" s="62" t="s">
        <v>336</v>
      </c>
      <c r="C63" s="63" t="s">
        <v>337</v>
      </c>
      <c r="D63" s="83">
        <v>2059853297</v>
      </c>
      <c r="E63" s="84">
        <v>321401054</v>
      </c>
      <c r="F63" s="85">
        <f t="shared" si="17"/>
        <v>2381254351</v>
      </c>
      <c r="G63" s="83">
        <v>2059853297</v>
      </c>
      <c r="H63" s="84">
        <v>321401054</v>
      </c>
      <c r="I63" s="85">
        <f t="shared" si="18"/>
        <v>2381254351</v>
      </c>
      <c r="J63" s="83">
        <v>425298981</v>
      </c>
      <c r="K63" s="84">
        <v>49775348</v>
      </c>
      <c r="L63" s="84">
        <f t="shared" si="19"/>
        <v>475074329</v>
      </c>
      <c r="M63" s="101">
        <f t="shared" si="20"/>
        <v>0.19950591535948023</v>
      </c>
      <c r="N63" s="83">
        <v>499973555</v>
      </c>
      <c r="O63" s="84">
        <v>74035529</v>
      </c>
      <c r="P63" s="84">
        <f t="shared" si="21"/>
        <v>574009084</v>
      </c>
      <c r="Q63" s="101">
        <f t="shared" si="22"/>
        <v>0.24105324311909257</v>
      </c>
      <c r="R63" s="83">
        <v>0</v>
      </c>
      <c r="S63" s="84">
        <v>0</v>
      </c>
      <c r="T63" s="84">
        <f t="shared" si="23"/>
        <v>0</v>
      </c>
      <c r="U63" s="101">
        <f t="shared" si="24"/>
        <v>0</v>
      </c>
      <c r="V63" s="83">
        <v>0</v>
      </c>
      <c r="W63" s="84">
        <v>0</v>
      </c>
      <c r="X63" s="84">
        <f t="shared" si="25"/>
        <v>0</v>
      </c>
      <c r="Y63" s="101">
        <f t="shared" si="26"/>
        <v>0</v>
      </c>
      <c r="Z63" s="83">
        <f t="shared" si="27"/>
        <v>925272536</v>
      </c>
      <c r="AA63" s="84">
        <f t="shared" si="28"/>
        <v>123810877</v>
      </c>
      <c r="AB63" s="84">
        <f t="shared" si="29"/>
        <v>1049083413</v>
      </c>
      <c r="AC63" s="101">
        <f t="shared" si="30"/>
        <v>0.4405591584785728</v>
      </c>
      <c r="AD63" s="83">
        <v>877507204</v>
      </c>
      <c r="AE63" s="84">
        <v>59687000</v>
      </c>
      <c r="AF63" s="84">
        <f t="shared" si="31"/>
        <v>937194204</v>
      </c>
      <c r="AG63" s="84">
        <v>2171177269</v>
      </c>
      <c r="AH63" s="84">
        <v>2171177269</v>
      </c>
      <c r="AI63" s="85">
        <v>511620244</v>
      </c>
      <c r="AJ63" s="120">
        <f t="shared" si="32"/>
        <v>0.23564185721032435</v>
      </c>
      <c r="AK63" s="121">
        <f t="shared" si="33"/>
        <v>-0.38752386479761025</v>
      </c>
    </row>
    <row r="64" spans="1:37" x14ac:dyDescent="0.2">
      <c r="A64" s="61" t="s">
        <v>101</v>
      </c>
      <c r="B64" s="62" t="s">
        <v>338</v>
      </c>
      <c r="C64" s="63" t="s">
        <v>339</v>
      </c>
      <c r="D64" s="83">
        <v>200154882</v>
      </c>
      <c r="E64" s="84">
        <v>82661760</v>
      </c>
      <c r="F64" s="85">
        <f t="shared" si="17"/>
        <v>282816642</v>
      </c>
      <c r="G64" s="83">
        <v>200154882</v>
      </c>
      <c r="H64" s="84">
        <v>82661760</v>
      </c>
      <c r="I64" s="85">
        <f t="shared" si="18"/>
        <v>282816642</v>
      </c>
      <c r="J64" s="83">
        <v>90320803</v>
      </c>
      <c r="K64" s="84">
        <v>14045496</v>
      </c>
      <c r="L64" s="84">
        <f t="shared" si="19"/>
        <v>104366299</v>
      </c>
      <c r="M64" s="101">
        <f t="shared" si="20"/>
        <v>0.36902460287326372</v>
      </c>
      <c r="N64" s="83">
        <v>59984211</v>
      </c>
      <c r="O64" s="84">
        <v>14976396</v>
      </c>
      <c r="P64" s="84">
        <f t="shared" si="21"/>
        <v>74960607</v>
      </c>
      <c r="Q64" s="101">
        <f t="shared" si="22"/>
        <v>0.26505019814215885</v>
      </c>
      <c r="R64" s="83">
        <v>0</v>
      </c>
      <c r="S64" s="84">
        <v>0</v>
      </c>
      <c r="T64" s="84">
        <f t="shared" si="23"/>
        <v>0</v>
      </c>
      <c r="U64" s="101">
        <f t="shared" si="24"/>
        <v>0</v>
      </c>
      <c r="V64" s="83">
        <v>0</v>
      </c>
      <c r="W64" s="84">
        <v>0</v>
      </c>
      <c r="X64" s="84">
        <f t="shared" si="25"/>
        <v>0</v>
      </c>
      <c r="Y64" s="101">
        <f t="shared" si="26"/>
        <v>0</v>
      </c>
      <c r="Z64" s="83">
        <f t="shared" si="27"/>
        <v>150305014</v>
      </c>
      <c r="AA64" s="84">
        <f t="shared" si="28"/>
        <v>29021892</v>
      </c>
      <c r="AB64" s="84">
        <f t="shared" si="29"/>
        <v>179326906</v>
      </c>
      <c r="AC64" s="101">
        <f t="shared" si="30"/>
        <v>0.63407480101542257</v>
      </c>
      <c r="AD64" s="83">
        <v>173788546</v>
      </c>
      <c r="AE64" s="84">
        <v>20817962</v>
      </c>
      <c r="AF64" s="84">
        <f t="shared" si="31"/>
        <v>194606508</v>
      </c>
      <c r="AG64" s="84">
        <v>283020202</v>
      </c>
      <c r="AH64" s="84">
        <v>283020202</v>
      </c>
      <c r="AI64" s="85">
        <v>93936201</v>
      </c>
      <c r="AJ64" s="120">
        <f t="shared" si="32"/>
        <v>0.33190634568199484</v>
      </c>
      <c r="AK64" s="121">
        <f t="shared" si="33"/>
        <v>-0.61480935159681294</v>
      </c>
    </row>
    <row r="65" spans="1:37" x14ac:dyDescent="0.2">
      <c r="A65" s="61" t="s">
        <v>101</v>
      </c>
      <c r="B65" s="62" t="s">
        <v>340</v>
      </c>
      <c r="C65" s="63" t="s">
        <v>341</v>
      </c>
      <c r="D65" s="83">
        <v>131880780</v>
      </c>
      <c r="E65" s="84">
        <v>33587122</v>
      </c>
      <c r="F65" s="85">
        <f t="shared" si="17"/>
        <v>165467902</v>
      </c>
      <c r="G65" s="83">
        <v>131880780</v>
      </c>
      <c r="H65" s="84">
        <v>33587122</v>
      </c>
      <c r="I65" s="85">
        <f t="shared" si="18"/>
        <v>165467902</v>
      </c>
      <c r="J65" s="83">
        <v>64761090</v>
      </c>
      <c r="K65" s="84">
        <v>15742310</v>
      </c>
      <c r="L65" s="84">
        <f t="shared" si="19"/>
        <v>80503400</v>
      </c>
      <c r="M65" s="101">
        <f t="shared" si="20"/>
        <v>0.48651973601502485</v>
      </c>
      <c r="N65" s="83">
        <v>35028707</v>
      </c>
      <c r="O65" s="84">
        <v>9614188</v>
      </c>
      <c r="P65" s="84">
        <f t="shared" si="21"/>
        <v>44642895</v>
      </c>
      <c r="Q65" s="101">
        <f t="shared" si="22"/>
        <v>0.26979791524763513</v>
      </c>
      <c r="R65" s="83">
        <v>0</v>
      </c>
      <c r="S65" s="84">
        <v>0</v>
      </c>
      <c r="T65" s="84">
        <f t="shared" si="23"/>
        <v>0</v>
      </c>
      <c r="U65" s="101">
        <f t="shared" si="24"/>
        <v>0</v>
      </c>
      <c r="V65" s="83">
        <v>0</v>
      </c>
      <c r="W65" s="84">
        <v>0</v>
      </c>
      <c r="X65" s="84">
        <f t="shared" si="25"/>
        <v>0</v>
      </c>
      <c r="Y65" s="101">
        <f t="shared" si="26"/>
        <v>0</v>
      </c>
      <c r="Z65" s="83">
        <f t="shared" si="27"/>
        <v>99789797</v>
      </c>
      <c r="AA65" s="84">
        <f t="shared" si="28"/>
        <v>25356498</v>
      </c>
      <c r="AB65" s="84">
        <f t="shared" si="29"/>
        <v>125146295</v>
      </c>
      <c r="AC65" s="101">
        <f t="shared" si="30"/>
        <v>0.75631765126266004</v>
      </c>
      <c r="AD65" s="83">
        <v>107953449</v>
      </c>
      <c r="AE65" s="84">
        <v>21083926</v>
      </c>
      <c r="AF65" s="84">
        <f t="shared" si="31"/>
        <v>129037375</v>
      </c>
      <c r="AG65" s="84">
        <v>163619364</v>
      </c>
      <c r="AH65" s="84">
        <v>163619364</v>
      </c>
      <c r="AI65" s="85">
        <v>51319480</v>
      </c>
      <c r="AJ65" s="120">
        <f t="shared" si="32"/>
        <v>0.3136516286666412</v>
      </c>
      <c r="AK65" s="121">
        <f t="shared" si="33"/>
        <v>-0.65403128357191087</v>
      </c>
    </row>
    <row r="66" spans="1:37" x14ac:dyDescent="0.2">
      <c r="A66" s="61" t="s">
        <v>116</v>
      </c>
      <c r="B66" s="62" t="s">
        <v>342</v>
      </c>
      <c r="C66" s="63" t="s">
        <v>343</v>
      </c>
      <c r="D66" s="83">
        <v>1080606905</v>
      </c>
      <c r="E66" s="84">
        <v>235385614</v>
      </c>
      <c r="F66" s="85">
        <f t="shared" si="17"/>
        <v>1315992519</v>
      </c>
      <c r="G66" s="83">
        <v>1080606905</v>
      </c>
      <c r="H66" s="84">
        <v>235385614</v>
      </c>
      <c r="I66" s="85">
        <f t="shared" si="18"/>
        <v>1315992519</v>
      </c>
      <c r="J66" s="83">
        <v>336892094</v>
      </c>
      <c r="K66" s="84">
        <v>41284041</v>
      </c>
      <c r="L66" s="84">
        <f t="shared" si="19"/>
        <v>378176135</v>
      </c>
      <c r="M66" s="101">
        <f t="shared" si="20"/>
        <v>0.28736951733385957</v>
      </c>
      <c r="N66" s="83">
        <v>287335908</v>
      </c>
      <c r="O66" s="84">
        <v>77432089</v>
      </c>
      <c r="P66" s="84">
        <f t="shared" si="21"/>
        <v>364767997</v>
      </c>
      <c r="Q66" s="101">
        <f t="shared" si="22"/>
        <v>0.27718090470391193</v>
      </c>
      <c r="R66" s="83">
        <v>0</v>
      </c>
      <c r="S66" s="84">
        <v>0</v>
      </c>
      <c r="T66" s="84">
        <f t="shared" si="23"/>
        <v>0</v>
      </c>
      <c r="U66" s="101">
        <f t="shared" si="24"/>
        <v>0</v>
      </c>
      <c r="V66" s="83">
        <v>0</v>
      </c>
      <c r="W66" s="84">
        <v>0</v>
      </c>
      <c r="X66" s="84">
        <f t="shared" si="25"/>
        <v>0</v>
      </c>
      <c r="Y66" s="101">
        <f t="shared" si="26"/>
        <v>0</v>
      </c>
      <c r="Z66" s="83">
        <f t="shared" si="27"/>
        <v>624228002</v>
      </c>
      <c r="AA66" s="84">
        <f t="shared" si="28"/>
        <v>118716130</v>
      </c>
      <c r="AB66" s="84">
        <f t="shared" si="29"/>
        <v>742944132</v>
      </c>
      <c r="AC66" s="101">
        <f t="shared" si="30"/>
        <v>0.5645504220377715</v>
      </c>
      <c r="AD66" s="83">
        <v>413986847</v>
      </c>
      <c r="AE66" s="84">
        <v>106407289</v>
      </c>
      <c r="AF66" s="84">
        <f t="shared" si="31"/>
        <v>520394136</v>
      </c>
      <c r="AG66" s="84">
        <v>1146500756</v>
      </c>
      <c r="AH66" s="84">
        <v>1146500756</v>
      </c>
      <c r="AI66" s="85">
        <v>148166224</v>
      </c>
      <c r="AJ66" s="120">
        <f t="shared" si="32"/>
        <v>0.1292334289572854</v>
      </c>
      <c r="AK66" s="121">
        <f t="shared" si="33"/>
        <v>-0.29905436713068578</v>
      </c>
    </row>
    <row r="67" spans="1:37" ht="16.5" x14ac:dyDescent="0.3">
      <c r="A67" s="64" t="s">
        <v>0</v>
      </c>
      <c r="B67" s="65" t="s">
        <v>344</v>
      </c>
      <c r="C67" s="66" t="s">
        <v>0</v>
      </c>
      <c r="D67" s="86">
        <f>SUM(D62:D66)</f>
        <v>3781659155</v>
      </c>
      <c r="E67" s="87">
        <f>SUM(E62:E66)</f>
        <v>746955949</v>
      </c>
      <c r="F67" s="88">
        <f t="shared" si="17"/>
        <v>4528615104</v>
      </c>
      <c r="G67" s="86">
        <f>SUM(G62:G66)</f>
        <v>3781659155</v>
      </c>
      <c r="H67" s="87">
        <f>SUM(H62:H66)</f>
        <v>746955949</v>
      </c>
      <c r="I67" s="88">
        <f t="shared" si="18"/>
        <v>4528615104</v>
      </c>
      <c r="J67" s="86">
        <f>SUM(J62:J66)</f>
        <v>1038163373</v>
      </c>
      <c r="K67" s="87">
        <f>SUM(K62:K66)</f>
        <v>134768745</v>
      </c>
      <c r="L67" s="87">
        <f t="shared" si="19"/>
        <v>1172932118</v>
      </c>
      <c r="M67" s="102">
        <f t="shared" si="20"/>
        <v>0.25900459435468065</v>
      </c>
      <c r="N67" s="86">
        <f>SUM(N62:N66)</f>
        <v>963304450</v>
      </c>
      <c r="O67" s="87">
        <f>SUM(O62:O66)</f>
        <v>191791087</v>
      </c>
      <c r="P67" s="87">
        <f t="shared" si="21"/>
        <v>1155095537</v>
      </c>
      <c r="Q67" s="102">
        <f t="shared" si="22"/>
        <v>0.25506595514812824</v>
      </c>
      <c r="R67" s="86">
        <f>SUM(R62:R66)</f>
        <v>0</v>
      </c>
      <c r="S67" s="87">
        <f>SUM(S62:S66)</f>
        <v>0</v>
      </c>
      <c r="T67" s="87">
        <f t="shared" si="23"/>
        <v>0</v>
      </c>
      <c r="U67" s="102">
        <f t="shared" si="24"/>
        <v>0</v>
      </c>
      <c r="V67" s="86">
        <f>SUM(V62:V66)</f>
        <v>0</v>
      </c>
      <c r="W67" s="87">
        <f>SUM(W62:W66)</f>
        <v>0</v>
      </c>
      <c r="X67" s="87">
        <f t="shared" si="25"/>
        <v>0</v>
      </c>
      <c r="Y67" s="102">
        <f t="shared" si="26"/>
        <v>0</v>
      </c>
      <c r="Z67" s="86">
        <f t="shared" si="27"/>
        <v>2001467823</v>
      </c>
      <c r="AA67" s="87">
        <f t="shared" si="28"/>
        <v>326559832</v>
      </c>
      <c r="AB67" s="87">
        <f t="shared" si="29"/>
        <v>2328027655</v>
      </c>
      <c r="AC67" s="102">
        <f t="shared" si="30"/>
        <v>0.51407054950280884</v>
      </c>
      <c r="AD67" s="86">
        <f>SUM(AD62:AD66)</f>
        <v>1799033889</v>
      </c>
      <c r="AE67" s="87">
        <f>SUM(AE62:AE66)</f>
        <v>-30672175</v>
      </c>
      <c r="AF67" s="87">
        <f t="shared" si="31"/>
        <v>1768361714</v>
      </c>
      <c r="AG67" s="87">
        <f>SUM(AG62:AG66)</f>
        <v>4112873565</v>
      </c>
      <c r="AH67" s="87">
        <f>SUM(AH62:AH66)</f>
        <v>4112873565</v>
      </c>
      <c r="AI67" s="88">
        <f>SUM(AI62:AI66)</f>
        <v>924884252</v>
      </c>
      <c r="AJ67" s="122">
        <f t="shared" si="32"/>
        <v>0.22487543985563777</v>
      </c>
      <c r="AK67" s="123">
        <f t="shared" si="33"/>
        <v>-0.34679905821575596</v>
      </c>
    </row>
    <row r="68" spans="1:37" x14ac:dyDescent="0.2">
      <c r="A68" s="61" t="s">
        <v>101</v>
      </c>
      <c r="B68" s="62" t="s">
        <v>345</v>
      </c>
      <c r="C68" s="63" t="s">
        <v>346</v>
      </c>
      <c r="D68" s="83">
        <v>385898642</v>
      </c>
      <c r="E68" s="84">
        <v>98060376</v>
      </c>
      <c r="F68" s="85">
        <f t="shared" si="17"/>
        <v>483959018</v>
      </c>
      <c r="G68" s="83">
        <v>385898642</v>
      </c>
      <c r="H68" s="84">
        <v>98060376</v>
      </c>
      <c r="I68" s="85">
        <f t="shared" si="18"/>
        <v>483959018</v>
      </c>
      <c r="J68" s="83">
        <v>144756734</v>
      </c>
      <c r="K68" s="84">
        <v>14125467</v>
      </c>
      <c r="L68" s="84">
        <f t="shared" si="19"/>
        <v>158882201</v>
      </c>
      <c r="M68" s="101">
        <f t="shared" si="20"/>
        <v>0.32829680838801933</v>
      </c>
      <c r="N68" s="83">
        <v>99653241</v>
      </c>
      <c r="O68" s="84">
        <v>35491162</v>
      </c>
      <c r="P68" s="84">
        <f t="shared" si="21"/>
        <v>135144403</v>
      </c>
      <c r="Q68" s="101">
        <f t="shared" si="22"/>
        <v>0.27924761802868192</v>
      </c>
      <c r="R68" s="83">
        <v>0</v>
      </c>
      <c r="S68" s="84">
        <v>0</v>
      </c>
      <c r="T68" s="84">
        <f t="shared" si="23"/>
        <v>0</v>
      </c>
      <c r="U68" s="101">
        <f t="shared" si="24"/>
        <v>0</v>
      </c>
      <c r="V68" s="83">
        <v>0</v>
      </c>
      <c r="W68" s="84">
        <v>0</v>
      </c>
      <c r="X68" s="84">
        <f t="shared" si="25"/>
        <v>0</v>
      </c>
      <c r="Y68" s="101">
        <f t="shared" si="26"/>
        <v>0</v>
      </c>
      <c r="Z68" s="83">
        <f t="shared" si="27"/>
        <v>244409975</v>
      </c>
      <c r="AA68" s="84">
        <f t="shared" si="28"/>
        <v>49616629</v>
      </c>
      <c r="AB68" s="84">
        <f t="shared" si="29"/>
        <v>294026604</v>
      </c>
      <c r="AC68" s="101">
        <f t="shared" si="30"/>
        <v>0.60754442641670126</v>
      </c>
      <c r="AD68" s="83">
        <v>215770323</v>
      </c>
      <c r="AE68" s="84">
        <v>51933837</v>
      </c>
      <c r="AF68" s="84">
        <f t="shared" si="31"/>
        <v>267704160</v>
      </c>
      <c r="AG68" s="84">
        <v>505473912</v>
      </c>
      <c r="AH68" s="84">
        <v>505473912</v>
      </c>
      <c r="AI68" s="85">
        <v>127204238</v>
      </c>
      <c r="AJ68" s="120">
        <f t="shared" si="32"/>
        <v>0.25165341866347396</v>
      </c>
      <c r="AK68" s="121">
        <f t="shared" si="33"/>
        <v>-0.49517257034780482</v>
      </c>
    </row>
    <row r="69" spans="1:37" x14ac:dyDescent="0.2">
      <c r="A69" s="61" t="s">
        <v>101</v>
      </c>
      <c r="B69" s="62" t="s">
        <v>347</v>
      </c>
      <c r="C69" s="63" t="s">
        <v>348</v>
      </c>
      <c r="D69" s="83">
        <v>167766320</v>
      </c>
      <c r="E69" s="84">
        <v>44994821</v>
      </c>
      <c r="F69" s="85">
        <f t="shared" si="17"/>
        <v>212761141</v>
      </c>
      <c r="G69" s="83">
        <v>167766320</v>
      </c>
      <c r="H69" s="84">
        <v>44994821</v>
      </c>
      <c r="I69" s="85">
        <f t="shared" si="18"/>
        <v>212761141</v>
      </c>
      <c r="J69" s="83">
        <v>62645180</v>
      </c>
      <c r="K69" s="84">
        <v>10947178</v>
      </c>
      <c r="L69" s="84">
        <f t="shared" si="19"/>
        <v>73592358</v>
      </c>
      <c r="M69" s="101">
        <f t="shared" si="20"/>
        <v>0.34589191265899444</v>
      </c>
      <c r="N69" s="83">
        <v>48648118</v>
      </c>
      <c r="O69" s="84">
        <v>13052763</v>
      </c>
      <c r="P69" s="84">
        <f t="shared" si="21"/>
        <v>61700881</v>
      </c>
      <c r="Q69" s="101">
        <f t="shared" si="22"/>
        <v>0.29000070553297136</v>
      </c>
      <c r="R69" s="83">
        <v>0</v>
      </c>
      <c r="S69" s="84">
        <v>0</v>
      </c>
      <c r="T69" s="84">
        <f t="shared" si="23"/>
        <v>0</v>
      </c>
      <c r="U69" s="101">
        <f t="shared" si="24"/>
        <v>0</v>
      </c>
      <c r="V69" s="83">
        <v>0</v>
      </c>
      <c r="W69" s="84">
        <v>0</v>
      </c>
      <c r="X69" s="84">
        <f t="shared" si="25"/>
        <v>0</v>
      </c>
      <c r="Y69" s="101">
        <f t="shared" si="26"/>
        <v>0</v>
      </c>
      <c r="Z69" s="83">
        <f t="shared" si="27"/>
        <v>111293298</v>
      </c>
      <c r="AA69" s="84">
        <f t="shared" si="28"/>
        <v>23999941</v>
      </c>
      <c r="AB69" s="84">
        <f t="shared" si="29"/>
        <v>135293239</v>
      </c>
      <c r="AC69" s="101">
        <f t="shared" si="30"/>
        <v>0.63589261819196574</v>
      </c>
      <c r="AD69" s="83">
        <v>73205173</v>
      </c>
      <c r="AE69" s="84">
        <v>-26954776</v>
      </c>
      <c r="AF69" s="84">
        <f t="shared" si="31"/>
        <v>46250397</v>
      </c>
      <c r="AG69" s="84">
        <v>224994644</v>
      </c>
      <c r="AH69" s="84">
        <v>224994644</v>
      </c>
      <c r="AI69" s="85">
        <v>30817919</v>
      </c>
      <c r="AJ69" s="120">
        <f t="shared" si="32"/>
        <v>0.13697178942624075</v>
      </c>
      <c r="AK69" s="121">
        <f t="shared" si="33"/>
        <v>0.33406165140593269</v>
      </c>
    </row>
    <row r="70" spans="1:37" x14ac:dyDescent="0.2">
      <c r="A70" s="61" t="s">
        <v>101</v>
      </c>
      <c r="B70" s="62" t="s">
        <v>349</v>
      </c>
      <c r="C70" s="63" t="s">
        <v>350</v>
      </c>
      <c r="D70" s="83">
        <v>242206025</v>
      </c>
      <c r="E70" s="84">
        <v>120404000</v>
      </c>
      <c r="F70" s="85">
        <f t="shared" si="17"/>
        <v>362610025</v>
      </c>
      <c r="G70" s="83">
        <v>242206025</v>
      </c>
      <c r="H70" s="84">
        <v>120404000</v>
      </c>
      <c r="I70" s="85">
        <f t="shared" si="18"/>
        <v>362610025</v>
      </c>
      <c r="J70" s="83">
        <v>99384261</v>
      </c>
      <c r="K70" s="84">
        <v>13312119</v>
      </c>
      <c r="L70" s="84">
        <f t="shared" si="19"/>
        <v>112696380</v>
      </c>
      <c r="M70" s="101">
        <f t="shared" si="20"/>
        <v>0.31079223471551842</v>
      </c>
      <c r="N70" s="83">
        <v>79059020</v>
      </c>
      <c r="O70" s="84">
        <v>13041000</v>
      </c>
      <c r="P70" s="84">
        <f t="shared" si="21"/>
        <v>92100020</v>
      </c>
      <c r="Q70" s="101">
        <f t="shared" si="22"/>
        <v>0.25399192975980189</v>
      </c>
      <c r="R70" s="83">
        <v>0</v>
      </c>
      <c r="S70" s="84">
        <v>0</v>
      </c>
      <c r="T70" s="84">
        <f t="shared" si="23"/>
        <v>0</v>
      </c>
      <c r="U70" s="101">
        <f t="shared" si="24"/>
        <v>0</v>
      </c>
      <c r="V70" s="83">
        <v>0</v>
      </c>
      <c r="W70" s="84">
        <v>0</v>
      </c>
      <c r="X70" s="84">
        <f t="shared" si="25"/>
        <v>0</v>
      </c>
      <c r="Y70" s="101">
        <f t="shared" si="26"/>
        <v>0</v>
      </c>
      <c r="Z70" s="83">
        <f t="shared" si="27"/>
        <v>178443281</v>
      </c>
      <c r="AA70" s="84">
        <f t="shared" si="28"/>
        <v>26353119</v>
      </c>
      <c r="AB70" s="84">
        <f t="shared" si="29"/>
        <v>204796400</v>
      </c>
      <c r="AC70" s="101">
        <f t="shared" si="30"/>
        <v>0.56478416447532032</v>
      </c>
      <c r="AD70" s="83">
        <v>199985964</v>
      </c>
      <c r="AE70" s="84">
        <v>48676149</v>
      </c>
      <c r="AF70" s="84">
        <f t="shared" si="31"/>
        <v>248662113</v>
      </c>
      <c r="AG70" s="84">
        <v>333220757</v>
      </c>
      <c r="AH70" s="84">
        <v>333220757</v>
      </c>
      <c r="AI70" s="85">
        <v>126174152</v>
      </c>
      <c r="AJ70" s="120">
        <f t="shared" si="32"/>
        <v>0.37865033719973212</v>
      </c>
      <c r="AK70" s="121">
        <f t="shared" si="33"/>
        <v>-0.62961780188846062</v>
      </c>
    </row>
    <row r="71" spans="1:37" x14ac:dyDescent="0.2">
      <c r="A71" s="61" t="s">
        <v>101</v>
      </c>
      <c r="B71" s="62" t="s">
        <v>351</v>
      </c>
      <c r="C71" s="63" t="s">
        <v>352</v>
      </c>
      <c r="D71" s="83">
        <v>204780418</v>
      </c>
      <c r="E71" s="84">
        <v>92799601</v>
      </c>
      <c r="F71" s="85">
        <f t="shared" si="17"/>
        <v>297580019</v>
      </c>
      <c r="G71" s="83">
        <v>204780418</v>
      </c>
      <c r="H71" s="84">
        <v>92799601</v>
      </c>
      <c r="I71" s="85">
        <f t="shared" si="18"/>
        <v>297580019</v>
      </c>
      <c r="J71" s="83">
        <v>71619930</v>
      </c>
      <c r="K71" s="84">
        <v>4870019</v>
      </c>
      <c r="L71" s="84">
        <f t="shared" si="19"/>
        <v>76489949</v>
      </c>
      <c r="M71" s="101">
        <f t="shared" si="20"/>
        <v>0.25703993587015667</v>
      </c>
      <c r="N71" s="83">
        <v>65424694</v>
      </c>
      <c r="O71" s="84">
        <v>22267990</v>
      </c>
      <c r="P71" s="84">
        <f t="shared" si="21"/>
        <v>87692684</v>
      </c>
      <c r="Q71" s="101">
        <f t="shared" si="22"/>
        <v>0.29468606223860749</v>
      </c>
      <c r="R71" s="83">
        <v>0</v>
      </c>
      <c r="S71" s="84">
        <v>0</v>
      </c>
      <c r="T71" s="84">
        <f t="shared" si="23"/>
        <v>0</v>
      </c>
      <c r="U71" s="101">
        <f t="shared" si="24"/>
        <v>0</v>
      </c>
      <c r="V71" s="83">
        <v>0</v>
      </c>
      <c r="W71" s="84">
        <v>0</v>
      </c>
      <c r="X71" s="84">
        <f t="shared" si="25"/>
        <v>0</v>
      </c>
      <c r="Y71" s="101">
        <f t="shared" si="26"/>
        <v>0</v>
      </c>
      <c r="Z71" s="83">
        <f t="shared" si="27"/>
        <v>137044624</v>
      </c>
      <c r="AA71" s="84">
        <f t="shared" si="28"/>
        <v>27138009</v>
      </c>
      <c r="AB71" s="84">
        <f t="shared" si="29"/>
        <v>164182633</v>
      </c>
      <c r="AC71" s="101">
        <f t="shared" si="30"/>
        <v>0.5517259981087641</v>
      </c>
      <c r="AD71" s="83">
        <v>156441184</v>
      </c>
      <c r="AE71" s="84">
        <v>20032219</v>
      </c>
      <c r="AF71" s="84">
        <f t="shared" si="31"/>
        <v>176473403</v>
      </c>
      <c r="AG71" s="84">
        <v>305059633</v>
      </c>
      <c r="AH71" s="84">
        <v>305059633</v>
      </c>
      <c r="AI71" s="85">
        <v>95142317</v>
      </c>
      <c r="AJ71" s="120">
        <f t="shared" si="32"/>
        <v>0.31188104458251936</v>
      </c>
      <c r="AK71" s="121">
        <f t="shared" si="33"/>
        <v>-0.50308271666297499</v>
      </c>
    </row>
    <row r="72" spans="1:37" x14ac:dyDescent="0.2">
      <c r="A72" s="61" t="s">
        <v>116</v>
      </c>
      <c r="B72" s="62" t="s">
        <v>353</v>
      </c>
      <c r="C72" s="63" t="s">
        <v>354</v>
      </c>
      <c r="D72" s="83">
        <v>503257792</v>
      </c>
      <c r="E72" s="84">
        <v>307283480</v>
      </c>
      <c r="F72" s="85">
        <f t="shared" si="17"/>
        <v>810541272</v>
      </c>
      <c r="G72" s="83">
        <v>503257792</v>
      </c>
      <c r="H72" s="84">
        <v>311283480</v>
      </c>
      <c r="I72" s="85">
        <f t="shared" si="18"/>
        <v>814541272</v>
      </c>
      <c r="J72" s="83">
        <v>181947844</v>
      </c>
      <c r="K72" s="84">
        <v>73869911</v>
      </c>
      <c r="L72" s="84">
        <f t="shared" si="19"/>
        <v>255817755</v>
      </c>
      <c r="M72" s="101">
        <f t="shared" si="20"/>
        <v>0.31561348426931185</v>
      </c>
      <c r="N72" s="83">
        <v>161586668</v>
      </c>
      <c r="O72" s="84">
        <v>67123984</v>
      </c>
      <c r="P72" s="84">
        <f t="shared" si="21"/>
        <v>228710652</v>
      </c>
      <c r="Q72" s="101">
        <f t="shared" si="22"/>
        <v>0.28217027300245856</v>
      </c>
      <c r="R72" s="83">
        <v>0</v>
      </c>
      <c r="S72" s="84">
        <v>0</v>
      </c>
      <c r="T72" s="84">
        <f t="shared" si="23"/>
        <v>0</v>
      </c>
      <c r="U72" s="101">
        <f t="shared" si="24"/>
        <v>0</v>
      </c>
      <c r="V72" s="83">
        <v>0</v>
      </c>
      <c r="W72" s="84">
        <v>0</v>
      </c>
      <c r="X72" s="84">
        <f t="shared" si="25"/>
        <v>0</v>
      </c>
      <c r="Y72" s="101">
        <f t="shared" si="26"/>
        <v>0</v>
      </c>
      <c r="Z72" s="83">
        <f t="shared" si="27"/>
        <v>343534512</v>
      </c>
      <c r="AA72" s="84">
        <f t="shared" si="28"/>
        <v>140993895</v>
      </c>
      <c r="AB72" s="84">
        <f t="shared" si="29"/>
        <v>484528407</v>
      </c>
      <c r="AC72" s="101">
        <f t="shared" si="30"/>
        <v>0.59778375727177036</v>
      </c>
      <c r="AD72" s="83">
        <v>367083055</v>
      </c>
      <c r="AE72" s="84">
        <v>165626072</v>
      </c>
      <c r="AF72" s="84">
        <f t="shared" si="31"/>
        <v>532709127</v>
      </c>
      <c r="AG72" s="84">
        <v>748564609</v>
      </c>
      <c r="AH72" s="84">
        <v>748564609</v>
      </c>
      <c r="AI72" s="85">
        <v>266460704</v>
      </c>
      <c r="AJ72" s="120">
        <f t="shared" si="32"/>
        <v>0.35596219858157896</v>
      </c>
      <c r="AK72" s="121">
        <f t="shared" si="33"/>
        <v>-0.570665039497249</v>
      </c>
    </row>
    <row r="73" spans="1:37" ht="16.5" x14ac:dyDescent="0.3">
      <c r="A73" s="64" t="s">
        <v>0</v>
      </c>
      <c r="B73" s="65" t="s">
        <v>355</v>
      </c>
      <c r="C73" s="66" t="s">
        <v>0</v>
      </c>
      <c r="D73" s="86">
        <f>SUM(D68:D72)</f>
        <v>1503909197</v>
      </c>
      <c r="E73" s="87">
        <f>SUM(E68:E72)</f>
        <v>663542278</v>
      </c>
      <c r="F73" s="88">
        <f t="shared" si="17"/>
        <v>2167451475</v>
      </c>
      <c r="G73" s="86">
        <f>SUM(G68:G72)</f>
        <v>1503909197</v>
      </c>
      <c r="H73" s="87">
        <f>SUM(H68:H72)</f>
        <v>667542278</v>
      </c>
      <c r="I73" s="88">
        <f t="shared" si="18"/>
        <v>2171451475</v>
      </c>
      <c r="J73" s="86">
        <f>SUM(J68:J72)</f>
        <v>560353949</v>
      </c>
      <c r="K73" s="87">
        <f>SUM(K68:K72)</f>
        <v>117124694</v>
      </c>
      <c r="L73" s="87">
        <f t="shared" si="19"/>
        <v>677478643</v>
      </c>
      <c r="M73" s="102">
        <f t="shared" si="20"/>
        <v>0.3125692320285971</v>
      </c>
      <c r="N73" s="86">
        <f>SUM(N68:N72)</f>
        <v>454371741</v>
      </c>
      <c r="O73" s="87">
        <f>SUM(O68:O72)</f>
        <v>150976899</v>
      </c>
      <c r="P73" s="87">
        <f t="shared" si="21"/>
        <v>605348640</v>
      </c>
      <c r="Q73" s="102">
        <f t="shared" si="22"/>
        <v>0.2792905156042767</v>
      </c>
      <c r="R73" s="86">
        <f>SUM(R68:R72)</f>
        <v>0</v>
      </c>
      <c r="S73" s="87">
        <f>SUM(S68:S72)</f>
        <v>0</v>
      </c>
      <c r="T73" s="87">
        <f t="shared" si="23"/>
        <v>0</v>
      </c>
      <c r="U73" s="102">
        <f t="shared" si="24"/>
        <v>0</v>
      </c>
      <c r="V73" s="86">
        <f>SUM(V68:V72)</f>
        <v>0</v>
      </c>
      <c r="W73" s="87">
        <f>SUM(W68:W72)</f>
        <v>0</v>
      </c>
      <c r="X73" s="87">
        <f t="shared" si="25"/>
        <v>0</v>
      </c>
      <c r="Y73" s="102">
        <f t="shared" si="26"/>
        <v>0</v>
      </c>
      <c r="Z73" s="86">
        <f t="shared" si="27"/>
        <v>1014725690</v>
      </c>
      <c r="AA73" s="87">
        <f t="shared" si="28"/>
        <v>268101593</v>
      </c>
      <c r="AB73" s="87">
        <f t="shared" si="29"/>
        <v>1282827283</v>
      </c>
      <c r="AC73" s="102">
        <f t="shared" si="30"/>
        <v>0.59185974763287375</v>
      </c>
      <c r="AD73" s="86">
        <f>SUM(AD68:AD72)</f>
        <v>1012485699</v>
      </c>
      <c r="AE73" s="87">
        <f>SUM(AE68:AE72)</f>
        <v>259313501</v>
      </c>
      <c r="AF73" s="87">
        <f t="shared" si="31"/>
        <v>1271799200</v>
      </c>
      <c r="AG73" s="87">
        <f>SUM(AG68:AG72)</f>
        <v>2117313555</v>
      </c>
      <c r="AH73" s="87">
        <f>SUM(AH68:AH72)</f>
        <v>2117313555</v>
      </c>
      <c r="AI73" s="88">
        <f>SUM(AI68:AI72)</f>
        <v>645799330</v>
      </c>
      <c r="AJ73" s="122">
        <f t="shared" si="32"/>
        <v>0.30500882992741241</v>
      </c>
      <c r="AK73" s="123">
        <f t="shared" si="33"/>
        <v>-0.52402184244179428</v>
      </c>
    </row>
    <row r="74" spans="1:37" ht="16.5" x14ac:dyDescent="0.3">
      <c r="A74" s="67" t="s">
        <v>0</v>
      </c>
      <c r="B74" s="68" t="s">
        <v>356</v>
      </c>
      <c r="C74" s="69" t="s">
        <v>0</v>
      </c>
      <c r="D74" s="89">
        <f>SUM(D9,D11:D15,D17:D24,D26:D29,D31:D35,D37:D40,D42:D47,D49:D53,D55:D60,D62:D66,D68:D72)</f>
        <v>77285962695</v>
      </c>
      <c r="E74" s="90">
        <f>SUM(E9,E11:E15,E17:E24,E26:E29,E31:E35,E37:E40,E42:E47,E49:E53,E55:E60,E62:E66,E68:E72)</f>
        <v>12053278398</v>
      </c>
      <c r="F74" s="91">
        <f t="shared" si="17"/>
        <v>89339241093</v>
      </c>
      <c r="G74" s="89">
        <f>SUM(G9,G11:G15,G17:G24,G26:G29,G31:G35,G37:G40,G42:G47,G49:G53,G55:G60,G62:G66,G68:G72)</f>
        <v>77291041587</v>
      </c>
      <c r="H74" s="90">
        <f>SUM(H9,H11:H15,H17:H24,H26:H29,H31:H35,H37:H40,H42:H47,H49:H53,H55:H60,H62:H66,H68:H72)</f>
        <v>12085476639</v>
      </c>
      <c r="I74" s="91">
        <f t="shared" si="18"/>
        <v>89376518226</v>
      </c>
      <c r="J74" s="89">
        <f>SUM(J9,J11:J15,J17:J24,J26:J29,J31:J35,J37:J40,J42:J47,J49:J53,J55:J60,J62:J66,J68:J72)</f>
        <v>21759718940</v>
      </c>
      <c r="K74" s="90">
        <f>SUM(K9,K11:K15,K17:K24,K26:K29,K31:K35,K37:K40,K42:K47,K49:K53,K55:K60,K62:K66,K68:K72)</f>
        <v>1486812784</v>
      </c>
      <c r="L74" s="90">
        <f t="shared" si="19"/>
        <v>23246531724</v>
      </c>
      <c r="M74" s="103">
        <f t="shared" si="20"/>
        <v>0.26020516225116486</v>
      </c>
      <c r="N74" s="89">
        <f>SUM(N9,N11:N15,N17:N24,N26:N29,N31:N35,N37:N40,N42:N47,N49:N53,N55:N60,N62:N66,N68:N72)</f>
        <v>22146523852</v>
      </c>
      <c r="O74" s="90">
        <f>SUM(O9,O11:O15,O17:O24,O26:O29,O31:O35,O37:O40,O42:O47,O49:O53,O55:O60,O62:O66,O68:O72)</f>
        <v>2382089091</v>
      </c>
      <c r="P74" s="90">
        <f t="shared" si="21"/>
        <v>24528612943</v>
      </c>
      <c r="Q74" s="103">
        <f t="shared" si="22"/>
        <v>0.27455586865201043</v>
      </c>
      <c r="R74" s="89">
        <f>SUM(R9,R11:R15,R17:R24,R26:R29,R31:R35,R37:R40,R42:R47,R49:R53,R55:R60,R62:R66,R68:R72)</f>
        <v>0</v>
      </c>
      <c r="S74" s="90">
        <f>SUM(S9,S11:S15,S17:S24,S26:S29,S31:S35,S37:S40,S42:S47,S49:S53,S55:S60,S62:S66,S68:S72)</f>
        <v>0</v>
      </c>
      <c r="T74" s="90">
        <f t="shared" si="23"/>
        <v>0</v>
      </c>
      <c r="U74" s="103">
        <f t="shared" si="24"/>
        <v>0</v>
      </c>
      <c r="V74" s="89">
        <f>SUM(V9,V11:V15,V17:V24,V26:V29,V31:V35,V37:V40,V42:V47,V49:V53,V55:V60,V62:V66,V68:V72)</f>
        <v>0</v>
      </c>
      <c r="W74" s="90">
        <f>SUM(W9,W11:W15,W17:W24,W26:W29,W31:W35,W37:W40,W42:W47,W49:W53,W55:W60,W62:W66,W68:W72)</f>
        <v>0</v>
      </c>
      <c r="X74" s="90">
        <f t="shared" si="25"/>
        <v>0</v>
      </c>
      <c r="Y74" s="103">
        <f t="shared" si="26"/>
        <v>0</v>
      </c>
      <c r="Z74" s="89">
        <f t="shared" si="27"/>
        <v>43906242792</v>
      </c>
      <c r="AA74" s="90">
        <f t="shared" si="28"/>
        <v>3868901875</v>
      </c>
      <c r="AB74" s="90">
        <f t="shared" si="29"/>
        <v>47775144667</v>
      </c>
      <c r="AC74" s="103">
        <f t="shared" si="30"/>
        <v>0.53476103090317528</v>
      </c>
      <c r="AD74" s="89">
        <f>SUM(AD9,AD11:AD15,AD17:AD24,AD26:AD29,AD31:AD35,AD37:AD40,AD42:AD47,AD49:AD53,AD55:AD60,AD62:AD66,AD68:AD72)</f>
        <v>44465380994</v>
      </c>
      <c r="AE74" s="90">
        <f>SUM(AE9,AE11:AE15,AE17:AE24,AE26:AE29,AE31:AE35,AE37:AE40,AE42:AE47,AE49:AE53,AE55:AE60,AE62:AE66,AE68:AE72)</f>
        <v>3974989632</v>
      </c>
      <c r="AF74" s="90">
        <f t="shared" si="31"/>
        <v>48440370626</v>
      </c>
      <c r="AG74" s="90">
        <f>SUM(AG9,AG11:AG15,AG17:AG24,AG26:AG29,AG31:AG35,AG37:AG40,AG42:AG47,AG49:AG53,AG55:AG60,AG62:AG66,AG68:AG72)</f>
        <v>82913006473</v>
      </c>
      <c r="AH74" s="90">
        <f>SUM(AH9,AH11:AH15,AH17:AH24,AH26:AH29,AH31:AH35,AH37:AH40,AH42:AH47,AH49:AH53,AH55:AH60,AH62:AH66,AH68:AH72)</f>
        <v>82913006473</v>
      </c>
      <c r="AI74" s="91">
        <f>SUM(AI9,AI11:AI15,AI17:AI24,AI26:AI29,AI31:AI35,AI37:AI40,AI42:AI47,AI49:AI53,AI55:AI60,AI62:AI66,AI68:AI72)</f>
        <v>21265284727</v>
      </c>
      <c r="AJ74" s="124">
        <f t="shared" si="32"/>
        <v>0.25647706712848339</v>
      </c>
      <c r="AK74" s="125">
        <f t="shared" si="33"/>
        <v>-0.49363283917909473</v>
      </c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showGridLines="0" view="pageBreakPreview" zoomScale="60" zoomScaleNormal="100" workbookViewId="0">
      <selection activeCell="AA24" sqref="AA24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5.85546875" customWidth="1"/>
    <col min="7" max="9" width="12.5703125" hidden="1" customWidth="1"/>
    <col min="10" max="16" width="17.28515625" customWidth="1"/>
    <col min="17" max="17" width="14.140625" bestFit="1" customWidth="1"/>
    <col min="18" max="25" width="12.5703125" hidden="1" customWidth="1"/>
    <col min="26" max="28" width="16.140625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9.2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32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101</v>
      </c>
      <c r="B9" s="62" t="s">
        <v>357</v>
      </c>
      <c r="C9" s="63" t="s">
        <v>358</v>
      </c>
      <c r="D9" s="83">
        <v>551574148</v>
      </c>
      <c r="E9" s="84">
        <v>113672306</v>
      </c>
      <c r="F9" s="85">
        <f>$D9       +$E9</f>
        <v>665246454</v>
      </c>
      <c r="G9" s="83">
        <v>551574148</v>
      </c>
      <c r="H9" s="84">
        <v>113672306</v>
      </c>
      <c r="I9" s="85">
        <f>$G9       +$H9</f>
        <v>665246454</v>
      </c>
      <c r="J9" s="83">
        <v>170832418</v>
      </c>
      <c r="K9" s="84">
        <v>25171309</v>
      </c>
      <c r="L9" s="84">
        <f>$J9       +$K9</f>
        <v>196003727</v>
      </c>
      <c r="M9" s="101">
        <f>IF(($F9       =0),0,($L9       /$F9       ))</f>
        <v>0.29463325331757423</v>
      </c>
      <c r="N9" s="83">
        <v>142420144</v>
      </c>
      <c r="O9" s="84">
        <v>26348340</v>
      </c>
      <c r="P9" s="84">
        <f>$N9       +$O9</f>
        <v>168768484</v>
      </c>
      <c r="Q9" s="101">
        <f>IF(($F9       =0),0,($P9       /$F9       ))</f>
        <v>0.25369317338743758</v>
      </c>
      <c r="R9" s="83">
        <v>0</v>
      </c>
      <c r="S9" s="84">
        <v>0</v>
      </c>
      <c r="T9" s="84">
        <f>$R9       +$S9</f>
        <v>0</v>
      </c>
      <c r="U9" s="101">
        <f>IF(($I9       =0),0,($T9       /$I9       ))</f>
        <v>0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</f>
        <v>313252562</v>
      </c>
      <c r="AA9" s="84">
        <f>$K9       +$O9</f>
        <v>51519649</v>
      </c>
      <c r="AB9" s="84">
        <f>$Z9       +$AA9</f>
        <v>364772211</v>
      </c>
      <c r="AC9" s="101">
        <f>IF(($F9       =0),0,($AB9       /$F9       ))</f>
        <v>0.54832642670501175</v>
      </c>
      <c r="AD9" s="83">
        <v>256189225</v>
      </c>
      <c r="AE9" s="84">
        <v>47094093</v>
      </c>
      <c r="AF9" s="84">
        <f>$AD9       +$AE9</f>
        <v>303283318</v>
      </c>
      <c r="AG9" s="84">
        <v>678108746</v>
      </c>
      <c r="AH9" s="84">
        <v>678108746</v>
      </c>
      <c r="AI9" s="85">
        <v>234973020</v>
      </c>
      <c r="AJ9" s="120">
        <f>IF(($AG9       =0),0,($AI9       /$AG9       ))</f>
        <v>0.34651229819118129</v>
      </c>
      <c r="AK9" s="121">
        <f>IF(($AF9       =0),0,(($P9       /$AF9       )-1))</f>
        <v>-0.4435286282379699</v>
      </c>
    </row>
    <row r="10" spans="1:37" x14ac:dyDescent="0.2">
      <c r="A10" s="61" t="s">
        <v>101</v>
      </c>
      <c r="B10" s="62" t="s">
        <v>359</v>
      </c>
      <c r="C10" s="63" t="s">
        <v>360</v>
      </c>
      <c r="D10" s="83">
        <v>410101889</v>
      </c>
      <c r="E10" s="84">
        <v>116244219</v>
      </c>
      <c r="F10" s="85">
        <f t="shared" ref="F10:F41" si="0">$D10      +$E10</f>
        <v>526346108</v>
      </c>
      <c r="G10" s="83">
        <v>410101889</v>
      </c>
      <c r="H10" s="84">
        <v>116244219</v>
      </c>
      <c r="I10" s="85">
        <f t="shared" ref="I10:I41" si="1">$G10      +$H10</f>
        <v>526346108</v>
      </c>
      <c r="J10" s="83">
        <v>137902999</v>
      </c>
      <c r="K10" s="84">
        <v>27296543</v>
      </c>
      <c r="L10" s="84">
        <f t="shared" ref="L10:L41" si="2">$J10      +$K10</f>
        <v>165199542</v>
      </c>
      <c r="M10" s="101">
        <f t="shared" ref="M10:M41" si="3">IF(($F10      =0),0,($L10      /$F10      ))</f>
        <v>0.31386104977145568</v>
      </c>
      <c r="N10" s="83">
        <v>124303894</v>
      </c>
      <c r="O10" s="84">
        <v>34462296</v>
      </c>
      <c r="P10" s="84">
        <f t="shared" ref="P10:P41" si="4">$N10      +$O10</f>
        <v>158766190</v>
      </c>
      <c r="Q10" s="101">
        <f t="shared" ref="Q10:Q41" si="5">IF(($F10      =0),0,($P10      /$F10      ))</f>
        <v>0.30163838506050089</v>
      </c>
      <c r="R10" s="83">
        <v>0</v>
      </c>
      <c r="S10" s="84">
        <v>0</v>
      </c>
      <c r="T10" s="84">
        <f t="shared" ref="T10:T41" si="6">$R10      +$S10</f>
        <v>0</v>
      </c>
      <c r="U10" s="101">
        <f t="shared" ref="U10:U41" si="7">IF(($I10      =0),0,($T10      /$I10      ))</f>
        <v>0</v>
      </c>
      <c r="V10" s="83">
        <v>0</v>
      </c>
      <c r="W10" s="84">
        <v>0</v>
      </c>
      <c r="X10" s="84">
        <f t="shared" ref="X10:X41" si="8">$V10      +$W10</f>
        <v>0</v>
      </c>
      <c r="Y10" s="101">
        <f t="shared" ref="Y10:Y41" si="9">IF(($I10      =0),0,($X10      /$I10      ))</f>
        <v>0</v>
      </c>
      <c r="Z10" s="83">
        <f t="shared" ref="Z10:Z41" si="10">$J10      +$N10</f>
        <v>262206893</v>
      </c>
      <c r="AA10" s="84">
        <f t="shared" ref="AA10:AA41" si="11">$K10      +$O10</f>
        <v>61758839</v>
      </c>
      <c r="AB10" s="84">
        <f t="shared" ref="AB10:AB41" si="12">$Z10      +$AA10</f>
        <v>323965732</v>
      </c>
      <c r="AC10" s="101">
        <f t="shared" ref="AC10:AC41" si="13">IF(($F10      =0),0,($AB10      /$F10      ))</f>
        <v>0.61549943483195657</v>
      </c>
      <c r="AD10" s="83">
        <v>304477771</v>
      </c>
      <c r="AE10" s="84">
        <v>50800142</v>
      </c>
      <c r="AF10" s="84">
        <f t="shared" ref="AF10:AF41" si="14">$AD10      +$AE10</f>
        <v>355277913</v>
      </c>
      <c r="AG10" s="84">
        <v>535467588</v>
      </c>
      <c r="AH10" s="84">
        <v>535467588</v>
      </c>
      <c r="AI10" s="85">
        <v>169125187</v>
      </c>
      <c r="AJ10" s="120">
        <f t="shared" ref="AJ10:AJ41" si="15">IF(($AG10      =0),0,($AI10      /$AG10      ))</f>
        <v>0.3158457968141295</v>
      </c>
      <c r="AK10" s="121">
        <f t="shared" ref="AK10:AK41" si="16">IF(($AF10      =0),0,(($P10      /$AF10      )-1))</f>
        <v>-0.5531211364664822</v>
      </c>
    </row>
    <row r="11" spans="1:37" x14ac:dyDescent="0.2">
      <c r="A11" s="61" t="s">
        <v>101</v>
      </c>
      <c r="B11" s="62" t="s">
        <v>361</v>
      </c>
      <c r="C11" s="63" t="s">
        <v>362</v>
      </c>
      <c r="D11" s="83">
        <v>1403941764</v>
      </c>
      <c r="E11" s="84">
        <v>130857450</v>
      </c>
      <c r="F11" s="85">
        <f t="shared" si="0"/>
        <v>1534799214</v>
      </c>
      <c r="G11" s="83">
        <v>1403941764</v>
      </c>
      <c r="H11" s="84">
        <v>130857450</v>
      </c>
      <c r="I11" s="85">
        <f t="shared" si="1"/>
        <v>1534799214</v>
      </c>
      <c r="J11" s="83">
        <v>490630348</v>
      </c>
      <c r="K11" s="84">
        <v>56457553</v>
      </c>
      <c r="L11" s="84">
        <f t="shared" si="2"/>
        <v>547087901</v>
      </c>
      <c r="M11" s="101">
        <f t="shared" si="3"/>
        <v>0.35645568228705127</v>
      </c>
      <c r="N11" s="83">
        <v>321142744</v>
      </c>
      <c r="O11" s="84">
        <v>25163642</v>
      </c>
      <c r="P11" s="84">
        <f t="shared" si="4"/>
        <v>346306386</v>
      </c>
      <c r="Q11" s="101">
        <f t="shared" si="5"/>
        <v>0.22563628052522575</v>
      </c>
      <c r="R11" s="83">
        <v>0</v>
      </c>
      <c r="S11" s="84">
        <v>0</v>
      </c>
      <c r="T11" s="84">
        <f t="shared" si="6"/>
        <v>0</v>
      </c>
      <c r="U11" s="101">
        <f t="shared" si="7"/>
        <v>0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811773092</v>
      </c>
      <c r="AA11" s="84">
        <f t="shared" si="11"/>
        <v>81621195</v>
      </c>
      <c r="AB11" s="84">
        <f t="shared" si="12"/>
        <v>893394287</v>
      </c>
      <c r="AC11" s="101">
        <f t="shared" si="13"/>
        <v>0.58209196281227704</v>
      </c>
      <c r="AD11" s="83">
        <v>1085522665</v>
      </c>
      <c r="AE11" s="84">
        <v>55652439</v>
      </c>
      <c r="AF11" s="84">
        <f t="shared" si="14"/>
        <v>1141175104</v>
      </c>
      <c r="AG11" s="84">
        <v>1447680216</v>
      </c>
      <c r="AH11" s="84">
        <v>1447680216</v>
      </c>
      <c r="AI11" s="85">
        <v>694836141</v>
      </c>
      <c r="AJ11" s="120">
        <f t="shared" si="15"/>
        <v>0.47996521146076088</v>
      </c>
      <c r="AK11" s="121">
        <f t="shared" si="16"/>
        <v>-0.69653527772719448</v>
      </c>
    </row>
    <row r="12" spans="1:37" x14ac:dyDescent="0.2">
      <c r="A12" s="61" t="s">
        <v>101</v>
      </c>
      <c r="B12" s="62" t="s">
        <v>363</v>
      </c>
      <c r="C12" s="63" t="s">
        <v>364</v>
      </c>
      <c r="D12" s="83">
        <v>584259584</v>
      </c>
      <c r="E12" s="84">
        <v>56126505</v>
      </c>
      <c r="F12" s="85">
        <f t="shared" si="0"/>
        <v>640386089</v>
      </c>
      <c r="G12" s="83">
        <v>584259584</v>
      </c>
      <c r="H12" s="84">
        <v>56126505</v>
      </c>
      <c r="I12" s="85">
        <f t="shared" si="1"/>
        <v>640386089</v>
      </c>
      <c r="J12" s="83">
        <v>158556924</v>
      </c>
      <c r="K12" s="84">
        <v>4641258</v>
      </c>
      <c r="L12" s="84">
        <f t="shared" si="2"/>
        <v>163198182</v>
      </c>
      <c r="M12" s="101">
        <f t="shared" si="3"/>
        <v>0.25484342149724615</v>
      </c>
      <c r="N12" s="83">
        <v>226677366</v>
      </c>
      <c r="O12" s="84">
        <v>4554106</v>
      </c>
      <c r="P12" s="84">
        <f t="shared" si="4"/>
        <v>231231472</v>
      </c>
      <c r="Q12" s="101">
        <f t="shared" si="5"/>
        <v>0.36108134759935423</v>
      </c>
      <c r="R12" s="83">
        <v>0</v>
      </c>
      <c r="S12" s="84">
        <v>0</v>
      </c>
      <c r="T12" s="84">
        <f t="shared" si="6"/>
        <v>0</v>
      </c>
      <c r="U12" s="101">
        <f t="shared" si="7"/>
        <v>0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385234290</v>
      </c>
      <c r="AA12" s="84">
        <f t="shared" si="11"/>
        <v>9195364</v>
      </c>
      <c r="AB12" s="84">
        <f t="shared" si="12"/>
        <v>394429654</v>
      </c>
      <c r="AC12" s="101">
        <f t="shared" si="13"/>
        <v>0.61592476909660043</v>
      </c>
      <c r="AD12" s="83">
        <v>303857645</v>
      </c>
      <c r="AE12" s="84">
        <v>15925884</v>
      </c>
      <c r="AF12" s="84">
        <f t="shared" si="14"/>
        <v>319783529</v>
      </c>
      <c r="AG12" s="84">
        <v>629925609</v>
      </c>
      <c r="AH12" s="84">
        <v>629925609</v>
      </c>
      <c r="AI12" s="85">
        <v>154535083</v>
      </c>
      <c r="AJ12" s="120">
        <f t="shared" si="15"/>
        <v>0.24532275048370036</v>
      </c>
      <c r="AK12" s="121">
        <f t="shared" si="16"/>
        <v>-0.27691250164419823</v>
      </c>
    </row>
    <row r="13" spans="1:37" x14ac:dyDescent="0.2">
      <c r="A13" s="61" t="s">
        <v>101</v>
      </c>
      <c r="B13" s="62" t="s">
        <v>365</v>
      </c>
      <c r="C13" s="63" t="s">
        <v>366</v>
      </c>
      <c r="D13" s="83">
        <v>294011650</v>
      </c>
      <c r="E13" s="84">
        <v>167380838</v>
      </c>
      <c r="F13" s="85">
        <f t="shared" si="0"/>
        <v>461392488</v>
      </c>
      <c r="G13" s="83">
        <v>294011650</v>
      </c>
      <c r="H13" s="84">
        <v>167380838</v>
      </c>
      <c r="I13" s="85">
        <f t="shared" si="1"/>
        <v>461392488</v>
      </c>
      <c r="J13" s="83">
        <v>85475681</v>
      </c>
      <c r="K13" s="84">
        <v>31163452</v>
      </c>
      <c r="L13" s="84">
        <f t="shared" si="2"/>
        <v>116639133</v>
      </c>
      <c r="M13" s="101">
        <f t="shared" si="3"/>
        <v>0.25279807546411548</v>
      </c>
      <c r="N13" s="83">
        <v>85127038</v>
      </c>
      <c r="O13" s="84">
        <v>47452577</v>
      </c>
      <c r="P13" s="84">
        <f t="shared" si="4"/>
        <v>132579615</v>
      </c>
      <c r="Q13" s="101">
        <f t="shared" si="5"/>
        <v>0.28734671336911755</v>
      </c>
      <c r="R13" s="83">
        <v>0</v>
      </c>
      <c r="S13" s="84">
        <v>0</v>
      </c>
      <c r="T13" s="84">
        <f t="shared" si="6"/>
        <v>0</v>
      </c>
      <c r="U13" s="101">
        <f t="shared" si="7"/>
        <v>0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170602719</v>
      </c>
      <c r="AA13" s="84">
        <f t="shared" si="11"/>
        <v>78616029</v>
      </c>
      <c r="AB13" s="84">
        <f t="shared" si="12"/>
        <v>249218748</v>
      </c>
      <c r="AC13" s="101">
        <f t="shared" si="13"/>
        <v>0.54014478883323302</v>
      </c>
      <c r="AD13" s="83">
        <v>190874967</v>
      </c>
      <c r="AE13" s="84">
        <v>46438112</v>
      </c>
      <c r="AF13" s="84">
        <f t="shared" si="14"/>
        <v>237313079</v>
      </c>
      <c r="AG13" s="84">
        <v>451777495</v>
      </c>
      <c r="AH13" s="84">
        <v>451777495</v>
      </c>
      <c r="AI13" s="85">
        <v>107853611</v>
      </c>
      <c r="AJ13" s="120">
        <f t="shared" si="15"/>
        <v>0.23873170353472345</v>
      </c>
      <c r="AK13" s="121">
        <f t="shared" si="16"/>
        <v>-0.4413303490955085</v>
      </c>
    </row>
    <row r="14" spans="1:37" x14ac:dyDescent="0.2">
      <c r="A14" s="61" t="s">
        <v>116</v>
      </c>
      <c r="B14" s="62" t="s">
        <v>367</v>
      </c>
      <c r="C14" s="63" t="s">
        <v>368</v>
      </c>
      <c r="D14" s="83">
        <v>1552246512</v>
      </c>
      <c r="E14" s="84">
        <v>523193748</v>
      </c>
      <c r="F14" s="85">
        <f t="shared" si="0"/>
        <v>2075440260</v>
      </c>
      <c r="G14" s="83">
        <v>1552246512</v>
      </c>
      <c r="H14" s="84">
        <v>523193748</v>
      </c>
      <c r="I14" s="85">
        <f t="shared" si="1"/>
        <v>2075440260</v>
      </c>
      <c r="J14" s="83">
        <v>440978169</v>
      </c>
      <c r="K14" s="84">
        <v>45842278</v>
      </c>
      <c r="L14" s="84">
        <f t="shared" si="2"/>
        <v>486820447</v>
      </c>
      <c r="M14" s="101">
        <f t="shared" si="3"/>
        <v>0.23456249567019577</v>
      </c>
      <c r="N14" s="83">
        <v>11107672</v>
      </c>
      <c r="O14" s="84">
        <v>68528286</v>
      </c>
      <c r="P14" s="84">
        <f t="shared" si="4"/>
        <v>79635958</v>
      </c>
      <c r="Q14" s="101">
        <f t="shared" si="5"/>
        <v>3.8370633708339069E-2</v>
      </c>
      <c r="R14" s="83">
        <v>0</v>
      </c>
      <c r="S14" s="84">
        <v>0</v>
      </c>
      <c r="T14" s="84">
        <f t="shared" si="6"/>
        <v>0</v>
      </c>
      <c r="U14" s="101">
        <f t="shared" si="7"/>
        <v>0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452085841</v>
      </c>
      <c r="AA14" s="84">
        <f t="shared" si="11"/>
        <v>114370564</v>
      </c>
      <c r="AB14" s="84">
        <f t="shared" si="12"/>
        <v>566456405</v>
      </c>
      <c r="AC14" s="101">
        <f t="shared" si="13"/>
        <v>0.27293312937853487</v>
      </c>
      <c r="AD14" s="83">
        <v>452742733</v>
      </c>
      <c r="AE14" s="84">
        <v>314838223</v>
      </c>
      <c r="AF14" s="84">
        <f t="shared" si="14"/>
        <v>767580956</v>
      </c>
      <c r="AG14" s="84">
        <v>1960262440</v>
      </c>
      <c r="AH14" s="84">
        <v>1960262440</v>
      </c>
      <c r="AI14" s="85">
        <v>616808506</v>
      </c>
      <c r="AJ14" s="120">
        <f t="shared" si="15"/>
        <v>0.31465608553924035</v>
      </c>
      <c r="AK14" s="121">
        <f t="shared" si="16"/>
        <v>-0.89625073762252117</v>
      </c>
    </row>
    <row r="15" spans="1:37" ht="16.5" x14ac:dyDescent="0.3">
      <c r="A15" s="64" t="s">
        <v>0</v>
      </c>
      <c r="B15" s="65" t="s">
        <v>369</v>
      </c>
      <c r="C15" s="66" t="s">
        <v>0</v>
      </c>
      <c r="D15" s="86">
        <f>SUM(D9:D14)</f>
        <v>4796135547</v>
      </c>
      <c r="E15" s="87">
        <f>SUM(E9:E14)</f>
        <v>1107475066</v>
      </c>
      <c r="F15" s="88">
        <f t="shared" si="0"/>
        <v>5903610613</v>
      </c>
      <c r="G15" s="86">
        <f>SUM(G9:G14)</f>
        <v>4796135547</v>
      </c>
      <c r="H15" s="87">
        <f>SUM(H9:H14)</f>
        <v>1107475066</v>
      </c>
      <c r="I15" s="88">
        <f t="shared" si="1"/>
        <v>5903610613</v>
      </c>
      <c r="J15" s="86">
        <f>SUM(J9:J14)</f>
        <v>1484376539</v>
      </c>
      <c r="K15" s="87">
        <f>SUM(K9:K14)</f>
        <v>190572393</v>
      </c>
      <c r="L15" s="87">
        <f t="shared" si="2"/>
        <v>1674948932</v>
      </c>
      <c r="M15" s="102">
        <f t="shared" si="3"/>
        <v>0.28371602427702325</v>
      </c>
      <c r="N15" s="86">
        <f>SUM(N9:N14)</f>
        <v>910778858</v>
      </c>
      <c r="O15" s="87">
        <f>SUM(O9:O14)</f>
        <v>206509247</v>
      </c>
      <c r="P15" s="87">
        <f t="shared" si="4"/>
        <v>1117288105</v>
      </c>
      <c r="Q15" s="102">
        <f t="shared" si="5"/>
        <v>0.18925504716379574</v>
      </c>
      <c r="R15" s="86">
        <f>SUM(R9:R14)</f>
        <v>0</v>
      </c>
      <c r="S15" s="87">
        <f>SUM(S9:S14)</f>
        <v>0</v>
      </c>
      <c r="T15" s="87">
        <f t="shared" si="6"/>
        <v>0</v>
      </c>
      <c r="U15" s="102">
        <f t="shared" si="7"/>
        <v>0</v>
      </c>
      <c r="V15" s="86">
        <f>SUM(V9:V14)</f>
        <v>0</v>
      </c>
      <c r="W15" s="87">
        <f>SUM(W9:W14)</f>
        <v>0</v>
      </c>
      <c r="X15" s="87">
        <f t="shared" si="8"/>
        <v>0</v>
      </c>
      <c r="Y15" s="102">
        <f t="shared" si="9"/>
        <v>0</v>
      </c>
      <c r="Z15" s="86">
        <f t="shared" si="10"/>
        <v>2395155397</v>
      </c>
      <c r="AA15" s="87">
        <f t="shared" si="11"/>
        <v>397081640</v>
      </c>
      <c r="AB15" s="87">
        <f t="shared" si="12"/>
        <v>2792237037</v>
      </c>
      <c r="AC15" s="102">
        <f t="shared" si="13"/>
        <v>0.47297107144081896</v>
      </c>
      <c r="AD15" s="86">
        <f>SUM(AD9:AD14)</f>
        <v>2593665006</v>
      </c>
      <c r="AE15" s="87">
        <f>SUM(AE9:AE14)</f>
        <v>530748893</v>
      </c>
      <c r="AF15" s="87">
        <f t="shared" si="14"/>
        <v>3124413899</v>
      </c>
      <c r="AG15" s="87">
        <f>SUM(AG9:AG14)</f>
        <v>5703222094</v>
      </c>
      <c r="AH15" s="87">
        <f>SUM(AH9:AH14)</f>
        <v>5703222094</v>
      </c>
      <c r="AI15" s="88">
        <f>SUM(AI9:AI14)</f>
        <v>1978131548</v>
      </c>
      <c r="AJ15" s="122">
        <f t="shared" si="15"/>
        <v>0.3468445582859323</v>
      </c>
      <c r="AK15" s="123">
        <f t="shared" si="16"/>
        <v>-0.64240073782874951</v>
      </c>
    </row>
    <row r="16" spans="1:37" x14ac:dyDescent="0.2">
      <c r="A16" s="61" t="s">
        <v>101</v>
      </c>
      <c r="B16" s="62" t="s">
        <v>370</v>
      </c>
      <c r="C16" s="63" t="s">
        <v>371</v>
      </c>
      <c r="D16" s="83">
        <v>875107234</v>
      </c>
      <c r="E16" s="84">
        <v>80090288</v>
      </c>
      <c r="F16" s="85">
        <f t="shared" si="0"/>
        <v>955197522</v>
      </c>
      <c r="G16" s="83">
        <v>875107234</v>
      </c>
      <c r="H16" s="84">
        <v>80090288</v>
      </c>
      <c r="I16" s="85">
        <f t="shared" si="1"/>
        <v>955197522</v>
      </c>
      <c r="J16" s="83">
        <v>138893956</v>
      </c>
      <c r="K16" s="84">
        <v>93455</v>
      </c>
      <c r="L16" s="84">
        <f t="shared" si="2"/>
        <v>138987411</v>
      </c>
      <c r="M16" s="101">
        <f t="shared" si="3"/>
        <v>0.14550646101864573</v>
      </c>
      <c r="N16" s="83">
        <v>91865632</v>
      </c>
      <c r="O16" s="84">
        <v>5212181</v>
      </c>
      <c r="P16" s="84">
        <f t="shared" si="4"/>
        <v>97077813</v>
      </c>
      <c r="Q16" s="101">
        <f t="shared" si="5"/>
        <v>0.10163113990992954</v>
      </c>
      <c r="R16" s="83">
        <v>0</v>
      </c>
      <c r="S16" s="84">
        <v>0</v>
      </c>
      <c r="T16" s="84">
        <f t="shared" si="6"/>
        <v>0</v>
      </c>
      <c r="U16" s="101">
        <f t="shared" si="7"/>
        <v>0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230759588</v>
      </c>
      <c r="AA16" s="84">
        <f t="shared" si="11"/>
        <v>5305636</v>
      </c>
      <c r="AB16" s="84">
        <f t="shared" si="12"/>
        <v>236065224</v>
      </c>
      <c r="AC16" s="101">
        <f t="shared" si="13"/>
        <v>0.24713760092857529</v>
      </c>
      <c r="AD16" s="83">
        <v>264916597</v>
      </c>
      <c r="AE16" s="84">
        <v>13578842</v>
      </c>
      <c r="AF16" s="84">
        <f t="shared" si="14"/>
        <v>278495439</v>
      </c>
      <c r="AG16" s="84">
        <v>418423436</v>
      </c>
      <c r="AH16" s="84">
        <v>418423436</v>
      </c>
      <c r="AI16" s="85">
        <v>137726272</v>
      </c>
      <c r="AJ16" s="120">
        <f t="shared" si="15"/>
        <v>0.32915525314887001</v>
      </c>
      <c r="AK16" s="121">
        <f t="shared" si="16"/>
        <v>-0.65142045647648827</v>
      </c>
    </row>
    <row r="17" spans="1:37" x14ac:dyDescent="0.2">
      <c r="A17" s="61" t="s">
        <v>101</v>
      </c>
      <c r="B17" s="62" t="s">
        <v>372</v>
      </c>
      <c r="C17" s="63" t="s">
        <v>373</v>
      </c>
      <c r="D17" s="83">
        <v>757974678</v>
      </c>
      <c r="E17" s="84">
        <v>199305000</v>
      </c>
      <c r="F17" s="85">
        <f t="shared" si="0"/>
        <v>957279678</v>
      </c>
      <c r="G17" s="83">
        <v>757974678</v>
      </c>
      <c r="H17" s="84">
        <v>212305000</v>
      </c>
      <c r="I17" s="85">
        <f t="shared" si="1"/>
        <v>970279678</v>
      </c>
      <c r="J17" s="83">
        <v>257553339</v>
      </c>
      <c r="K17" s="84">
        <v>15919844</v>
      </c>
      <c r="L17" s="84">
        <f t="shared" si="2"/>
        <v>273473183</v>
      </c>
      <c r="M17" s="101">
        <f t="shared" si="3"/>
        <v>0.28567741411930403</v>
      </c>
      <c r="N17" s="83">
        <v>232913391</v>
      </c>
      <c r="O17" s="84">
        <v>43931360</v>
      </c>
      <c r="P17" s="84">
        <f t="shared" si="4"/>
        <v>276844751</v>
      </c>
      <c r="Q17" s="101">
        <f t="shared" si="5"/>
        <v>0.28919944438640849</v>
      </c>
      <c r="R17" s="83">
        <v>0</v>
      </c>
      <c r="S17" s="84">
        <v>0</v>
      </c>
      <c r="T17" s="84">
        <f t="shared" si="6"/>
        <v>0</v>
      </c>
      <c r="U17" s="101">
        <f t="shared" si="7"/>
        <v>0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490466730</v>
      </c>
      <c r="AA17" s="84">
        <f t="shared" si="11"/>
        <v>59851204</v>
      </c>
      <c r="AB17" s="84">
        <f t="shared" si="12"/>
        <v>550317934</v>
      </c>
      <c r="AC17" s="101">
        <f t="shared" si="13"/>
        <v>0.57487685850571246</v>
      </c>
      <c r="AD17" s="83">
        <v>566261526</v>
      </c>
      <c r="AE17" s="84">
        <v>56831966</v>
      </c>
      <c r="AF17" s="84">
        <f t="shared" si="14"/>
        <v>623093492</v>
      </c>
      <c r="AG17" s="84">
        <v>962856032</v>
      </c>
      <c r="AH17" s="84">
        <v>962856032</v>
      </c>
      <c r="AI17" s="85">
        <v>330985820</v>
      </c>
      <c r="AJ17" s="120">
        <f t="shared" si="15"/>
        <v>0.34375421558349856</v>
      </c>
      <c r="AK17" s="121">
        <f t="shared" si="16"/>
        <v>-0.55569307888068908</v>
      </c>
    </row>
    <row r="18" spans="1:37" x14ac:dyDescent="0.2">
      <c r="A18" s="61" t="s">
        <v>101</v>
      </c>
      <c r="B18" s="62" t="s">
        <v>374</v>
      </c>
      <c r="C18" s="63" t="s">
        <v>375</v>
      </c>
      <c r="D18" s="83">
        <v>1201834761</v>
      </c>
      <c r="E18" s="84">
        <v>424622191</v>
      </c>
      <c r="F18" s="85">
        <f t="shared" si="0"/>
        <v>1626456952</v>
      </c>
      <c r="G18" s="83">
        <v>1201834761</v>
      </c>
      <c r="H18" s="84">
        <v>424622191</v>
      </c>
      <c r="I18" s="85">
        <f t="shared" si="1"/>
        <v>1626456952</v>
      </c>
      <c r="J18" s="83">
        <v>202328039</v>
      </c>
      <c r="K18" s="84">
        <v>36810264</v>
      </c>
      <c r="L18" s="84">
        <f t="shared" si="2"/>
        <v>239138303</v>
      </c>
      <c r="M18" s="101">
        <f t="shared" si="3"/>
        <v>0.14703020741246153</v>
      </c>
      <c r="N18" s="83">
        <v>270133330</v>
      </c>
      <c r="O18" s="84">
        <v>16965405</v>
      </c>
      <c r="P18" s="84">
        <f t="shared" si="4"/>
        <v>287098735</v>
      </c>
      <c r="Q18" s="101">
        <f t="shared" si="5"/>
        <v>0.1765178811815242</v>
      </c>
      <c r="R18" s="83">
        <v>0</v>
      </c>
      <c r="S18" s="84">
        <v>0</v>
      </c>
      <c r="T18" s="84">
        <f t="shared" si="6"/>
        <v>0</v>
      </c>
      <c r="U18" s="101">
        <f t="shared" si="7"/>
        <v>0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472461369</v>
      </c>
      <c r="AA18" s="84">
        <f t="shared" si="11"/>
        <v>53775669</v>
      </c>
      <c r="AB18" s="84">
        <f t="shared" si="12"/>
        <v>526237038</v>
      </c>
      <c r="AC18" s="101">
        <f t="shared" si="13"/>
        <v>0.32354808859398571</v>
      </c>
      <c r="AD18" s="83">
        <v>618588005</v>
      </c>
      <c r="AE18" s="84">
        <v>39609212</v>
      </c>
      <c r="AF18" s="84">
        <f t="shared" si="14"/>
        <v>658197217</v>
      </c>
      <c r="AG18" s="84">
        <v>1218678360</v>
      </c>
      <c r="AH18" s="84">
        <v>1218678360</v>
      </c>
      <c r="AI18" s="85">
        <v>361744904</v>
      </c>
      <c r="AJ18" s="120">
        <f t="shared" si="15"/>
        <v>0.29683377983342546</v>
      </c>
      <c r="AK18" s="121">
        <f t="shared" si="16"/>
        <v>-0.56381046959060599</v>
      </c>
    </row>
    <row r="19" spans="1:37" x14ac:dyDescent="0.2">
      <c r="A19" s="61" t="s">
        <v>101</v>
      </c>
      <c r="B19" s="62" t="s">
        <v>376</v>
      </c>
      <c r="C19" s="63" t="s">
        <v>377</v>
      </c>
      <c r="D19" s="83">
        <v>557799456</v>
      </c>
      <c r="E19" s="84">
        <v>267307956</v>
      </c>
      <c r="F19" s="85">
        <f t="shared" si="0"/>
        <v>825107412</v>
      </c>
      <c r="G19" s="83">
        <v>583799456</v>
      </c>
      <c r="H19" s="84">
        <v>267307956</v>
      </c>
      <c r="I19" s="85">
        <f t="shared" si="1"/>
        <v>851107412</v>
      </c>
      <c r="J19" s="83">
        <v>177278730</v>
      </c>
      <c r="K19" s="84">
        <v>74068336</v>
      </c>
      <c r="L19" s="84">
        <f t="shared" si="2"/>
        <v>251347066</v>
      </c>
      <c r="M19" s="101">
        <f t="shared" si="3"/>
        <v>0.30462344943763514</v>
      </c>
      <c r="N19" s="83">
        <v>151008993</v>
      </c>
      <c r="O19" s="84">
        <v>81559169</v>
      </c>
      <c r="P19" s="84">
        <f t="shared" si="4"/>
        <v>232568162</v>
      </c>
      <c r="Q19" s="101">
        <f t="shared" si="5"/>
        <v>0.2818641047427653</v>
      </c>
      <c r="R19" s="83">
        <v>0</v>
      </c>
      <c r="S19" s="84">
        <v>0</v>
      </c>
      <c r="T19" s="84">
        <f t="shared" si="6"/>
        <v>0</v>
      </c>
      <c r="U19" s="101">
        <f t="shared" si="7"/>
        <v>0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328287723</v>
      </c>
      <c r="AA19" s="84">
        <f t="shared" si="11"/>
        <v>155627505</v>
      </c>
      <c r="AB19" s="84">
        <f t="shared" si="12"/>
        <v>483915228</v>
      </c>
      <c r="AC19" s="101">
        <f t="shared" si="13"/>
        <v>0.58648755418040044</v>
      </c>
      <c r="AD19" s="83">
        <v>405541274</v>
      </c>
      <c r="AE19" s="84">
        <v>98187381</v>
      </c>
      <c r="AF19" s="84">
        <f t="shared" si="14"/>
        <v>503728655</v>
      </c>
      <c r="AG19" s="84">
        <v>837394851</v>
      </c>
      <c r="AH19" s="84">
        <v>837394851</v>
      </c>
      <c r="AI19" s="85">
        <v>271831320</v>
      </c>
      <c r="AJ19" s="120">
        <f t="shared" si="15"/>
        <v>0.32461546625870047</v>
      </c>
      <c r="AK19" s="121">
        <f t="shared" si="16"/>
        <v>-0.53830666631422819</v>
      </c>
    </row>
    <row r="20" spans="1:37" x14ac:dyDescent="0.2">
      <c r="A20" s="61" t="s">
        <v>116</v>
      </c>
      <c r="B20" s="62" t="s">
        <v>378</v>
      </c>
      <c r="C20" s="63" t="s">
        <v>379</v>
      </c>
      <c r="D20" s="83">
        <v>1561764700</v>
      </c>
      <c r="E20" s="84">
        <v>769811001</v>
      </c>
      <c r="F20" s="85">
        <f t="shared" si="0"/>
        <v>2331575701</v>
      </c>
      <c r="G20" s="83">
        <v>1561764700</v>
      </c>
      <c r="H20" s="84">
        <v>769811001</v>
      </c>
      <c r="I20" s="85">
        <f t="shared" si="1"/>
        <v>2331575701</v>
      </c>
      <c r="J20" s="83">
        <v>631487729</v>
      </c>
      <c r="K20" s="84">
        <v>153409943</v>
      </c>
      <c r="L20" s="84">
        <f t="shared" si="2"/>
        <v>784897672</v>
      </c>
      <c r="M20" s="101">
        <f t="shared" si="3"/>
        <v>0.33663829643762444</v>
      </c>
      <c r="N20" s="83">
        <v>586294183</v>
      </c>
      <c r="O20" s="84">
        <v>206442387</v>
      </c>
      <c r="P20" s="84">
        <f t="shared" si="4"/>
        <v>792736570</v>
      </c>
      <c r="Q20" s="101">
        <f t="shared" si="5"/>
        <v>0.34000035669440182</v>
      </c>
      <c r="R20" s="83">
        <v>0</v>
      </c>
      <c r="S20" s="84">
        <v>0</v>
      </c>
      <c r="T20" s="84">
        <f t="shared" si="6"/>
        <v>0</v>
      </c>
      <c r="U20" s="101">
        <f t="shared" si="7"/>
        <v>0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1217781912</v>
      </c>
      <c r="AA20" s="84">
        <f t="shared" si="11"/>
        <v>359852330</v>
      </c>
      <c r="AB20" s="84">
        <f t="shared" si="12"/>
        <v>1577634242</v>
      </c>
      <c r="AC20" s="101">
        <f t="shared" si="13"/>
        <v>0.67663865313202631</v>
      </c>
      <c r="AD20" s="83">
        <v>1106088545</v>
      </c>
      <c r="AE20" s="84">
        <v>304853339</v>
      </c>
      <c r="AF20" s="84">
        <f t="shared" si="14"/>
        <v>1410941884</v>
      </c>
      <c r="AG20" s="84">
        <v>2125914528</v>
      </c>
      <c r="AH20" s="84">
        <v>2125914528</v>
      </c>
      <c r="AI20" s="85">
        <v>713150965</v>
      </c>
      <c r="AJ20" s="120">
        <f t="shared" si="15"/>
        <v>0.33545608518462505</v>
      </c>
      <c r="AK20" s="121">
        <f t="shared" si="16"/>
        <v>-0.43815079912958343</v>
      </c>
    </row>
    <row r="21" spans="1:37" ht="16.5" x14ac:dyDescent="0.3">
      <c r="A21" s="64" t="s">
        <v>0</v>
      </c>
      <c r="B21" s="65" t="s">
        <v>380</v>
      </c>
      <c r="C21" s="66" t="s">
        <v>0</v>
      </c>
      <c r="D21" s="86">
        <f>SUM(D16:D20)</f>
        <v>4954480829</v>
      </c>
      <c r="E21" s="87">
        <f>SUM(E16:E20)</f>
        <v>1741136436</v>
      </c>
      <c r="F21" s="88">
        <f t="shared" si="0"/>
        <v>6695617265</v>
      </c>
      <c r="G21" s="86">
        <f>SUM(G16:G20)</f>
        <v>4980480829</v>
      </c>
      <c r="H21" s="87">
        <f>SUM(H16:H20)</f>
        <v>1754136436</v>
      </c>
      <c r="I21" s="88">
        <f t="shared" si="1"/>
        <v>6734617265</v>
      </c>
      <c r="J21" s="86">
        <f>SUM(J16:J20)</f>
        <v>1407541793</v>
      </c>
      <c r="K21" s="87">
        <f>SUM(K16:K20)</f>
        <v>280301842</v>
      </c>
      <c r="L21" s="87">
        <f t="shared" si="2"/>
        <v>1687843635</v>
      </c>
      <c r="M21" s="102">
        <f t="shared" si="3"/>
        <v>0.25208185716093195</v>
      </c>
      <c r="N21" s="86">
        <f>SUM(N16:N20)</f>
        <v>1332215529</v>
      </c>
      <c r="O21" s="87">
        <f>SUM(O16:O20)</f>
        <v>354110502</v>
      </c>
      <c r="P21" s="87">
        <f t="shared" si="4"/>
        <v>1686326031</v>
      </c>
      <c r="Q21" s="102">
        <f t="shared" si="5"/>
        <v>0.25185520083636381</v>
      </c>
      <c r="R21" s="86">
        <f>SUM(R16:R20)</f>
        <v>0</v>
      </c>
      <c r="S21" s="87">
        <f>SUM(S16:S20)</f>
        <v>0</v>
      </c>
      <c r="T21" s="87">
        <f t="shared" si="6"/>
        <v>0</v>
      </c>
      <c r="U21" s="102">
        <f t="shared" si="7"/>
        <v>0</v>
      </c>
      <c r="V21" s="86">
        <f>SUM(V16:V20)</f>
        <v>0</v>
      </c>
      <c r="W21" s="87">
        <f>SUM(W16:W20)</f>
        <v>0</v>
      </c>
      <c r="X21" s="87">
        <f t="shared" si="8"/>
        <v>0</v>
      </c>
      <c r="Y21" s="102">
        <f t="shared" si="9"/>
        <v>0</v>
      </c>
      <c r="Z21" s="86">
        <f t="shared" si="10"/>
        <v>2739757322</v>
      </c>
      <c r="AA21" s="87">
        <f t="shared" si="11"/>
        <v>634412344</v>
      </c>
      <c r="AB21" s="87">
        <f t="shared" si="12"/>
        <v>3374169666</v>
      </c>
      <c r="AC21" s="102">
        <f t="shared" si="13"/>
        <v>0.50393705799729582</v>
      </c>
      <c r="AD21" s="86">
        <f>SUM(AD16:AD20)</f>
        <v>2961395947</v>
      </c>
      <c r="AE21" s="87">
        <f>SUM(AE16:AE20)</f>
        <v>513060740</v>
      </c>
      <c r="AF21" s="87">
        <f t="shared" si="14"/>
        <v>3474456687</v>
      </c>
      <c r="AG21" s="87">
        <f>SUM(AG16:AG20)</f>
        <v>5563267207</v>
      </c>
      <c r="AH21" s="87">
        <f>SUM(AH16:AH20)</f>
        <v>5563267207</v>
      </c>
      <c r="AI21" s="88">
        <f>SUM(AI16:AI20)</f>
        <v>1815439281</v>
      </c>
      <c r="AJ21" s="122">
        <f t="shared" si="15"/>
        <v>0.32632609821719821</v>
      </c>
      <c r="AK21" s="123">
        <f t="shared" si="16"/>
        <v>-0.51465043806430388</v>
      </c>
    </row>
    <row r="22" spans="1:37" x14ac:dyDescent="0.2">
      <c r="A22" s="61" t="s">
        <v>101</v>
      </c>
      <c r="B22" s="62" t="s">
        <v>381</v>
      </c>
      <c r="C22" s="63" t="s">
        <v>382</v>
      </c>
      <c r="D22" s="83">
        <v>309516832</v>
      </c>
      <c r="E22" s="84">
        <v>68143915</v>
      </c>
      <c r="F22" s="85">
        <f t="shared" si="0"/>
        <v>377660747</v>
      </c>
      <c r="G22" s="83">
        <v>316416832</v>
      </c>
      <c r="H22" s="84">
        <v>74143915</v>
      </c>
      <c r="I22" s="85">
        <f t="shared" si="1"/>
        <v>390560747</v>
      </c>
      <c r="J22" s="83">
        <v>121944304</v>
      </c>
      <c r="K22" s="84">
        <v>9662074</v>
      </c>
      <c r="L22" s="84">
        <f t="shared" si="2"/>
        <v>131606378</v>
      </c>
      <c r="M22" s="101">
        <f t="shared" si="3"/>
        <v>0.34847777812609154</v>
      </c>
      <c r="N22" s="83">
        <v>80185016</v>
      </c>
      <c r="O22" s="84">
        <v>23485996</v>
      </c>
      <c r="P22" s="84">
        <f t="shared" si="4"/>
        <v>103671012</v>
      </c>
      <c r="Q22" s="101">
        <f t="shared" si="5"/>
        <v>0.27450830626038031</v>
      </c>
      <c r="R22" s="83">
        <v>0</v>
      </c>
      <c r="S22" s="84">
        <v>0</v>
      </c>
      <c r="T22" s="84">
        <f t="shared" si="6"/>
        <v>0</v>
      </c>
      <c r="U22" s="101">
        <f t="shared" si="7"/>
        <v>0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202129320</v>
      </c>
      <c r="AA22" s="84">
        <f t="shared" si="11"/>
        <v>33148070</v>
      </c>
      <c r="AB22" s="84">
        <f t="shared" si="12"/>
        <v>235277390</v>
      </c>
      <c r="AC22" s="101">
        <f t="shared" si="13"/>
        <v>0.62298608438647185</v>
      </c>
      <c r="AD22" s="83">
        <v>236524340</v>
      </c>
      <c r="AE22" s="84">
        <v>26987225</v>
      </c>
      <c r="AF22" s="84">
        <f t="shared" si="14"/>
        <v>263511565</v>
      </c>
      <c r="AG22" s="84">
        <v>354441264</v>
      </c>
      <c r="AH22" s="84">
        <v>354441264</v>
      </c>
      <c r="AI22" s="85">
        <v>136152922</v>
      </c>
      <c r="AJ22" s="120">
        <f t="shared" si="15"/>
        <v>0.38413394779000676</v>
      </c>
      <c r="AK22" s="121">
        <f t="shared" si="16"/>
        <v>-0.60657889151848043</v>
      </c>
    </row>
    <row r="23" spans="1:37" x14ac:dyDescent="0.2">
      <c r="A23" s="61" t="s">
        <v>101</v>
      </c>
      <c r="B23" s="62" t="s">
        <v>383</v>
      </c>
      <c r="C23" s="63" t="s">
        <v>384</v>
      </c>
      <c r="D23" s="83">
        <v>268172058</v>
      </c>
      <c r="E23" s="84">
        <v>65393793</v>
      </c>
      <c r="F23" s="85">
        <f t="shared" si="0"/>
        <v>333565851</v>
      </c>
      <c r="G23" s="83">
        <v>269172058</v>
      </c>
      <c r="H23" s="84">
        <v>65393793</v>
      </c>
      <c r="I23" s="85">
        <f t="shared" si="1"/>
        <v>334565851</v>
      </c>
      <c r="J23" s="83">
        <v>80666130</v>
      </c>
      <c r="K23" s="84">
        <v>6526317</v>
      </c>
      <c r="L23" s="84">
        <f t="shared" si="2"/>
        <v>87192447</v>
      </c>
      <c r="M23" s="101">
        <f t="shared" si="3"/>
        <v>0.26139500413068362</v>
      </c>
      <c r="N23" s="83">
        <v>66193725</v>
      </c>
      <c r="O23" s="84">
        <v>11662485</v>
      </c>
      <c r="P23" s="84">
        <f t="shared" si="4"/>
        <v>77856210</v>
      </c>
      <c r="Q23" s="101">
        <f t="shared" si="5"/>
        <v>0.23340581707208391</v>
      </c>
      <c r="R23" s="83">
        <v>0</v>
      </c>
      <c r="S23" s="84">
        <v>0</v>
      </c>
      <c r="T23" s="84">
        <f t="shared" si="6"/>
        <v>0</v>
      </c>
      <c r="U23" s="101">
        <f t="shared" si="7"/>
        <v>0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146859855</v>
      </c>
      <c r="AA23" s="84">
        <f t="shared" si="11"/>
        <v>18188802</v>
      </c>
      <c r="AB23" s="84">
        <f t="shared" si="12"/>
        <v>165048657</v>
      </c>
      <c r="AC23" s="101">
        <f t="shared" si="13"/>
        <v>0.49480082120276753</v>
      </c>
      <c r="AD23" s="83">
        <v>114652967</v>
      </c>
      <c r="AE23" s="84">
        <v>18406767</v>
      </c>
      <c r="AF23" s="84">
        <f t="shared" si="14"/>
        <v>133059734</v>
      </c>
      <c r="AG23" s="84">
        <v>298264503</v>
      </c>
      <c r="AH23" s="84">
        <v>298264503</v>
      </c>
      <c r="AI23" s="85">
        <v>109067410</v>
      </c>
      <c r="AJ23" s="120">
        <f t="shared" si="15"/>
        <v>0.36567345058825185</v>
      </c>
      <c r="AK23" s="121">
        <f t="shared" si="16"/>
        <v>-0.41487775708314578</v>
      </c>
    </row>
    <row r="24" spans="1:37" x14ac:dyDescent="0.2">
      <c r="A24" s="61" t="s">
        <v>101</v>
      </c>
      <c r="B24" s="62" t="s">
        <v>73</v>
      </c>
      <c r="C24" s="63" t="s">
        <v>74</v>
      </c>
      <c r="D24" s="83">
        <v>4028834550</v>
      </c>
      <c r="E24" s="84">
        <v>1128559590</v>
      </c>
      <c r="F24" s="85">
        <f t="shared" si="0"/>
        <v>5157394140</v>
      </c>
      <c r="G24" s="83">
        <v>4028834550</v>
      </c>
      <c r="H24" s="84">
        <v>1128559590</v>
      </c>
      <c r="I24" s="85">
        <f t="shared" si="1"/>
        <v>5157394140</v>
      </c>
      <c r="J24" s="83">
        <v>1091456031</v>
      </c>
      <c r="K24" s="84">
        <v>135635555</v>
      </c>
      <c r="L24" s="84">
        <f t="shared" si="2"/>
        <v>1227091586</v>
      </c>
      <c r="M24" s="101">
        <f t="shared" si="3"/>
        <v>0.23792860361065987</v>
      </c>
      <c r="N24" s="83">
        <v>1079675966</v>
      </c>
      <c r="O24" s="84">
        <v>224109158</v>
      </c>
      <c r="P24" s="84">
        <f t="shared" si="4"/>
        <v>1303785124</v>
      </c>
      <c r="Q24" s="101">
        <f t="shared" si="5"/>
        <v>0.25279920219554908</v>
      </c>
      <c r="R24" s="83">
        <v>0</v>
      </c>
      <c r="S24" s="84">
        <v>0</v>
      </c>
      <c r="T24" s="84">
        <f t="shared" si="6"/>
        <v>0</v>
      </c>
      <c r="U24" s="101">
        <f t="shared" si="7"/>
        <v>0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2171131997</v>
      </c>
      <c r="AA24" s="84">
        <f t="shared" si="11"/>
        <v>359744713</v>
      </c>
      <c r="AB24" s="84">
        <f t="shared" si="12"/>
        <v>2530876710</v>
      </c>
      <c r="AC24" s="101">
        <f t="shared" si="13"/>
        <v>0.49072780580620895</v>
      </c>
      <c r="AD24" s="83">
        <v>1933280283</v>
      </c>
      <c r="AE24" s="84">
        <v>331920102</v>
      </c>
      <c r="AF24" s="84">
        <f t="shared" si="14"/>
        <v>2265200385</v>
      </c>
      <c r="AG24" s="84">
        <v>5008521759</v>
      </c>
      <c r="AH24" s="84">
        <v>5008521759</v>
      </c>
      <c r="AI24" s="85">
        <v>1145757360</v>
      </c>
      <c r="AJ24" s="120">
        <f t="shared" si="15"/>
        <v>0.22876158178631165</v>
      </c>
      <c r="AK24" s="121">
        <f t="shared" si="16"/>
        <v>-0.42442834963583143</v>
      </c>
    </row>
    <row r="25" spans="1:37" x14ac:dyDescent="0.2">
      <c r="A25" s="61" t="s">
        <v>101</v>
      </c>
      <c r="B25" s="62" t="s">
        <v>385</v>
      </c>
      <c r="C25" s="63" t="s">
        <v>386</v>
      </c>
      <c r="D25" s="83">
        <v>505982503</v>
      </c>
      <c r="E25" s="84">
        <v>145662750</v>
      </c>
      <c r="F25" s="85">
        <f t="shared" si="0"/>
        <v>651645253</v>
      </c>
      <c r="G25" s="83">
        <v>505982503</v>
      </c>
      <c r="H25" s="84">
        <v>145662750</v>
      </c>
      <c r="I25" s="85">
        <f t="shared" si="1"/>
        <v>651645253</v>
      </c>
      <c r="J25" s="83">
        <v>168507173</v>
      </c>
      <c r="K25" s="84">
        <v>9498931</v>
      </c>
      <c r="L25" s="84">
        <f t="shared" si="2"/>
        <v>178006104</v>
      </c>
      <c r="M25" s="101">
        <f t="shared" si="3"/>
        <v>0.27316412293423092</v>
      </c>
      <c r="N25" s="83">
        <v>75903976</v>
      </c>
      <c r="O25" s="84">
        <v>8647423</v>
      </c>
      <c r="P25" s="84">
        <f t="shared" si="4"/>
        <v>84551399</v>
      </c>
      <c r="Q25" s="101">
        <f t="shared" si="5"/>
        <v>0.12975065591400847</v>
      </c>
      <c r="R25" s="83">
        <v>0</v>
      </c>
      <c r="S25" s="84">
        <v>0</v>
      </c>
      <c r="T25" s="84">
        <f t="shared" si="6"/>
        <v>0</v>
      </c>
      <c r="U25" s="101">
        <f t="shared" si="7"/>
        <v>0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244411149</v>
      </c>
      <c r="AA25" s="84">
        <f t="shared" si="11"/>
        <v>18146354</v>
      </c>
      <c r="AB25" s="84">
        <f t="shared" si="12"/>
        <v>262557503</v>
      </c>
      <c r="AC25" s="101">
        <f t="shared" si="13"/>
        <v>0.4029147788482394</v>
      </c>
      <c r="AD25" s="83">
        <v>337812592</v>
      </c>
      <c r="AE25" s="84">
        <v>20147814</v>
      </c>
      <c r="AF25" s="84">
        <f t="shared" si="14"/>
        <v>357960406</v>
      </c>
      <c r="AG25" s="84">
        <v>525422377</v>
      </c>
      <c r="AH25" s="84">
        <v>525422377</v>
      </c>
      <c r="AI25" s="85">
        <v>47052548</v>
      </c>
      <c r="AJ25" s="120">
        <f t="shared" si="15"/>
        <v>8.9551854012490981E-2</v>
      </c>
      <c r="AK25" s="121">
        <f t="shared" si="16"/>
        <v>-0.76379678427339814</v>
      </c>
    </row>
    <row r="26" spans="1:37" x14ac:dyDescent="0.2">
      <c r="A26" s="61" t="s">
        <v>116</v>
      </c>
      <c r="B26" s="62" t="s">
        <v>387</v>
      </c>
      <c r="C26" s="63" t="s">
        <v>388</v>
      </c>
      <c r="D26" s="83">
        <v>818700000</v>
      </c>
      <c r="E26" s="84">
        <v>323927000</v>
      </c>
      <c r="F26" s="85">
        <f t="shared" si="0"/>
        <v>1142627000</v>
      </c>
      <c r="G26" s="83">
        <v>818700000</v>
      </c>
      <c r="H26" s="84">
        <v>323927000</v>
      </c>
      <c r="I26" s="85">
        <f t="shared" si="1"/>
        <v>1142627000</v>
      </c>
      <c r="J26" s="83">
        <v>309531965</v>
      </c>
      <c r="K26" s="84">
        <v>118717304</v>
      </c>
      <c r="L26" s="84">
        <f t="shared" si="2"/>
        <v>428249269</v>
      </c>
      <c r="M26" s="101">
        <f t="shared" si="3"/>
        <v>0.37479358443306521</v>
      </c>
      <c r="N26" s="83">
        <v>267648849</v>
      </c>
      <c r="O26" s="84">
        <v>75924304</v>
      </c>
      <c r="P26" s="84">
        <f t="shared" si="4"/>
        <v>343573153</v>
      </c>
      <c r="Q26" s="101">
        <f t="shared" si="5"/>
        <v>0.30068705973165344</v>
      </c>
      <c r="R26" s="83">
        <v>0</v>
      </c>
      <c r="S26" s="84">
        <v>0</v>
      </c>
      <c r="T26" s="84">
        <f t="shared" si="6"/>
        <v>0</v>
      </c>
      <c r="U26" s="101">
        <f t="shared" si="7"/>
        <v>0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577180814</v>
      </c>
      <c r="AA26" s="84">
        <f t="shared" si="11"/>
        <v>194641608</v>
      </c>
      <c r="AB26" s="84">
        <f t="shared" si="12"/>
        <v>771822422</v>
      </c>
      <c r="AC26" s="101">
        <f t="shared" si="13"/>
        <v>0.67548064416471865</v>
      </c>
      <c r="AD26" s="83">
        <v>525345796</v>
      </c>
      <c r="AE26" s="84">
        <v>214161582</v>
      </c>
      <c r="AF26" s="84">
        <f t="shared" si="14"/>
        <v>739507378</v>
      </c>
      <c r="AG26" s="84">
        <v>1065711000</v>
      </c>
      <c r="AH26" s="84">
        <v>1065711000</v>
      </c>
      <c r="AI26" s="85">
        <v>356922434</v>
      </c>
      <c r="AJ26" s="120">
        <f t="shared" si="15"/>
        <v>0.33491484464362292</v>
      </c>
      <c r="AK26" s="121">
        <f t="shared" si="16"/>
        <v>-0.53540267045178824</v>
      </c>
    </row>
    <row r="27" spans="1:37" ht="16.5" x14ac:dyDescent="0.3">
      <c r="A27" s="64" t="s">
        <v>0</v>
      </c>
      <c r="B27" s="65" t="s">
        <v>389</v>
      </c>
      <c r="C27" s="66" t="s">
        <v>0</v>
      </c>
      <c r="D27" s="86">
        <f>SUM(D22:D26)</f>
        <v>5931205943</v>
      </c>
      <c r="E27" s="87">
        <f>SUM(E22:E26)</f>
        <v>1731687048</v>
      </c>
      <c r="F27" s="88">
        <f t="shared" si="0"/>
        <v>7662892991</v>
      </c>
      <c r="G27" s="86">
        <f>SUM(G22:G26)</f>
        <v>5939105943</v>
      </c>
      <c r="H27" s="87">
        <f>SUM(H22:H26)</f>
        <v>1737687048</v>
      </c>
      <c r="I27" s="88">
        <f t="shared" si="1"/>
        <v>7676792991</v>
      </c>
      <c r="J27" s="86">
        <f>SUM(J22:J26)</f>
        <v>1772105603</v>
      </c>
      <c r="K27" s="87">
        <f>SUM(K22:K26)</f>
        <v>280040181</v>
      </c>
      <c r="L27" s="87">
        <f t="shared" si="2"/>
        <v>2052145784</v>
      </c>
      <c r="M27" s="102">
        <f t="shared" si="3"/>
        <v>0.26780300682917368</v>
      </c>
      <c r="N27" s="86">
        <f>SUM(N22:N26)</f>
        <v>1569607532</v>
      </c>
      <c r="O27" s="87">
        <f>SUM(O22:O26)</f>
        <v>343829366</v>
      </c>
      <c r="P27" s="87">
        <f t="shared" si="4"/>
        <v>1913436898</v>
      </c>
      <c r="Q27" s="102">
        <f t="shared" si="5"/>
        <v>0.24970163360591291</v>
      </c>
      <c r="R27" s="86">
        <f>SUM(R22:R26)</f>
        <v>0</v>
      </c>
      <c r="S27" s="87">
        <f>SUM(S22:S26)</f>
        <v>0</v>
      </c>
      <c r="T27" s="87">
        <f t="shared" si="6"/>
        <v>0</v>
      </c>
      <c r="U27" s="102">
        <f t="shared" si="7"/>
        <v>0</v>
      </c>
      <c r="V27" s="86">
        <f>SUM(V22:V26)</f>
        <v>0</v>
      </c>
      <c r="W27" s="87">
        <f>SUM(W22:W26)</f>
        <v>0</v>
      </c>
      <c r="X27" s="87">
        <f t="shared" si="8"/>
        <v>0</v>
      </c>
      <c r="Y27" s="102">
        <f t="shared" si="9"/>
        <v>0</v>
      </c>
      <c r="Z27" s="86">
        <f t="shared" si="10"/>
        <v>3341713135</v>
      </c>
      <c r="AA27" s="87">
        <f t="shared" si="11"/>
        <v>623869547</v>
      </c>
      <c r="AB27" s="87">
        <f t="shared" si="12"/>
        <v>3965582682</v>
      </c>
      <c r="AC27" s="102">
        <f t="shared" si="13"/>
        <v>0.51750464043508659</v>
      </c>
      <c r="AD27" s="86">
        <f>SUM(AD22:AD26)</f>
        <v>3147615978</v>
      </c>
      <c r="AE27" s="87">
        <f>SUM(AE22:AE26)</f>
        <v>611623490</v>
      </c>
      <c r="AF27" s="87">
        <f t="shared" si="14"/>
        <v>3759239468</v>
      </c>
      <c r="AG27" s="87">
        <f>SUM(AG22:AG26)</f>
        <v>7252360903</v>
      </c>
      <c r="AH27" s="87">
        <f>SUM(AH22:AH26)</f>
        <v>7252360903</v>
      </c>
      <c r="AI27" s="88">
        <f>SUM(AI22:AI26)</f>
        <v>1794952674</v>
      </c>
      <c r="AJ27" s="122">
        <f t="shared" si="15"/>
        <v>0.24749908312719279</v>
      </c>
      <c r="AK27" s="123">
        <f t="shared" si="16"/>
        <v>-0.49100425384233592</v>
      </c>
    </row>
    <row r="28" spans="1:37" x14ac:dyDescent="0.2">
      <c r="A28" s="61" t="s">
        <v>101</v>
      </c>
      <c r="B28" s="62" t="s">
        <v>390</v>
      </c>
      <c r="C28" s="63" t="s">
        <v>391</v>
      </c>
      <c r="D28" s="83">
        <v>427634925</v>
      </c>
      <c r="E28" s="84">
        <v>125212000</v>
      </c>
      <c r="F28" s="85">
        <f t="shared" si="0"/>
        <v>552846925</v>
      </c>
      <c r="G28" s="83">
        <v>427634925</v>
      </c>
      <c r="H28" s="84">
        <v>125212000</v>
      </c>
      <c r="I28" s="85">
        <f t="shared" si="1"/>
        <v>552846925</v>
      </c>
      <c r="J28" s="83">
        <v>73723272</v>
      </c>
      <c r="K28" s="84">
        <v>6694946</v>
      </c>
      <c r="L28" s="84">
        <f t="shared" si="2"/>
        <v>80418218</v>
      </c>
      <c r="M28" s="101">
        <f t="shared" si="3"/>
        <v>0.14546199745978508</v>
      </c>
      <c r="N28" s="83">
        <v>77299015</v>
      </c>
      <c r="O28" s="84">
        <v>7694188</v>
      </c>
      <c r="P28" s="84">
        <f t="shared" si="4"/>
        <v>84993203</v>
      </c>
      <c r="Q28" s="101">
        <f t="shared" si="5"/>
        <v>0.15373731707018176</v>
      </c>
      <c r="R28" s="83">
        <v>0</v>
      </c>
      <c r="S28" s="84">
        <v>0</v>
      </c>
      <c r="T28" s="84">
        <f t="shared" si="6"/>
        <v>0</v>
      </c>
      <c r="U28" s="101">
        <f t="shared" si="7"/>
        <v>0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151022287</v>
      </c>
      <c r="AA28" s="84">
        <f t="shared" si="11"/>
        <v>14389134</v>
      </c>
      <c r="AB28" s="84">
        <f t="shared" si="12"/>
        <v>165411421</v>
      </c>
      <c r="AC28" s="101">
        <f t="shared" si="13"/>
        <v>0.29919931452996684</v>
      </c>
      <c r="AD28" s="83">
        <v>125715805</v>
      </c>
      <c r="AE28" s="84">
        <v>28442627</v>
      </c>
      <c r="AF28" s="84">
        <f t="shared" si="14"/>
        <v>154158432</v>
      </c>
      <c r="AG28" s="84">
        <v>513607920</v>
      </c>
      <c r="AH28" s="84">
        <v>513607920</v>
      </c>
      <c r="AI28" s="85">
        <v>83588804</v>
      </c>
      <c r="AJ28" s="120">
        <f t="shared" si="15"/>
        <v>0.16274827693467031</v>
      </c>
      <c r="AK28" s="121">
        <f t="shared" si="16"/>
        <v>-0.44866328816836953</v>
      </c>
    </row>
    <row r="29" spans="1:37" x14ac:dyDescent="0.2">
      <c r="A29" s="61" t="s">
        <v>101</v>
      </c>
      <c r="B29" s="62" t="s">
        <v>392</v>
      </c>
      <c r="C29" s="63" t="s">
        <v>393</v>
      </c>
      <c r="D29" s="83">
        <v>666956750</v>
      </c>
      <c r="E29" s="84">
        <v>113661300</v>
      </c>
      <c r="F29" s="85">
        <f t="shared" si="0"/>
        <v>780618050</v>
      </c>
      <c r="G29" s="83">
        <v>666956750</v>
      </c>
      <c r="H29" s="84">
        <v>113661300</v>
      </c>
      <c r="I29" s="85">
        <f t="shared" si="1"/>
        <v>780618050</v>
      </c>
      <c r="J29" s="83">
        <v>188837827</v>
      </c>
      <c r="K29" s="84">
        <v>10556896</v>
      </c>
      <c r="L29" s="84">
        <f t="shared" si="2"/>
        <v>199394723</v>
      </c>
      <c r="M29" s="101">
        <f t="shared" si="3"/>
        <v>0.25543186325245748</v>
      </c>
      <c r="N29" s="83">
        <v>206067993</v>
      </c>
      <c r="O29" s="84">
        <v>33190764</v>
      </c>
      <c r="P29" s="84">
        <f t="shared" si="4"/>
        <v>239258757</v>
      </c>
      <c r="Q29" s="101">
        <f t="shared" si="5"/>
        <v>0.30649913488421132</v>
      </c>
      <c r="R29" s="83">
        <v>0</v>
      </c>
      <c r="S29" s="84">
        <v>0</v>
      </c>
      <c r="T29" s="84">
        <f t="shared" si="6"/>
        <v>0</v>
      </c>
      <c r="U29" s="101">
        <f t="shared" si="7"/>
        <v>0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394905820</v>
      </c>
      <c r="AA29" s="84">
        <f t="shared" si="11"/>
        <v>43747660</v>
      </c>
      <c r="AB29" s="84">
        <f t="shared" si="12"/>
        <v>438653480</v>
      </c>
      <c r="AC29" s="101">
        <f t="shared" si="13"/>
        <v>0.5619309981366688</v>
      </c>
      <c r="AD29" s="83">
        <v>276230987</v>
      </c>
      <c r="AE29" s="84">
        <v>52998308</v>
      </c>
      <c r="AF29" s="84">
        <f t="shared" si="14"/>
        <v>329229295</v>
      </c>
      <c r="AG29" s="84">
        <v>704407532</v>
      </c>
      <c r="AH29" s="84">
        <v>704407532</v>
      </c>
      <c r="AI29" s="85">
        <v>125797858</v>
      </c>
      <c r="AJ29" s="120">
        <f t="shared" si="15"/>
        <v>0.17858675877985927</v>
      </c>
      <c r="AK29" s="121">
        <f t="shared" si="16"/>
        <v>-0.27327622227542059</v>
      </c>
    </row>
    <row r="30" spans="1:37" x14ac:dyDescent="0.2">
      <c r="A30" s="61" t="s">
        <v>101</v>
      </c>
      <c r="B30" s="62" t="s">
        <v>394</v>
      </c>
      <c r="C30" s="63" t="s">
        <v>395</v>
      </c>
      <c r="D30" s="83">
        <v>486510053</v>
      </c>
      <c r="E30" s="84">
        <v>60920301</v>
      </c>
      <c r="F30" s="85">
        <f t="shared" si="0"/>
        <v>547430354</v>
      </c>
      <c r="G30" s="83">
        <v>486510053</v>
      </c>
      <c r="H30" s="84">
        <v>60920301</v>
      </c>
      <c r="I30" s="85">
        <f t="shared" si="1"/>
        <v>547430354</v>
      </c>
      <c r="J30" s="83">
        <v>110616435</v>
      </c>
      <c r="K30" s="84">
        <v>9210768</v>
      </c>
      <c r="L30" s="84">
        <f t="shared" si="2"/>
        <v>119827203</v>
      </c>
      <c r="M30" s="101">
        <f t="shared" si="3"/>
        <v>0.2188903156802299</v>
      </c>
      <c r="N30" s="83">
        <v>108750241</v>
      </c>
      <c r="O30" s="84">
        <v>9597902</v>
      </c>
      <c r="P30" s="84">
        <f t="shared" si="4"/>
        <v>118348143</v>
      </c>
      <c r="Q30" s="101">
        <f t="shared" si="5"/>
        <v>0.21618849253653188</v>
      </c>
      <c r="R30" s="83">
        <v>0</v>
      </c>
      <c r="S30" s="84">
        <v>0</v>
      </c>
      <c r="T30" s="84">
        <f t="shared" si="6"/>
        <v>0</v>
      </c>
      <c r="U30" s="101">
        <f t="shared" si="7"/>
        <v>0</v>
      </c>
      <c r="V30" s="83">
        <v>0</v>
      </c>
      <c r="W30" s="84">
        <v>0</v>
      </c>
      <c r="X30" s="84">
        <f t="shared" si="8"/>
        <v>0</v>
      </c>
      <c r="Y30" s="101">
        <f t="shared" si="9"/>
        <v>0</v>
      </c>
      <c r="Z30" s="83">
        <f t="shared" si="10"/>
        <v>219366676</v>
      </c>
      <c r="AA30" s="84">
        <f t="shared" si="11"/>
        <v>18808670</v>
      </c>
      <c r="AB30" s="84">
        <f t="shared" si="12"/>
        <v>238175346</v>
      </c>
      <c r="AC30" s="101">
        <f t="shared" si="13"/>
        <v>0.43507880821676176</v>
      </c>
      <c r="AD30" s="83">
        <v>231100613</v>
      </c>
      <c r="AE30" s="84">
        <v>33802064</v>
      </c>
      <c r="AF30" s="84">
        <f t="shared" si="14"/>
        <v>264902677</v>
      </c>
      <c r="AG30" s="84">
        <v>531612956</v>
      </c>
      <c r="AH30" s="84">
        <v>531612956</v>
      </c>
      <c r="AI30" s="85">
        <v>128289297</v>
      </c>
      <c r="AJ30" s="120">
        <f t="shared" si="15"/>
        <v>0.2413208623907202</v>
      </c>
      <c r="AK30" s="121">
        <f t="shared" si="16"/>
        <v>-0.55323915809276625</v>
      </c>
    </row>
    <row r="31" spans="1:37" x14ac:dyDescent="0.2">
      <c r="A31" s="61" t="s">
        <v>101</v>
      </c>
      <c r="B31" s="62" t="s">
        <v>396</v>
      </c>
      <c r="C31" s="63" t="s">
        <v>397</v>
      </c>
      <c r="D31" s="83">
        <v>1152077888</v>
      </c>
      <c r="E31" s="84">
        <v>290789500</v>
      </c>
      <c r="F31" s="85">
        <f t="shared" si="0"/>
        <v>1442867388</v>
      </c>
      <c r="G31" s="83">
        <v>1152077888</v>
      </c>
      <c r="H31" s="84">
        <v>290789500</v>
      </c>
      <c r="I31" s="85">
        <f t="shared" si="1"/>
        <v>1442867388</v>
      </c>
      <c r="J31" s="83">
        <v>347148749</v>
      </c>
      <c r="K31" s="84">
        <v>11913398</v>
      </c>
      <c r="L31" s="84">
        <f t="shared" si="2"/>
        <v>359062147</v>
      </c>
      <c r="M31" s="101">
        <f t="shared" si="3"/>
        <v>0.24885318636087989</v>
      </c>
      <c r="N31" s="83">
        <v>298485932</v>
      </c>
      <c r="O31" s="84">
        <v>36588526</v>
      </c>
      <c r="P31" s="84">
        <f t="shared" si="4"/>
        <v>335074458</v>
      </c>
      <c r="Q31" s="101">
        <f t="shared" si="5"/>
        <v>0.23222817341824903</v>
      </c>
      <c r="R31" s="83">
        <v>0</v>
      </c>
      <c r="S31" s="84">
        <v>0</v>
      </c>
      <c r="T31" s="84">
        <f t="shared" si="6"/>
        <v>0</v>
      </c>
      <c r="U31" s="101">
        <f t="shared" si="7"/>
        <v>0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645634681</v>
      </c>
      <c r="AA31" s="84">
        <f t="shared" si="11"/>
        <v>48501924</v>
      </c>
      <c r="AB31" s="84">
        <f t="shared" si="12"/>
        <v>694136605</v>
      </c>
      <c r="AC31" s="101">
        <f t="shared" si="13"/>
        <v>0.48108135977912891</v>
      </c>
      <c r="AD31" s="83">
        <v>636434623</v>
      </c>
      <c r="AE31" s="84">
        <v>72157371</v>
      </c>
      <c r="AF31" s="84">
        <f t="shared" si="14"/>
        <v>708591994</v>
      </c>
      <c r="AG31" s="84">
        <v>1406650042</v>
      </c>
      <c r="AH31" s="84">
        <v>1406650042</v>
      </c>
      <c r="AI31" s="85">
        <v>356910786</v>
      </c>
      <c r="AJ31" s="120">
        <f t="shared" si="15"/>
        <v>0.2537310456355853</v>
      </c>
      <c r="AK31" s="121">
        <f t="shared" si="16"/>
        <v>-0.5271263846653057</v>
      </c>
    </row>
    <row r="32" spans="1:37" x14ac:dyDescent="0.2">
      <c r="A32" s="61" t="s">
        <v>101</v>
      </c>
      <c r="B32" s="62" t="s">
        <v>398</v>
      </c>
      <c r="C32" s="63" t="s">
        <v>399</v>
      </c>
      <c r="D32" s="83">
        <v>711722261</v>
      </c>
      <c r="E32" s="84">
        <v>151473150</v>
      </c>
      <c r="F32" s="85">
        <f t="shared" si="0"/>
        <v>863195411</v>
      </c>
      <c r="G32" s="83">
        <v>711722261</v>
      </c>
      <c r="H32" s="84">
        <v>151473150</v>
      </c>
      <c r="I32" s="85">
        <f t="shared" si="1"/>
        <v>863195411</v>
      </c>
      <c r="J32" s="83">
        <v>128091202</v>
      </c>
      <c r="K32" s="84">
        <v>6642598</v>
      </c>
      <c r="L32" s="84">
        <f t="shared" si="2"/>
        <v>134733800</v>
      </c>
      <c r="M32" s="101">
        <f t="shared" si="3"/>
        <v>0.15608725241473742</v>
      </c>
      <c r="N32" s="83">
        <v>225939797</v>
      </c>
      <c r="O32" s="84">
        <v>14427887</v>
      </c>
      <c r="P32" s="84">
        <f t="shared" si="4"/>
        <v>240367684</v>
      </c>
      <c r="Q32" s="101">
        <f t="shared" si="5"/>
        <v>0.2784626527631065</v>
      </c>
      <c r="R32" s="83">
        <v>0</v>
      </c>
      <c r="S32" s="84">
        <v>0</v>
      </c>
      <c r="T32" s="84">
        <f t="shared" si="6"/>
        <v>0</v>
      </c>
      <c r="U32" s="101">
        <f t="shared" si="7"/>
        <v>0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354030999</v>
      </c>
      <c r="AA32" s="84">
        <f t="shared" si="11"/>
        <v>21070485</v>
      </c>
      <c r="AB32" s="84">
        <f t="shared" si="12"/>
        <v>375101484</v>
      </c>
      <c r="AC32" s="101">
        <f t="shared" si="13"/>
        <v>0.43454990517784392</v>
      </c>
      <c r="AD32" s="83">
        <v>256673419</v>
      </c>
      <c r="AE32" s="84">
        <v>16656068</v>
      </c>
      <c r="AF32" s="84">
        <f t="shared" si="14"/>
        <v>273329487</v>
      </c>
      <c r="AG32" s="84">
        <v>799261800</v>
      </c>
      <c r="AH32" s="84">
        <v>799261800</v>
      </c>
      <c r="AI32" s="85">
        <v>121557856</v>
      </c>
      <c r="AJ32" s="120">
        <f t="shared" si="15"/>
        <v>0.15208765888723819</v>
      </c>
      <c r="AK32" s="121">
        <f t="shared" si="16"/>
        <v>-0.12059365918321141</v>
      </c>
    </row>
    <row r="33" spans="1:37" x14ac:dyDescent="0.2">
      <c r="A33" s="61" t="s">
        <v>116</v>
      </c>
      <c r="B33" s="62" t="s">
        <v>400</v>
      </c>
      <c r="C33" s="63" t="s">
        <v>401</v>
      </c>
      <c r="D33" s="83">
        <v>150768728</v>
      </c>
      <c r="E33" s="84">
        <v>900000</v>
      </c>
      <c r="F33" s="85">
        <f t="shared" si="0"/>
        <v>151668728</v>
      </c>
      <c r="G33" s="83">
        <v>150768728</v>
      </c>
      <c r="H33" s="84">
        <v>900000</v>
      </c>
      <c r="I33" s="85">
        <f t="shared" si="1"/>
        <v>151668728</v>
      </c>
      <c r="J33" s="83">
        <v>59814894</v>
      </c>
      <c r="K33" s="84">
        <v>0</v>
      </c>
      <c r="L33" s="84">
        <f t="shared" si="2"/>
        <v>59814894</v>
      </c>
      <c r="M33" s="101">
        <f t="shared" si="3"/>
        <v>0.39437855640221364</v>
      </c>
      <c r="N33" s="83">
        <v>48406183</v>
      </c>
      <c r="O33" s="84">
        <v>0</v>
      </c>
      <c r="P33" s="84">
        <f t="shared" si="4"/>
        <v>48406183</v>
      </c>
      <c r="Q33" s="101">
        <f t="shared" si="5"/>
        <v>0.31915730842023016</v>
      </c>
      <c r="R33" s="83">
        <v>0</v>
      </c>
      <c r="S33" s="84">
        <v>0</v>
      </c>
      <c r="T33" s="84">
        <f t="shared" si="6"/>
        <v>0</v>
      </c>
      <c r="U33" s="101">
        <f t="shared" si="7"/>
        <v>0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108221077</v>
      </c>
      <c r="AA33" s="84">
        <f t="shared" si="11"/>
        <v>0</v>
      </c>
      <c r="AB33" s="84">
        <f t="shared" si="12"/>
        <v>108221077</v>
      </c>
      <c r="AC33" s="101">
        <f t="shared" si="13"/>
        <v>0.7135358648224438</v>
      </c>
      <c r="AD33" s="83">
        <v>111501514</v>
      </c>
      <c r="AE33" s="84">
        <v>518770</v>
      </c>
      <c r="AF33" s="84">
        <f t="shared" si="14"/>
        <v>112020284</v>
      </c>
      <c r="AG33" s="84">
        <v>163907052</v>
      </c>
      <c r="AH33" s="84">
        <v>163907052</v>
      </c>
      <c r="AI33" s="85">
        <v>49246978</v>
      </c>
      <c r="AJ33" s="120">
        <f t="shared" si="15"/>
        <v>0.30045673690720764</v>
      </c>
      <c r="AK33" s="121">
        <f t="shared" si="16"/>
        <v>-0.56788019748280583</v>
      </c>
    </row>
    <row r="34" spans="1:37" ht="16.5" x14ac:dyDescent="0.3">
      <c r="A34" s="64" t="s">
        <v>0</v>
      </c>
      <c r="B34" s="65" t="s">
        <v>402</v>
      </c>
      <c r="C34" s="66" t="s">
        <v>0</v>
      </c>
      <c r="D34" s="86">
        <f>SUM(D28:D33)</f>
        <v>3595670605</v>
      </c>
      <c r="E34" s="87">
        <f>SUM(E28:E33)</f>
        <v>742956251</v>
      </c>
      <c r="F34" s="88">
        <f t="shared" si="0"/>
        <v>4338626856</v>
      </c>
      <c r="G34" s="86">
        <f>SUM(G28:G33)</f>
        <v>3595670605</v>
      </c>
      <c r="H34" s="87">
        <f>SUM(H28:H33)</f>
        <v>742956251</v>
      </c>
      <c r="I34" s="88">
        <f t="shared" si="1"/>
        <v>4338626856</v>
      </c>
      <c r="J34" s="86">
        <f>SUM(J28:J33)</f>
        <v>908232379</v>
      </c>
      <c r="K34" s="87">
        <f>SUM(K28:K33)</f>
        <v>45018606</v>
      </c>
      <c r="L34" s="87">
        <f t="shared" si="2"/>
        <v>953250985</v>
      </c>
      <c r="M34" s="102">
        <f t="shared" si="3"/>
        <v>0.2197125995478787</v>
      </c>
      <c r="N34" s="86">
        <f>SUM(N28:N33)</f>
        <v>964949161</v>
      </c>
      <c r="O34" s="87">
        <f>SUM(O28:O33)</f>
        <v>101499267</v>
      </c>
      <c r="P34" s="87">
        <f t="shared" si="4"/>
        <v>1066448428</v>
      </c>
      <c r="Q34" s="102">
        <f t="shared" si="5"/>
        <v>0.24580321456434556</v>
      </c>
      <c r="R34" s="86">
        <f>SUM(R28:R33)</f>
        <v>0</v>
      </c>
      <c r="S34" s="87">
        <f>SUM(S28:S33)</f>
        <v>0</v>
      </c>
      <c r="T34" s="87">
        <f t="shared" si="6"/>
        <v>0</v>
      </c>
      <c r="U34" s="102">
        <f t="shared" si="7"/>
        <v>0</v>
      </c>
      <c r="V34" s="86">
        <f>SUM(V28:V33)</f>
        <v>0</v>
      </c>
      <c r="W34" s="87">
        <f>SUM(W28:W33)</f>
        <v>0</v>
      </c>
      <c r="X34" s="87">
        <f t="shared" si="8"/>
        <v>0</v>
      </c>
      <c r="Y34" s="102">
        <f t="shared" si="9"/>
        <v>0</v>
      </c>
      <c r="Z34" s="86">
        <f t="shared" si="10"/>
        <v>1873181540</v>
      </c>
      <c r="AA34" s="87">
        <f t="shared" si="11"/>
        <v>146517873</v>
      </c>
      <c r="AB34" s="87">
        <f t="shared" si="12"/>
        <v>2019699413</v>
      </c>
      <c r="AC34" s="102">
        <f t="shared" si="13"/>
        <v>0.46551581411222426</v>
      </c>
      <c r="AD34" s="86">
        <f>SUM(AD28:AD33)</f>
        <v>1637656961</v>
      </c>
      <c r="AE34" s="87">
        <f>SUM(AE28:AE33)</f>
        <v>204575208</v>
      </c>
      <c r="AF34" s="87">
        <f t="shared" si="14"/>
        <v>1842232169</v>
      </c>
      <c r="AG34" s="87">
        <f>SUM(AG28:AG33)</f>
        <v>4119447302</v>
      </c>
      <c r="AH34" s="87">
        <f>SUM(AH28:AH33)</f>
        <v>4119447302</v>
      </c>
      <c r="AI34" s="88">
        <f>SUM(AI28:AI33)</f>
        <v>865391579</v>
      </c>
      <c r="AJ34" s="122">
        <f t="shared" si="15"/>
        <v>0.21007468127577469</v>
      </c>
      <c r="AK34" s="123">
        <f t="shared" si="16"/>
        <v>-0.42111073406188038</v>
      </c>
    </row>
    <row r="35" spans="1:37" x14ac:dyDescent="0.2">
      <c r="A35" s="61" t="s">
        <v>101</v>
      </c>
      <c r="B35" s="62" t="s">
        <v>403</v>
      </c>
      <c r="C35" s="63" t="s">
        <v>404</v>
      </c>
      <c r="D35" s="83">
        <v>312926833</v>
      </c>
      <c r="E35" s="84">
        <v>82382550</v>
      </c>
      <c r="F35" s="85">
        <f t="shared" si="0"/>
        <v>395309383</v>
      </c>
      <c r="G35" s="83">
        <v>312926833</v>
      </c>
      <c r="H35" s="84">
        <v>82382550</v>
      </c>
      <c r="I35" s="85">
        <f t="shared" si="1"/>
        <v>395309383</v>
      </c>
      <c r="J35" s="83">
        <v>100808374</v>
      </c>
      <c r="K35" s="84">
        <v>4198413</v>
      </c>
      <c r="L35" s="84">
        <f t="shared" si="2"/>
        <v>105006787</v>
      </c>
      <c r="M35" s="101">
        <f t="shared" si="3"/>
        <v>0.26563191139836922</v>
      </c>
      <c r="N35" s="83">
        <v>84996420</v>
      </c>
      <c r="O35" s="84">
        <v>10932104</v>
      </c>
      <c r="P35" s="84">
        <f t="shared" si="4"/>
        <v>95928524</v>
      </c>
      <c r="Q35" s="101">
        <f t="shared" si="5"/>
        <v>0.24266695435357272</v>
      </c>
      <c r="R35" s="83">
        <v>0</v>
      </c>
      <c r="S35" s="84">
        <v>0</v>
      </c>
      <c r="T35" s="84">
        <f t="shared" si="6"/>
        <v>0</v>
      </c>
      <c r="U35" s="101">
        <f t="shared" si="7"/>
        <v>0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185804794</v>
      </c>
      <c r="AA35" s="84">
        <f t="shared" si="11"/>
        <v>15130517</v>
      </c>
      <c r="AB35" s="84">
        <f t="shared" si="12"/>
        <v>200935311</v>
      </c>
      <c r="AC35" s="101">
        <f t="shared" si="13"/>
        <v>0.50829886575194194</v>
      </c>
      <c r="AD35" s="83">
        <v>207766771</v>
      </c>
      <c r="AE35" s="84">
        <v>32106941</v>
      </c>
      <c r="AF35" s="84">
        <f t="shared" si="14"/>
        <v>239873712</v>
      </c>
      <c r="AG35" s="84">
        <v>347757694</v>
      </c>
      <c r="AH35" s="84">
        <v>347757694</v>
      </c>
      <c r="AI35" s="85">
        <v>122857392</v>
      </c>
      <c r="AJ35" s="120">
        <f t="shared" si="15"/>
        <v>0.35328446823666826</v>
      </c>
      <c r="AK35" s="121">
        <f t="shared" si="16"/>
        <v>-0.60008738264741579</v>
      </c>
    </row>
    <row r="36" spans="1:37" x14ac:dyDescent="0.2">
      <c r="A36" s="61" t="s">
        <v>101</v>
      </c>
      <c r="B36" s="62" t="s">
        <v>405</v>
      </c>
      <c r="C36" s="63" t="s">
        <v>406</v>
      </c>
      <c r="D36" s="83">
        <v>546626097</v>
      </c>
      <c r="E36" s="84">
        <v>88032000</v>
      </c>
      <c r="F36" s="85">
        <f t="shared" si="0"/>
        <v>634658097</v>
      </c>
      <c r="G36" s="83">
        <v>546626097</v>
      </c>
      <c r="H36" s="84">
        <v>88032000</v>
      </c>
      <c r="I36" s="85">
        <f t="shared" si="1"/>
        <v>634658097</v>
      </c>
      <c r="J36" s="83">
        <v>172173297</v>
      </c>
      <c r="K36" s="84">
        <v>16979585</v>
      </c>
      <c r="L36" s="84">
        <f t="shared" si="2"/>
        <v>189152882</v>
      </c>
      <c r="M36" s="101">
        <f t="shared" si="3"/>
        <v>0.29803902746079675</v>
      </c>
      <c r="N36" s="83">
        <v>144320995</v>
      </c>
      <c r="O36" s="84">
        <v>12806731</v>
      </c>
      <c r="P36" s="84">
        <f t="shared" si="4"/>
        <v>157127726</v>
      </c>
      <c r="Q36" s="101">
        <f t="shared" si="5"/>
        <v>0.2475785414898756</v>
      </c>
      <c r="R36" s="83">
        <v>0</v>
      </c>
      <c r="S36" s="84">
        <v>0</v>
      </c>
      <c r="T36" s="84">
        <f t="shared" si="6"/>
        <v>0</v>
      </c>
      <c r="U36" s="101">
        <f t="shared" si="7"/>
        <v>0</v>
      </c>
      <c r="V36" s="83">
        <v>0</v>
      </c>
      <c r="W36" s="84">
        <v>0</v>
      </c>
      <c r="X36" s="84">
        <f t="shared" si="8"/>
        <v>0</v>
      </c>
      <c r="Y36" s="101">
        <f t="shared" si="9"/>
        <v>0</v>
      </c>
      <c r="Z36" s="83">
        <f t="shared" si="10"/>
        <v>316494292</v>
      </c>
      <c r="AA36" s="84">
        <f t="shared" si="11"/>
        <v>29786316</v>
      </c>
      <c r="AB36" s="84">
        <f t="shared" si="12"/>
        <v>346280608</v>
      </c>
      <c r="AC36" s="101">
        <f t="shared" si="13"/>
        <v>0.54561756895067237</v>
      </c>
      <c r="AD36" s="83">
        <v>351691869</v>
      </c>
      <c r="AE36" s="84">
        <v>37819409</v>
      </c>
      <c r="AF36" s="84">
        <f t="shared" si="14"/>
        <v>389511278</v>
      </c>
      <c r="AG36" s="84">
        <v>620847524</v>
      </c>
      <c r="AH36" s="84">
        <v>620847524</v>
      </c>
      <c r="AI36" s="85">
        <v>201881079</v>
      </c>
      <c r="AJ36" s="120">
        <f t="shared" si="15"/>
        <v>0.32517014435254477</v>
      </c>
      <c r="AK36" s="121">
        <f t="shared" si="16"/>
        <v>-0.59660288449979104</v>
      </c>
    </row>
    <row r="37" spans="1:37" x14ac:dyDescent="0.2">
      <c r="A37" s="61" t="s">
        <v>101</v>
      </c>
      <c r="B37" s="62" t="s">
        <v>407</v>
      </c>
      <c r="C37" s="63" t="s">
        <v>408</v>
      </c>
      <c r="D37" s="83">
        <v>400822268</v>
      </c>
      <c r="E37" s="84">
        <v>125382955</v>
      </c>
      <c r="F37" s="85">
        <f t="shared" si="0"/>
        <v>526205223</v>
      </c>
      <c r="G37" s="83">
        <v>400822268</v>
      </c>
      <c r="H37" s="84">
        <v>125382955</v>
      </c>
      <c r="I37" s="85">
        <f t="shared" si="1"/>
        <v>526205223</v>
      </c>
      <c r="J37" s="83">
        <v>126021079</v>
      </c>
      <c r="K37" s="84">
        <v>15911156</v>
      </c>
      <c r="L37" s="84">
        <f t="shared" si="2"/>
        <v>141932235</v>
      </c>
      <c r="M37" s="101">
        <f t="shared" si="3"/>
        <v>0.26972790994132723</v>
      </c>
      <c r="N37" s="83">
        <v>112276292</v>
      </c>
      <c r="O37" s="84">
        <v>19886881</v>
      </c>
      <c r="P37" s="84">
        <f t="shared" si="4"/>
        <v>132163173</v>
      </c>
      <c r="Q37" s="101">
        <f t="shared" si="5"/>
        <v>0.25116279205005154</v>
      </c>
      <c r="R37" s="83">
        <v>0</v>
      </c>
      <c r="S37" s="84">
        <v>0</v>
      </c>
      <c r="T37" s="84">
        <f t="shared" si="6"/>
        <v>0</v>
      </c>
      <c r="U37" s="101">
        <f t="shared" si="7"/>
        <v>0</v>
      </c>
      <c r="V37" s="83">
        <v>0</v>
      </c>
      <c r="W37" s="84">
        <v>0</v>
      </c>
      <c r="X37" s="84">
        <f t="shared" si="8"/>
        <v>0</v>
      </c>
      <c r="Y37" s="101">
        <f t="shared" si="9"/>
        <v>0</v>
      </c>
      <c r="Z37" s="83">
        <f t="shared" si="10"/>
        <v>238297371</v>
      </c>
      <c r="AA37" s="84">
        <f t="shared" si="11"/>
        <v>35798037</v>
      </c>
      <c r="AB37" s="84">
        <f t="shared" si="12"/>
        <v>274095408</v>
      </c>
      <c r="AC37" s="101">
        <f t="shared" si="13"/>
        <v>0.52089070199137877</v>
      </c>
      <c r="AD37" s="83">
        <v>784149711</v>
      </c>
      <c r="AE37" s="84">
        <v>245255400</v>
      </c>
      <c r="AF37" s="84">
        <f t="shared" si="14"/>
        <v>1029405111</v>
      </c>
      <c r="AG37" s="84">
        <v>485702499</v>
      </c>
      <c r="AH37" s="84">
        <v>485702499</v>
      </c>
      <c r="AI37" s="85">
        <v>869837069</v>
      </c>
      <c r="AJ37" s="120">
        <f t="shared" si="15"/>
        <v>1.7908844833841384</v>
      </c>
      <c r="AK37" s="121">
        <f t="shared" si="16"/>
        <v>-0.87161208780903365</v>
      </c>
    </row>
    <row r="38" spans="1:37" x14ac:dyDescent="0.2">
      <c r="A38" s="61" t="s">
        <v>101</v>
      </c>
      <c r="B38" s="62" t="s">
        <v>409</v>
      </c>
      <c r="C38" s="63" t="s">
        <v>410</v>
      </c>
      <c r="D38" s="83">
        <v>734041423</v>
      </c>
      <c r="E38" s="84">
        <v>200577999</v>
      </c>
      <c r="F38" s="85">
        <f t="shared" si="0"/>
        <v>934619422</v>
      </c>
      <c r="G38" s="83">
        <v>734041423</v>
      </c>
      <c r="H38" s="84">
        <v>200577999</v>
      </c>
      <c r="I38" s="85">
        <f t="shared" si="1"/>
        <v>934619422</v>
      </c>
      <c r="J38" s="83">
        <v>246068722</v>
      </c>
      <c r="K38" s="84">
        <v>28435375</v>
      </c>
      <c r="L38" s="84">
        <f t="shared" si="2"/>
        <v>274504097</v>
      </c>
      <c r="M38" s="101">
        <f t="shared" si="3"/>
        <v>0.29370681855999348</v>
      </c>
      <c r="N38" s="83">
        <v>40933596</v>
      </c>
      <c r="O38" s="84">
        <v>17945525</v>
      </c>
      <c r="P38" s="84">
        <f t="shared" si="4"/>
        <v>58879121</v>
      </c>
      <c r="Q38" s="101">
        <f t="shared" si="5"/>
        <v>6.2997964320069516E-2</v>
      </c>
      <c r="R38" s="83">
        <v>0</v>
      </c>
      <c r="S38" s="84">
        <v>0</v>
      </c>
      <c r="T38" s="84">
        <f t="shared" si="6"/>
        <v>0</v>
      </c>
      <c r="U38" s="101">
        <f t="shared" si="7"/>
        <v>0</v>
      </c>
      <c r="V38" s="83">
        <v>0</v>
      </c>
      <c r="W38" s="84">
        <v>0</v>
      </c>
      <c r="X38" s="84">
        <f t="shared" si="8"/>
        <v>0</v>
      </c>
      <c r="Y38" s="101">
        <f t="shared" si="9"/>
        <v>0</v>
      </c>
      <c r="Z38" s="83">
        <f t="shared" si="10"/>
        <v>287002318</v>
      </c>
      <c r="AA38" s="84">
        <f t="shared" si="11"/>
        <v>46380900</v>
      </c>
      <c r="AB38" s="84">
        <f t="shared" si="12"/>
        <v>333383218</v>
      </c>
      <c r="AC38" s="101">
        <f t="shared" si="13"/>
        <v>0.35670478288006302</v>
      </c>
      <c r="AD38" s="83">
        <v>407958936</v>
      </c>
      <c r="AE38" s="84">
        <v>80148527</v>
      </c>
      <c r="AF38" s="84">
        <f t="shared" si="14"/>
        <v>488107463</v>
      </c>
      <c r="AG38" s="84">
        <v>829099439</v>
      </c>
      <c r="AH38" s="84">
        <v>829099439</v>
      </c>
      <c r="AI38" s="85">
        <v>214932031</v>
      </c>
      <c r="AJ38" s="120">
        <f t="shared" si="15"/>
        <v>0.25923552820061674</v>
      </c>
      <c r="AK38" s="121">
        <f t="shared" si="16"/>
        <v>-0.8793726270069343</v>
      </c>
    </row>
    <row r="39" spans="1:37" x14ac:dyDescent="0.2">
      <c r="A39" s="61" t="s">
        <v>116</v>
      </c>
      <c r="B39" s="62" t="s">
        <v>411</v>
      </c>
      <c r="C39" s="63" t="s">
        <v>412</v>
      </c>
      <c r="D39" s="83">
        <v>1113046877</v>
      </c>
      <c r="E39" s="84">
        <v>424001000</v>
      </c>
      <c r="F39" s="85">
        <f t="shared" si="0"/>
        <v>1537047877</v>
      </c>
      <c r="G39" s="83">
        <v>1113046877</v>
      </c>
      <c r="H39" s="84">
        <v>424001000</v>
      </c>
      <c r="I39" s="85">
        <f t="shared" si="1"/>
        <v>1537047877</v>
      </c>
      <c r="J39" s="83">
        <v>409082026</v>
      </c>
      <c r="K39" s="84">
        <v>37898892</v>
      </c>
      <c r="L39" s="84">
        <f t="shared" si="2"/>
        <v>446980918</v>
      </c>
      <c r="M39" s="101">
        <f t="shared" si="3"/>
        <v>0.29080481141056869</v>
      </c>
      <c r="N39" s="83">
        <v>310310250</v>
      </c>
      <c r="O39" s="84">
        <v>94576538</v>
      </c>
      <c r="P39" s="84">
        <f t="shared" si="4"/>
        <v>404886788</v>
      </c>
      <c r="Q39" s="101">
        <f t="shared" si="5"/>
        <v>0.26341846214332332</v>
      </c>
      <c r="R39" s="83">
        <v>0</v>
      </c>
      <c r="S39" s="84">
        <v>0</v>
      </c>
      <c r="T39" s="84">
        <f t="shared" si="6"/>
        <v>0</v>
      </c>
      <c r="U39" s="101">
        <f t="shared" si="7"/>
        <v>0</v>
      </c>
      <c r="V39" s="83">
        <v>0</v>
      </c>
      <c r="W39" s="84">
        <v>0</v>
      </c>
      <c r="X39" s="84">
        <f t="shared" si="8"/>
        <v>0</v>
      </c>
      <c r="Y39" s="101">
        <f t="shared" si="9"/>
        <v>0</v>
      </c>
      <c r="Z39" s="83">
        <f t="shared" si="10"/>
        <v>719392276</v>
      </c>
      <c r="AA39" s="84">
        <f t="shared" si="11"/>
        <v>132475430</v>
      </c>
      <c r="AB39" s="84">
        <f t="shared" si="12"/>
        <v>851867706</v>
      </c>
      <c r="AC39" s="101">
        <f t="shared" si="13"/>
        <v>0.554223273553892</v>
      </c>
      <c r="AD39" s="83">
        <v>875358611</v>
      </c>
      <c r="AE39" s="84">
        <v>214707655</v>
      </c>
      <c r="AF39" s="84">
        <f t="shared" si="14"/>
        <v>1090066266</v>
      </c>
      <c r="AG39" s="84">
        <v>1506941727</v>
      </c>
      <c r="AH39" s="84">
        <v>1506941727</v>
      </c>
      <c r="AI39" s="85">
        <v>580529867</v>
      </c>
      <c r="AJ39" s="120">
        <f t="shared" si="15"/>
        <v>0.3852371041285792</v>
      </c>
      <c r="AK39" s="121">
        <f t="shared" si="16"/>
        <v>-0.62856681228588718</v>
      </c>
    </row>
    <row r="40" spans="1:37" ht="16.5" x14ac:dyDescent="0.3">
      <c r="A40" s="64" t="s">
        <v>0</v>
      </c>
      <c r="B40" s="65" t="s">
        <v>413</v>
      </c>
      <c r="C40" s="66" t="s">
        <v>0</v>
      </c>
      <c r="D40" s="86">
        <f>SUM(D35:D39)</f>
        <v>3107463498</v>
      </c>
      <c r="E40" s="87">
        <f>SUM(E35:E39)</f>
        <v>920376504</v>
      </c>
      <c r="F40" s="88">
        <f t="shared" si="0"/>
        <v>4027840002</v>
      </c>
      <c r="G40" s="86">
        <f>SUM(G35:G39)</f>
        <v>3107463498</v>
      </c>
      <c r="H40" s="87">
        <f>SUM(H35:H39)</f>
        <v>920376504</v>
      </c>
      <c r="I40" s="88">
        <f t="shared" si="1"/>
        <v>4027840002</v>
      </c>
      <c r="J40" s="86">
        <f>SUM(J35:J39)</f>
        <v>1054153498</v>
      </c>
      <c r="K40" s="87">
        <f>SUM(K35:K39)</f>
        <v>103423421</v>
      </c>
      <c r="L40" s="87">
        <f t="shared" si="2"/>
        <v>1157576919</v>
      </c>
      <c r="M40" s="102">
        <f t="shared" si="3"/>
        <v>0.28739396759186364</v>
      </c>
      <c r="N40" s="86">
        <f>SUM(N35:N39)</f>
        <v>692837553</v>
      </c>
      <c r="O40" s="87">
        <f>SUM(O35:O39)</f>
        <v>156147779</v>
      </c>
      <c r="P40" s="87">
        <f t="shared" si="4"/>
        <v>848985332</v>
      </c>
      <c r="Q40" s="102">
        <f t="shared" si="5"/>
        <v>0.21077930890463409</v>
      </c>
      <c r="R40" s="86">
        <f>SUM(R35:R39)</f>
        <v>0</v>
      </c>
      <c r="S40" s="87">
        <f>SUM(S35:S39)</f>
        <v>0</v>
      </c>
      <c r="T40" s="87">
        <f t="shared" si="6"/>
        <v>0</v>
      </c>
      <c r="U40" s="102">
        <f t="shared" si="7"/>
        <v>0</v>
      </c>
      <c r="V40" s="86">
        <f>SUM(V35:V39)</f>
        <v>0</v>
      </c>
      <c r="W40" s="87">
        <f>SUM(W35:W39)</f>
        <v>0</v>
      </c>
      <c r="X40" s="87">
        <f t="shared" si="8"/>
        <v>0</v>
      </c>
      <c r="Y40" s="102">
        <f t="shared" si="9"/>
        <v>0</v>
      </c>
      <c r="Z40" s="86">
        <f t="shared" si="10"/>
        <v>1746991051</v>
      </c>
      <c r="AA40" s="87">
        <f t="shared" si="11"/>
        <v>259571200</v>
      </c>
      <c r="AB40" s="87">
        <f t="shared" si="12"/>
        <v>2006562251</v>
      </c>
      <c r="AC40" s="102">
        <f t="shared" si="13"/>
        <v>0.49817327649649773</v>
      </c>
      <c r="AD40" s="86">
        <f>SUM(AD35:AD39)</f>
        <v>2626925898</v>
      </c>
      <c r="AE40" s="87">
        <f>SUM(AE35:AE39)</f>
        <v>610037932</v>
      </c>
      <c r="AF40" s="87">
        <f t="shared" si="14"/>
        <v>3236963830</v>
      </c>
      <c r="AG40" s="87">
        <f>SUM(AG35:AG39)</f>
        <v>3790348883</v>
      </c>
      <c r="AH40" s="87">
        <f>SUM(AH35:AH39)</f>
        <v>3790348883</v>
      </c>
      <c r="AI40" s="88">
        <f>SUM(AI35:AI39)</f>
        <v>1990037438</v>
      </c>
      <c r="AJ40" s="122">
        <f t="shared" si="15"/>
        <v>0.52502751050845675</v>
      </c>
      <c r="AK40" s="123">
        <f t="shared" si="16"/>
        <v>-0.73772171189197377</v>
      </c>
    </row>
    <row r="41" spans="1:37" ht="16.5" x14ac:dyDescent="0.3">
      <c r="A41" s="67" t="s">
        <v>0</v>
      </c>
      <c r="B41" s="68" t="s">
        <v>414</v>
      </c>
      <c r="C41" s="69" t="s">
        <v>0</v>
      </c>
      <c r="D41" s="89">
        <f>SUM(D9:D14,D16:D20,D22:D26,D28:D33,D35:D39)</f>
        <v>22384956422</v>
      </c>
      <c r="E41" s="90">
        <f>SUM(E9:E14,E16:E20,E22:E26,E28:E33,E35:E39)</f>
        <v>6243631305</v>
      </c>
      <c r="F41" s="91">
        <f t="shared" si="0"/>
        <v>28628587727</v>
      </c>
      <c r="G41" s="89">
        <f>SUM(G9:G14,G16:G20,G22:G26,G28:G33,G35:G39)</f>
        <v>22418856422</v>
      </c>
      <c r="H41" s="90">
        <f>SUM(H9:H14,H16:H20,H22:H26,H28:H33,H35:H39)</f>
        <v>6262631305</v>
      </c>
      <c r="I41" s="91">
        <f t="shared" si="1"/>
        <v>28681487727</v>
      </c>
      <c r="J41" s="89">
        <f>SUM(J9:J14,J16:J20,J22:J26,J28:J33,J35:J39)</f>
        <v>6626409812</v>
      </c>
      <c r="K41" s="90">
        <f>SUM(K9:K14,K16:K20,K22:K26,K28:K33,K35:K39)</f>
        <v>899356443</v>
      </c>
      <c r="L41" s="90">
        <f t="shared" si="2"/>
        <v>7525766255</v>
      </c>
      <c r="M41" s="103">
        <f t="shared" si="3"/>
        <v>0.2628759171344785</v>
      </c>
      <c r="N41" s="89">
        <f>SUM(N9:N14,N16:N20,N22:N26,N28:N33,N35:N39)</f>
        <v>5470388633</v>
      </c>
      <c r="O41" s="90">
        <f>SUM(O9:O14,O16:O20,O22:O26,O28:O33,O35:O39)</f>
        <v>1162096161</v>
      </c>
      <c r="P41" s="90">
        <f t="shared" si="4"/>
        <v>6632484794</v>
      </c>
      <c r="Q41" s="103">
        <f t="shared" si="5"/>
        <v>0.23167348865570536</v>
      </c>
      <c r="R41" s="89">
        <f>SUM(R9:R14,R16:R20,R22:R26,R28:R33,R35:R39)</f>
        <v>0</v>
      </c>
      <c r="S41" s="90">
        <f>SUM(S9:S14,S16:S20,S22:S26,S28:S33,S35:S39)</f>
        <v>0</v>
      </c>
      <c r="T41" s="90">
        <f t="shared" si="6"/>
        <v>0</v>
      </c>
      <c r="U41" s="103">
        <f t="shared" si="7"/>
        <v>0</v>
      </c>
      <c r="V41" s="89">
        <f>SUM(V9:V14,V16:V20,V22:V26,V28:V33,V35:V39)</f>
        <v>0</v>
      </c>
      <c r="W41" s="90">
        <f>SUM(W9:W14,W16:W20,W22:W26,W28:W33,W35:W39)</f>
        <v>0</v>
      </c>
      <c r="X41" s="90">
        <f t="shared" si="8"/>
        <v>0</v>
      </c>
      <c r="Y41" s="103">
        <f t="shared" si="9"/>
        <v>0</v>
      </c>
      <c r="Z41" s="89">
        <f t="shared" si="10"/>
        <v>12096798445</v>
      </c>
      <c r="AA41" s="90">
        <f t="shared" si="11"/>
        <v>2061452604</v>
      </c>
      <c r="AB41" s="90">
        <f t="shared" si="12"/>
        <v>14158251049</v>
      </c>
      <c r="AC41" s="103">
        <f t="shared" si="13"/>
        <v>0.49454940579018386</v>
      </c>
      <c r="AD41" s="89">
        <f>SUM(AD9:AD14,AD16:AD20,AD22:AD26,AD28:AD33,AD35:AD39)</f>
        <v>12967259790</v>
      </c>
      <c r="AE41" s="90">
        <f>SUM(AE9:AE14,AE16:AE20,AE22:AE26,AE28:AE33,AE35:AE39)</f>
        <v>2470046263</v>
      </c>
      <c r="AF41" s="90">
        <f t="shared" si="14"/>
        <v>15437306053</v>
      </c>
      <c r="AG41" s="90">
        <f>SUM(AG9:AG14,AG16:AG20,AG22:AG26,AG28:AG33,AG35:AG39)</f>
        <v>26428646389</v>
      </c>
      <c r="AH41" s="90">
        <f>SUM(AH9:AH14,AH16:AH20,AH22:AH26,AH28:AH33,AH35:AH39)</f>
        <v>26428646389</v>
      </c>
      <c r="AI41" s="91">
        <f>SUM(AI9:AI14,AI16:AI20,AI22:AI26,AI28:AI33,AI35:AI39)</f>
        <v>8443952520</v>
      </c>
      <c r="AJ41" s="124">
        <f t="shared" si="15"/>
        <v>0.31949999995135958</v>
      </c>
      <c r="AK41" s="125">
        <f t="shared" si="16"/>
        <v>-0.57035995974757014</v>
      </c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showGridLines="0" view="pageBreakPreview" zoomScale="60" zoomScaleNormal="100" workbookViewId="0">
      <selection activeCell="AA24" sqref="AA24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5.85546875" customWidth="1"/>
    <col min="7" max="9" width="12.5703125" hidden="1" customWidth="1"/>
    <col min="10" max="16" width="17.28515625" customWidth="1"/>
    <col min="17" max="17" width="14.140625" bestFit="1" customWidth="1"/>
    <col min="18" max="25" width="12.5703125" hidden="1" customWidth="1"/>
    <col min="26" max="28" width="16.140625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9.2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34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101</v>
      </c>
      <c r="B9" s="62" t="s">
        <v>415</v>
      </c>
      <c r="C9" s="63" t="s">
        <v>416</v>
      </c>
      <c r="D9" s="83">
        <v>611953591</v>
      </c>
      <c r="E9" s="84">
        <v>346649025</v>
      </c>
      <c r="F9" s="85">
        <f>$D9       +$E9</f>
        <v>958602616</v>
      </c>
      <c r="G9" s="83">
        <v>611953591</v>
      </c>
      <c r="H9" s="84">
        <v>346649025</v>
      </c>
      <c r="I9" s="85">
        <f>$G9       +$H9</f>
        <v>958602616</v>
      </c>
      <c r="J9" s="83">
        <v>22370021</v>
      </c>
      <c r="K9" s="84">
        <v>133503387</v>
      </c>
      <c r="L9" s="84">
        <f>$J9       +$K9</f>
        <v>155873408</v>
      </c>
      <c r="M9" s="101">
        <f>IF(($F9       =0),0,($L9       /$F9       ))</f>
        <v>0.16260482226766634</v>
      </c>
      <c r="N9" s="83">
        <v>-315641059</v>
      </c>
      <c r="O9" s="84">
        <v>38048465</v>
      </c>
      <c r="P9" s="84">
        <f>$N9       +$O9</f>
        <v>-277592594</v>
      </c>
      <c r="Q9" s="101">
        <f>IF(($F9       =0),0,($P9       /$F9       ))</f>
        <v>-0.28958046782547064</v>
      </c>
      <c r="R9" s="83">
        <v>0</v>
      </c>
      <c r="S9" s="84">
        <v>0</v>
      </c>
      <c r="T9" s="84">
        <f>$R9       +$S9</f>
        <v>0</v>
      </c>
      <c r="U9" s="101">
        <f>IF(($I9       =0),0,($T9       /$I9       ))</f>
        <v>0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</f>
        <v>-293271038</v>
      </c>
      <c r="AA9" s="84">
        <f>$K9       +$O9</f>
        <v>171551852</v>
      </c>
      <c r="AB9" s="84">
        <f>$Z9       +$AA9</f>
        <v>-121719186</v>
      </c>
      <c r="AC9" s="101">
        <f>IF(($F9       =0),0,($AB9       /$F9       ))</f>
        <v>-0.12697564555780433</v>
      </c>
      <c r="AD9" s="83">
        <v>366996856</v>
      </c>
      <c r="AE9" s="84">
        <v>133561733</v>
      </c>
      <c r="AF9" s="84">
        <f>$AD9       +$AE9</f>
        <v>500558589</v>
      </c>
      <c r="AG9" s="84">
        <v>879284880</v>
      </c>
      <c r="AH9" s="84">
        <v>879284880</v>
      </c>
      <c r="AI9" s="85">
        <v>280507396</v>
      </c>
      <c r="AJ9" s="120">
        <f>IF(($AG9       =0),0,($AI9       /$AG9       ))</f>
        <v>0.31901764988839565</v>
      </c>
      <c r="AK9" s="121">
        <f>IF(($AF9       =0),0,(($P9       /$AF9       )-1))</f>
        <v>-1.5545656394680303</v>
      </c>
    </row>
    <row r="10" spans="1:37" x14ac:dyDescent="0.2">
      <c r="A10" s="61" t="s">
        <v>101</v>
      </c>
      <c r="B10" s="62" t="s">
        <v>417</v>
      </c>
      <c r="C10" s="63" t="s">
        <v>418</v>
      </c>
      <c r="D10" s="83">
        <v>906168385</v>
      </c>
      <c r="E10" s="84">
        <v>243924223</v>
      </c>
      <c r="F10" s="85">
        <f t="shared" ref="F10:F32" si="0">$D10      +$E10</f>
        <v>1150092608</v>
      </c>
      <c r="G10" s="83">
        <v>906168385</v>
      </c>
      <c r="H10" s="84">
        <v>243924223</v>
      </c>
      <c r="I10" s="85">
        <f t="shared" ref="I10:I32" si="1">$G10      +$H10</f>
        <v>1150092608</v>
      </c>
      <c r="J10" s="83">
        <v>161114756</v>
      </c>
      <c r="K10" s="84">
        <v>77888540</v>
      </c>
      <c r="L10" s="84">
        <f t="shared" ref="L10:L32" si="2">$J10      +$K10</f>
        <v>239003296</v>
      </c>
      <c r="M10" s="101">
        <f t="shared" ref="M10:M32" si="3">IF(($F10      =0),0,($L10      /$F10      ))</f>
        <v>0.20781221819660631</v>
      </c>
      <c r="N10" s="83">
        <v>306815498</v>
      </c>
      <c r="O10" s="84">
        <v>46517002</v>
      </c>
      <c r="P10" s="84">
        <f t="shared" ref="P10:P32" si="4">$N10      +$O10</f>
        <v>353332500</v>
      </c>
      <c r="Q10" s="101">
        <f t="shared" ref="Q10:Q32" si="5">IF(($F10      =0),0,($P10      /$F10      ))</f>
        <v>0.30722091207458663</v>
      </c>
      <c r="R10" s="83">
        <v>0</v>
      </c>
      <c r="S10" s="84">
        <v>0</v>
      </c>
      <c r="T10" s="84">
        <f t="shared" ref="T10:T32" si="6">$R10      +$S10</f>
        <v>0</v>
      </c>
      <c r="U10" s="101">
        <f t="shared" ref="U10:U32" si="7">IF(($I10      =0),0,($T10      /$I10      ))</f>
        <v>0</v>
      </c>
      <c r="V10" s="83">
        <v>0</v>
      </c>
      <c r="W10" s="84">
        <v>0</v>
      </c>
      <c r="X10" s="84">
        <f t="shared" ref="X10:X32" si="8">$V10      +$W10</f>
        <v>0</v>
      </c>
      <c r="Y10" s="101">
        <f t="shared" ref="Y10:Y32" si="9">IF(($I10      =0),0,($X10      /$I10      ))</f>
        <v>0</v>
      </c>
      <c r="Z10" s="83">
        <f t="shared" ref="Z10:Z32" si="10">$J10      +$N10</f>
        <v>467930254</v>
      </c>
      <c r="AA10" s="84">
        <f t="shared" ref="AA10:AA32" si="11">$K10      +$O10</f>
        <v>124405542</v>
      </c>
      <c r="AB10" s="84">
        <f t="shared" ref="AB10:AB32" si="12">$Z10      +$AA10</f>
        <v>592335796</v>
      </c>
      <c r="AC10" s="101">
        <f t="shared" ref="AC10:AC32" si="13">IF(($F10      =0),0,($AB10      /$F10      ))</f>
        <v>0.51503313027119291</v>
      </c>
      <c r="AD10" s="83">
        <v>398706699</v>
      </c>
      <c r="AE10" s="84">
        <v>43509589</v>
      </c>
      <c r="AF10" s="84">
        <f t="shared" ref="AF10:AF32" si="14">$AD10      +$AE10</f>
        <v>442216288</v>
      </c>
      <c r="AG10" s="84">
        <v>966743995</v>
      </c>
      <c r="AH10" s="84">
        <v>966743995</v>
      </c>
      <c r="AI10" s="85">
        <v>84887141</v>
      </c>
      <c r="AJ10" s="120">
        <f t="shared" ref="AJ10:AJ32" si="15">IF(($AG10      =0),0,($AI10      /$AG10      ))</f>
        <v>8.7807259666505613E-2</v>
      </c>
      <c r="AK10" s="121">
        <f t="shared" ref="AK10:AK32" si="16">IF(($AF10      =0),0,(($P10      /$AF10      )-1))</f>
        <v>-0.20099618763929383</v>
      </c>
    </row>
    <row r="11" spans="1:37" x14ac:dyDescent="0.2">
      <c r="A11" s="61" t="s">
        <v>101</v>
      </c>
      <c r="B11" s="62" t="s">
        <v>419</v>
      </c>
      <c r="C11" s="63" t="s">
        <v>420</v>
      </c>
      <c r="D11" s="83">
        <v>577087020</v>
      </c>
      <c r="E11" s="84">
        <v>185973704</v>
      </c>
      <c r="F11" s="85">
        <f t="shared" si="0"/>
        <v>763060724</v>
      </c>
      <c r="G11" s="83">
        <v>577087020</v>
      </c>
      <c r="H11" s="84">
        <v>185973704</v>
      </c>
      <c r="I11" s="85">
        <f t="shared" si="1"/>
        <v>763060724</v>
      </c>
      <c r="J11" s="83">
        <v>193990851</v>
      </c>
      <c r="K11" s="84">
        <v>71470844</v>
      </c>
      <c r="L11" s="84">
        <f t="shared" si="2"/>
        <v>265461695</v>
      </c>
      <c r="M11" s="101">
        <f t="shared" si="3"/>
        <v>0.34789065489891469</v>
      </c>
      <c r="N11" s="83">
        <v>171767044</v>
      </c>
      <c r="O11" s="84">
        <v>65624667</v>
      </c>
      <c r="P11" s="84">
        <f t="shared" si="4"/>
        <v>237391711</v>
      </c>
      <c r="Q11" s="101">
        <f t="shared" si="5"/>
        <v>0.31110461269134854</v>
      </c>
      <c r="R11" s="83">
        <v>0</v>
      </c>
      <c r="S11" s="84">
        <v>0</v>
      </c>
      <c r="T11" s="84">
        <f t="shared" si="6"/>
        <v>0</v>
      </c>
      <c r="U11" s="101">
        <f t="shared" si="7"/>
        <v>0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365757895</v>
      </c>
      <c r="AA11" s="84">
        <f t="shared" si="11"/>
        <v>137095511</v>
      </c>
      <c r="AB11" s="84">
        <f t="shared" si="12"/>
        <v>502853406</v>
      </c>
      <c r="AC11" s="101">
        <f t="shared" si="13"/>
        <v>0.65899526759026328</v>
      </c>
      <c r="AD11" s="83">
        <v>400496946</v>
      </c>
      <c r="AE11" s="84">
        <v>94668555</v>
      </c>
      <c r="AF11" s="84">
        <f t="shared" si="14"/>
        <v>495165501</v>
      </c>
      <c r="AG11" s="84">
        <v>818305884</v>
      </c>
      <c r="AH11" s="84">
        <v>818305884</v>
      </c>
      <c r="AI11" s="85">
        <v>270840475</v>
      </c>
      <c r="AJ11" s="120">
        <f t="shared" si="15"/>
        <v>0.33097705918487569</v>
      </c>
      <c r="AK11" s="121">
        <f t="shared" si="16"/>
        <v>-0.52058107739618154</v>
      </c>
    </row>
    <row r="12" spans="1:37" x14ac:dyDescent="0.2">
      <c r="A12" s="61" t="s">
        <v>101</v>
      </c>
      <c r="B12" s="62" t="s">
        <v>421</v>
      </c>
      <c r="C12" s="63" t="s">
        <v>422</v>
      </c>
      <c r="D12" s="83">
        <v>373939195</v>
      </c>
      <c r="E12" s="84">
        <v>111351100</v>
      </c>
      <c r="F12" s="85">
        <f t="shared" si="0"/>
        <v>485290295</v>
      </c>
      <c r="G12" s="83">
        <v>373939195</v>
      </c>
      <c r="H12" s="84">
        <v>111351100</v>
      </c>
      <c r="I12" s="85">
        <f t="shared" si="1"/>
        <v>485290295</v>
      </c>
      <c r="J12" s="83">
        <v>142827263</v>
      </c>
      <c r="K12" s="84">
        <v>2822459</v>
      </c>
      <c r="L12" s="84">
        <f t="shared" si="2"/>
        <v>145649722</v>
      </c>
      <c r="M12" s="101">
        <f t="shared" si="3"/>
        <v>0.3001290639863301</v>
      </c>
      <c r="N12" s="83">
        <v>83510969</v>
      </c>
      <c r="O12" s="84">
        <v>5432886</v>
      </c>
      <c r="P12" s="84">
        <f t="shared" si="4"/>
        <v>88943855</v>
      </c>
      <c r="Q12" s="101">
        <f t="shared" si="5"/>
        <v>0.18327969035523367</v>
      </c>
      <c r="R12" s="83">
        <v>0</v>
      </c>
      <c r="S12" s="84">
        <v>0</v>
      </c>
      <c r="T12" s="84">
        <f t="shared" si="6"/>
        <v>0</v>
      </c>
      <c r="U12" s="101">
        <f t="shared" si="7"/>
        <v>0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226338232</v>
      </c>
      <c r="AA12" s="84">
        <f t="shared" si="11"/>
        <v>8255345</v>
      </c>
      <c r="AB12" s="84">
        <f t="shared" si="12"/>
        <v>234593577</v>
      </c>
      <c r="AC12" s="101">
        <f t="shared" si="13"/>
        <v>0.48340875434156372</v>
      </c>
      <c r="AD12" s="83">
        <v>190400360</v>
      </c>
      <c r="AE12" s="84">
        <v>14910713</v>
      </c>
      <c r="AF12" s="84">
        <f t="shared" si="14"/>
        <v>205311073</v>
      </c>
      <c r="AG12" s="84">
        <v>428979508</v>
      </c>
      <c r="AH12" s="84">
        <v>428979508</v>
      </c>
      <c r="AI12" s="85">
        <v>127134959</v>
      </c>
      <c r="AJ12" s="120">
        <f t="shared" si="15"/>
        <v>0.29636604226792113</v>
      </c>
      <c r="AK12" s="121">
        <f t="shared" si="16"/>
        <v>-0.56678490984263674</v>
      </c>
    </row>
    <row r="13" spans="1:37" x14ac:dyDescent="0.2">
      <c r="A13" s="61" t="s">
        <v>101</v>
      </c>
      <c r="B13" s="62" t="s">
        <v>423</v>
      </c>
      <c r="C13" s="63" t="s">
        <v>424</v>
      </c>
      <c r="D13" s="83">
        <v>1076306815</v>
      </c>
      <c r="E13" s="84">
        <v>42791650</v>
      </c>
      <c r="F13" s="85">
        <f t="shared" si="0"/>
        <v>1119098465</v>
      </c>
      <c r="G13" s="83">
        <v>1076306815</v>
      </c>
      <c r="H13" s="84">
        <v>42791650</v>
      </c>
      <c r="I13" s="85">
        <f t="shared" si="1"/>
        <v>1119098465</v>
      </c>
      <c r="J13" s="83">
        <v>255083006</v>
      </c>
      <c r="K13" s="84">
        <v>736484</v>
      </c>
      <c r="L13" s="84">
        <f t="shared" si="2"/>
        <v>255819490</v>
      </c>
      <c r="M13" s="101">
        <f t="shared" si="3"/>
        <v>0.22859426404449584</v>
      </c>
      <c r="N13" s="83">
        <v>216362916</v>
      </c>
      <c r="O13" s="84">
        <v>7455089</v>
      </c>
      <c r="P13" s="84">
        <f t="shared" si="4"/>
        <v>223818005</v>
      </c>
      <c r="Q13" s="101">
        <f t="shared" si="5"/>
        <v>0.19999849164300301</v>
      </c>
      <c r="R13" s="83">
        <v>0</v>
      </c>
      <c r="S13" s="84">
        <v>0</v>
      </c>
      <c r="T13" s="84">
        <f t="shared" si="6"/>
        <v>0</v>
      </c>
      <c r="U13" s="101">
        <f t="shared" si="7"/>
        <v>0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471445922</v>
      </c>
      <c r="AA13" s="84">
        <f t="shared" si="11"/>
        <v>8191573</v>
      </c>
      <c r="AB13" s="84">
        <f t="shared" si="12"/>
        <v>479637495</v>
      </c>
      <c r="AC13" s="101">
        <f t="shared" si="13"/>
        <v>0.42859275568749888</v>
      </c>
      <c r="AD13" s="83">
        <v>397876278</v>
      </c>
      <c r="AE13" s="84">
        <v>2105294</v>
      </c>
      <c r="AF13" s="84">
        <f t="shared" si="14"/>
        <v>399981572</v>
      </c>
      <c r="AG13" s="84">
        <v>1122456659</v>
      </c>
      <c r="AH13" s="84">
        <v>1122456659</v>
      </c>
      <c r="AI13" s="85">
        <v>235269116</v>
      </c>
      <c r="AJ13" s="120">
        <f t="shared" si="15"/>
        <v>0.2096019602303415</v>
      </c>
      <c r="AK13" s="121">
        <f t="shared" si="16"/>
        <v>-0.44042920807361596</v>
      </c>
    </row>
    <row r="14" spans="1:37" x14ac:dyDescent="0.2">
      <c r="A14" s="61" t="s">
        <v>101</v>
      </c>
      <c r="B14" s="62" t="s">
        <v>425</v>
      </c>
      <c r="C14" s="63" t="s">
        <v>426</v>
      </c>
      <c r="D14" s="83">
        <v>303640800</v>
      </c>
      <c r="E14" s="84">
        <v>98332296</v>
      </c>
      <c r="F14" s="85">
        <f t="shared" si="0"/>
        <v>401973096</v>
      </c>
      <c r="G14" s="83">
        <v>303640800</v>
      </c>
      <c r="H14" s="84">
        <v>98332296</v>
      </c>
      <c r="I14" s="85">
        <f t="shared" si="1"/>
        <v>401973096</v>
      </c>
      <c r="J14" s="83">
        <v>80425533</v>
      </c>
      <c r="K14" s="84">
        <v>14935919</v>
      </c>
      <c r="L14" s="84">
        <f t="shared" si="2"/>
        <v>95361452</v>
      </c>
      <c r="M14" s="101">
        <f t="shared" si="3"/>
        <v>0.2372334192236587</v>
      </c>
      <c r="N14" s="83">
        <v>73573012</v>
      </c>
      <c r="O14" s="84">
        <v>24290907</v>
      </c>
      <c r="P14" s="84">
        <f t="shared" si="4"/>
        <v>97863919</v>
      </c>
      <c r="Q14" s="101">
        <f t="shared" si="5"/>
        <v>0.24345887815337772</v>
      </c>
      <c r="R14" s="83">
        <v>0</v>
      </c>
      <c r="S14" s="84">
        <v>0</v>
      </c>
      <c r="T14" s="84">
        <f t="shared" si="6"/>
        <v>0</v>
      </c>
      <c r="U14" s="101">
        <f t="shared" si="7"/>
        <v>0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153998545</v>
      </c>
      <c r="AA14" s="84">
        <f t="shared" si="11"/>
        <v>39226826</v>
      </c>
      <c r="AB14" s="84">
        <f t="shared" si="12"/>
        <v>193225371</v>
      </c>
      <c r="AC14" s="101">
        <f t="shared" si="13"/>
        <v>0.48069229737703639</v>
      </c>
      <c r="AD14" s="83">
        <v>147746469</v>
      </c>
      <c r="AE14" s="84">
        <v>12864493</v>
      </c>
      <c r="AF14" s="84">
        <f t="shared" si="14"/>
        <v>160610962</v>
      </c>
      <c r="AG14" s="84">
        <v>350703461</v>
      </c>
      <c r="AH14" s="84">
        <v>350703461</v>
      </c>
      <c r="AI14" s="85">
        <v>72147490</v>
      </c>
      <c r="AJ14" s="120">
        <f t="shared" si="15"/>
        <v>0.20572220700154425</v>
      </c>
      <c r="AK14" s="121">
        <f t="shared" si="16"/>
        <v>-0.39067721292896562</v>
      </c>
    </row>
    <row r="15" spans="1:37" x14ac:dyDescent="0.2">
      <c r="A15" s="61" t="s">
        <v>101</v>
      </c>
      <c r="B15" s="62" t="s">
        <v>75</v>
      </c>
      <c r="C15" s="63" t="s">
        <v>76</v>
      </c>
      <c r="D15" s="83">
        <v>2589361545</v>
      </c>
      <c r="E15" s="84">
        <v>264380325</v>
      </c>
      <c r="F15" s="85">
        <f t="shared" si="0"/>
        <v>2853741870</v>
      </c>
      <c r="G15" s="83">
        <v>2589361545</v>
      </c>
      <c r="H15" s="84">
        <v>264380325</v>
      </c>
      <c r="I15" s="85">
        <f t="shared" si="1"/>
        <v>2853741870</v>
      </c>
      <c r="J15" s="83">
        <v>562782365</v>
      </c>
      <c r="K15" s="84">
        <v>7542509</v>
      </c>
      <c r="L15" s="84">
        <f t="shared" si="2"/>
        <v>570324874</v>
      </c>
      <c r="M15" s="101">
        <f t="shared" si="3"/>
        <v>0.19985159835076463</v>
      </c>
      <c r="N15" s="83">
        <v>555972558</v>
      </c>
      <c r="O15" s="84">
        <v>29905704</v>
      </c>
      <c r="P15" s="84">
        <f t="shared" si="4"/>
        <v>585878262</v>
      </c>
      <c r="Q15" s="101">
        <f t="shared" si="5"/>
        <v>0.20530177174013289</v>
      </c>
      <c r="R15" s="83">
        <v>0</v>
      </c>
      <c r="S15" s="84">
        <v>0</v>
      </c>
      <c r="T15" s="84">
        <f t="shared" si="6"/>
        <v>0</v>
      </c>
      <c r="U15" s="101">
        <f t="shared" si="7"/>
        <v>0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1118754923</v>
      </c>
      <c r="AA15" s="84">
        <f t="shared" si="11"/>
        <v>37448213</v>
      </c>
      <c r="AB15" s="84">
        <f t="shared" si="12"/>
        <v>1156203136</v>
      </c>
      <c r="AC15" s="101">
        <f t="shared" si="13"/>
        <v>0.40515337009089752</v>
      </c>
      <c r="AD15" s="83">
        <v>1208687261</v>
      </c>
      <c r="AE15" s="84">
        <v>36826197</v>
      </c>
      <c r="AF15" s="84">
        <f t="shared" si="14"/>
        <v>1245513458</v>
      </c>
      <c r="AG15" s="84">
        <v>2602497984</v>
      </c>
      <c r="AH15" s="84">
        <v>2602497984</v>
      </c>
      <c r="AI15" s="85">
        <v>680948494</v>
      </c>
      <c r="AJ15" s="120">
        <f t="shared" si="15"/>
        <v>0.2616518814563662</v>
      </c>
      <c r="AK15" s="121">
        <f t="shared" si="16"/>
        <v>-0.52960904738774817</v>
      </c>
    </row>
    <row r="16" spans="1:37" x14ac:dyDescent="0.2">
      <c r="A16" s="61" t="s">
        <v>116</v>
      </c>
      <c r="B16" s="62" t="s">
        <v>427</v>
      </c>
      <c r="C16" s="63" t="s">
        <v>428</v>
      </c>
      <c r="D16" s="83">
        <v>347764870</v>
      </c>
      <c r="E16" s="84">
        <v>0</v>
      </c>
      <c r="F16" s="85">
        <f t="shared" si="0"/>
        <v>347764870</v>
      </c>
      <c r="G16" s="83">
        <v>347764870</v>
      </c>
      <c r="H16" s="84">
        <v>0</v>
      </c>
      <c r="I16" s="85">
        <f t="shared" si="1"/>
        <v>347764870</v>
      </c>
      <c r="J16" s="83">
        <v>134325574</v>
      </c>
      <c r="K16" s="84">
        <v>0</v>
      </c>
      <c r="L16" s="84">
        <f t="shared" si="2"/>
        <v>134325574</v>
      </c>
      <c r="M16" s="101">
        <f t="shared" si="3"/>
        <v>0.38625400547214561</v>
      </c>
      <c r="N16" s="83">
        <v>113345715</v>
      </c>
      <c r="O16" s="84">
        <v>0</v>
      </c>
      <c r="P16" s="84">
        <f t="shared" si="4"/>
        <v>113345715</v>
      </c>
      <c r="Q16" s="101">
        <f t="shared" si="5"/>
        <v>0.32592629324520328</v>
      </c>
      <c r="R16" s="83">
        <v>0</v>
      </c>
      <c r="S16" s="84">
        <v>0</v>
      </c>
      <c r="T16" s="84">
        <f t="shared" si="6"/>
        <v>0</v>
      </c>
      <c r="U16" s="101">
        <f t="shared" si="7"/>
        <v>0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247671289</v>
      </c>
      <c r="AA16" s="84">
        <f t="shared" si="11"/>
        <v>0</v>
      </c>
      <c r="AB16" s="84">
        <f t="shared" si="12"/>
        <v>247671289</v>
      </c>
      <c r="AC16" s="101">
        <f t="shared" si="13"/>
        <v>0.71218029871734889</v>
      </c>
      <c r="AD16" s="83">
        <v>238187959</v>
      </c>
      <c r="AE16" s="84">
        <v>0</v>
      </c>
      <c r="AF16" s="84">
        <f t="shared" si="14"/>
        <v>238187959</v>
      </c>
      <c r="AG16" s="84">
        <v>337041201</v>
      </c>
      <c r="AH16" s="84">
        <v>337041201</v>
      </c>
      <c r="AI16" s="85">
        <v>397024313</v>
      </c>
      <c r="AJ16" s="120">
        <f t="shared" si="15"/>
        <v>1.1779696720223829</v>
      </c>
      <c r="AK16" s="121">
        <f t="shared" si="16"/>
        <v>-0.52413331271712194</v>
      </c>
    </row>
    <row r="17" spans="1:37" ht="16.5" x14ac:dyDescent="0.3">
      <c r="A17" s="64" t="s">
        <v>0</v>
      </c>
      <c r="B17" s="65" t="s">
        <v>429</v>
      </c>
      <c r="C17" s="66" t="s">
        <v>0</v>
      </c>
      <c r="D17" s="86">
        <f>SUM(D9:D16)</f>
        <v>6786222221</v>
      </c>
      <c r="E17" s="87">
        <f>SUM(E9:E16)</f>
        <v>1293402323</v>
      </c>
      <c r="F17" s="88">
        <f t="shared" si="0"/>
        <v>8079624544</v>
      </c>
      <c r="G17" s="86">
        <f>SUM(G9:G16)</f>
        <v>6786222221</v>
      </c>
      <c r="H17" s="87">
        <f>SUM(H9:H16)</f>
        <v>1293402323</v>
      </c>
      <c r="I17" s="88">
        <f t="shared" si="1"/>
        <v>8079624544</v>
      </c>
      <c r="J17" s="86">
        <f>SUM(J9:J16)</f>
        <v>1552919369</v>
      </c>
      <c r="K17" s="87">
        <f>SUM(K9:K16)</f>
        <v>308900142</v>
      </c>
      <c r="L17" s="87">
        <f t="shared" si="2"/>
        <v>1861819511</v>
      </c>
      <c r="M17" s="102">
        <f t="shared" si="3"/>
        <v>0.23043391445492395</v>
      </c>
      <c r="N17" s="86">
        <f>SUM(N9:N16)</f>
        <v>1205706653</v>
      </c>
      <c r="O17" s="87">
        <f>SUM(O9:O16)</f>
        <v>217274720</v>
      </c>
      <c r="P17" s="87">
        <f t="shared" si="4"/>
        <v>1422981373</v>
      </c>
      <c r="Q17" s="102">
        <f t="shared" si="5"/>
        <v>0.17611973987785343</v>
      </c>
      <c r="R17" s="86">
        <f>SUM(R9:R16)</f>
        <v>0</v>
      </c>
      <c r="S17" s="87">
        <f>SUM(S9:S16)</f>
        <v>0</v>
      </c>
      <c r="T17" s="87">
        <f t="shared" si="6"/>
        <v>0</v>
      </c>
      <c r="U17" s="102">
        <f t="shared" si="7"/>
        <v>0</v>
      </c>
      <c r="V17" s="86">
        <f>SUM(V9:V16)</f>
        <v>0</v>
      </c>
      <c r="W17" s="87">
        <f>SUM(W9:W16)</f>
        <v>0</v>
      </c>
      <c r="X17" s="87">
        <f t="shared" si="8"/>
        <v>0</v>
      </c>
      <c r="Y17" s="102">
        <f t="shared" si="9"/>
        <v>0</v>
      </c>
      <c r="Z17" s="86">
        <f t="shared" si="10"/>
        <v>2758626022</v>
      </c>
      <c r="AA17" s="87">
        <f t="shared" si="11"/>
        <v>526174862</v>
      </c>
      <c r="AB17" s="87">
        <f t="shared" si="12"/>
        <v>3284800884</v>
      </c>
      <c r="AC17" s="102">
        <f t="shared" si="13"/>
        <v>0.40655365433277735</v>
      </c>
      <c r="AD17" s="86">
        <f>SUM(AD9:AD16)</f>
        <v>3349098828</v>
      </c>
      <c r="AE17" s="87">
        <f>SUM(AE9:AE16)</f>
        <v>338446574</v>
      </c>
      <c r="AF17" s="87">
        <f t="shared" si="14"/>
        <v>3687545402</v>
      </c>
      <c r="AG17" s="87">
        <f>SUM(AG9:AG16)</f>
        <v>7506013572</v>
      </c>
      <c r="AH17" s="87">
        <f>SUM(AH9:AH16)</f>
        <v>7506013572</v>
      </c>
      <c r="AI17" s="88">
        <f>SUM(AI9:AI16)</f>
        <v>2148759384</v>
      </c>
      <c r="AJ17" s="122">
        <f t="shared" si="15"/>
        <v>0.28627171579007105</v>
      </c>
      <c r="AK17" s="123">
        <f t="shared" si="16"/>
        <v>-0.6141114975212989</v>
      </c>
    </row>
    <row r="18" spans="1:37" x14ac:dyDescent="0.2">
      <c r="A18" s="61" t="s">
        <v>101</v>
      </c>
      <c r="B18" s="62" t="s">
        <v>430</v>
      </c>
      <c r="C18" s="63" t="s">
        <v>431</v>
      </c>
      <c r="D18" s="83">
        <v>651567426</v>
      </c>
      <c r="E18" s="84">
        <v>36879012</v>
      </c>
      <c r="F18" s="85">
        <f t="shared" si="0"/>
        <v>688446438</v>
      </c>
      <c r="G18" s="83">
        <v>651567426</v>
      </c>
      <c r="H18" s="84">
        <v>36879012</v>
      </c>
      <c r="I18" s="85">
        <f t="shared" si="1"/>
        <v>688446438</v>
      </c>
      <c r="J18" s="83">
        <v>118030531</v>
      </c>
      <c r="K18" s="84">
        <v>3535396</v>
      </c>
      <c r="L18" s="84">
        <f t="shared" si="2"/>
        <v>121565927</v>
      </c>
      <c r="M18" s="101">
        <f t="shared" si="3"/>
        <v>0.17658007985800633</v>
      </c>
      <c r="N18" s="83">
        <v>130643584</v>
      </c>
      <c r="O18" s="84">
        <v>6335293</v>
      </c>
      <c r="P18" s="84">
        <f t="shared" si="4"/>
        <v>136978877</v>
      </c>
      <c r="Q18" s="101">
        <f t="shared" si="5"/>
        <v>0.19896809604816346</v>
      </c>
      <c r="R18" s="83">
        <v>0</v>
      </c>
      <c r="S18" s="84">
        <v>0</v>
      </c>
      <c r="T18" s="84">
        <f t="shared" si="6"/>
        <v>0</v>
      </c>
      <c r="U18" s="101">
        <f t="shared" si="7"/>
        <v>0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248674115</v>
      </c>
      <c r="AA18" s="84">
        <f t="shared" si="11"/>
        <v>9870689</v>
      </c>
      <c r="AB18" s="84">
        <f t="shared" si="12"/>
        <v>258544804</v>
      </c>
      <c r="AC18" s="101">
        <f t="shared" si="13"/>
        <v>0.37554817590616979</v>
      </c>
      <c r="AD18" s="83">
        <v>314176094</v>
      </c>
      <c r="AE18" s="84">
        <v>19791016</v>
      </c>
      <c r="AF18" s="84">
        <f t="shared" si="14"/>
        <v>333967110</v>
      </c>
      <c r="AG18" s="84">
        <v>616145620</v>
      </c>
      <c r="AH18" s="84">
        <v>616145620</v>
      </c>
      <c r="AI18" s="85">
        <v>217640376</v>
      </c>
      <c r="AJ18" s="120">
        <f t="shared" si="15"/>
        <v>0.35322879678995367</v>
      </c>
      <c r="AK18" s="121">
        <f t="shared" si="16"/>
        <v>-0.58984321240495807</v>
      </c>
    </row>
    <row r="19" spans="1:37" x14ac:dyDescent="0.2">
      <c r="A19" s="61" t="s">
        <v>101</v>
      </c>
      <c r="B19" s="62" t="s">
        <v>77</v>
      </c>
      <c r="C19" s="63" t="s">
        <v>78</v>
      </c>
      <c r="D19" s="83">
        <v>3802906843</v>
      </c>
      <c r="E19" s="84">
        <v>183780057</v>
      </c>
      <c r="F19" s="85">
        <f t="shared" si="0"/>
        <v>3986686900</v>
      </c>
      <c r="G19" s="83">
        <v>3802906843</v>
      </c>
      <c r="H19" s="84">
        <v>183780057</v>
      </c>
      <c r="I19" s="85">
        <f t="shared" si="1"/>
        <v>3986686900</v>
      </c>
      <c r="J19" s="83">
        <v>873858990</v>
      </c>
      <c r="K19" s="84">
        <v>29411192</v>
      </c>
      <c r="L19" s="84">
        <f t="shared" si="2"/>
        <v>903270182</v>
      </c>
      <c r="M19" s="101">
        <f t="shared" si="3"/>
        <v>0.22657163821919399</v>
      </c>
      <c r="N19" s="83">
        <v>851887597</v>
      </c>
      <c r="O19" s="84">
        <v>36843865</v>
      </c>
      <c r="P19" s="84">
        <f t="shared" si="4"/>
        <v>888731462</v>
      </c>
      <c r="Q19" s="101">
        <f t="shared" si="5"/>
        <v>0.22292482060730678</v>
      </c>
      <c r="R19" s="83">
        <v>0</v>
      </c>
      <c r="S19" s="84">
        <v>0</v>
      </c>
      <c r="T19" s="84">
        <f t="shared" si="6"/>
        <v>0</v>
      </c>
      <c r="U19" s="101">
        <f t="shared" si="7"/>
        <v>0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1725746587</v>
      </c>
      <c r="AA19" s="84">
        <f t="shared" si="11"/>
        <v>66255057</v>
      </c>
      <c r="AB19" s="84">
        <f t="shared" si="12"/>
        <v>1792001644</v>
      </c>
      <c r="AC19" s="101">
        <f t="shared" si="13"/>
        <v>0.44949645882650074</v>
      </c>
      <c r="AD19" s="83">
        <v>1745066857</v>
      </c>
      <c r="AE19" s="84">
        <v>96284406</v>
      </c>
      <c r="AF19" s="84">
        <f t="shared" si="14"/>
        <v>1841351263</v>
      </c>
      <c r="AG19" s="84">
        <v>3674608696</v>
      </c>
      <c r="AH19" s="84">
        <v>3674608696</v>
      </c>
      <c r="AI19" s="85">
        <v>909494456</v>
      </c>
      <c r="AJ19" s="120">
        <f t="shared" si="15"/>
        <v>0.24750783858701236</v>
      </c>
      <c r="AK19" s="121">
        <f t="shared" si="16"/>
        <v>-0.51734822146207748</v>
      </c>
    </row>
    <row r="20" spans="1:37" x14ac:dyDescent="0.2">
      <c r="A20" s="61" t="s">
        <v>101</v>
      </c>
      <c r="B20" s="62" t="s">
        <v>79</v>
      </c>
      <c r="C20" s="63" t="s">
        <v>80</v>
      </c>
      <c r="D20" s="83">
        <v>1993804929</v>
      </c>
      <c r="E20" s="84">
        <v>611390608</v>
      </c>
      <c r="F20" s="85">
        <f t="shared" si="0"/>
        <v>2605195537</v>
      </c>
      <c r="G20" s="83">
        <v>1993804929</v>
      </c>
      <c r="H20" s="84">
        <v>611390608</v>
      </c>
      <c r="I20" s="85">
        <f t="shared" si="1"/>
        <v>2605195537</v>
      </c>
      <c r="J20" s="83">
        <v>526605862</v>
      </c>
      <c r="K20" s="84">
        <v>96064626</v>
      </c>
      <c r="L20" s="84">
        <f t="shared" si="2"/>
        <v>622670488</v>
      </c>
      <c r="M20" s="101">
        <f t="shared" si="3"/>
        <v>0.23901103742755261</v>
      </c>
      <c r="N20" s="83">
        <v>479138388</v>
      </c>
      <c r="O20" s="84">
        <v>157054821</v>
      </c>
      <c r="P20" s="84">
        <f t="shared" si="4"/>
        <v>636193209</v>
      </c>
      <c r="Q20" s="101">
        <f t="shared" si="5"/>
        <v>0.24420171152780537</v>
      </c>
      <c r="R20" s="83">
        <v>0</v>
      </c>
      <c r="S20" s="84">
        <v>0</v>
      </c>
      <c r="T20" s="84">
        <f t="shared" si="6"/>
        <v>0</v>
      </c>
      <c r="U20" s="101">
        <f t="shared" si="7"/>
        <v>0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1005744250</v>
      </c>
      <c r="AA20" s="84">
        <f t="shared" si="11"/>
        <v>253119447</v>
      </c>
      <c r="AB20" s="84">
        <f t="shared" si="12"/>
        <v>1258863697</v>
      </c>
      <c r="AC20" s="101">
        <f t="shared" si="13"/>
        <v>0.48321274895535798</v>
      </c>
      <c r="AD20" s="83">
        <v>961000714</v>
      </c>
      <c r="AE20" s="84">
        <v>300438637</v>
      </c>
      <c r="AF20" s="84">
        <f t="shared" si="14"/>
        <v>1261439351</v>
      </c>
      <c r="AG20" s="84">
        <v>2459112595</v>
      </c>
      <c r="AH20" s="84">
        <v>2459112595</v>
      </c>
      <c r="AI20" s="85">
        <v>661188683</v>
      </c>
      <c r="AJ20" s="120">
        <f t="shared" si="15"/>
        <v>0.26887287891752676</v>
      </c>
      <c r="AK20" s="121">
        <f t="shared" si="16"/>
        <v>-0.49566088255003238</v>
      </c>
    </row>
    <row r="21" spans="1:37" x14ac:dyDescent="0.2">
      <c r="A21" s="61" t="s">
        <v>101</v>
      </c>
      <c r="B21" s="62" t="s">
        <v>432</v>
      </c>
      <c r="C21" s="63" t="s">
        <v>433</v>
      </c>
      <c r="D21" s="83">
        <v>316914600</v>
      </c>
      <c r="E21" s="84">
        <v>100157160</v>
      </c>
      <c r="F21" s="85">
        <f t="shared" si="0"/>
        <v>417071760</v>
      </c>
      <c r="G21" s="83">
        <v>316914600</v>
      </c>
      <c r="H21" s="84">
        <v>100157160</v>
      </c>
      <c r="I21" s="85">
        <f t="shared" si="1"/>
        <v>417071760</v>
      </c>
      <c r="J21" s="83">
        <v>99609636</v>
      </c>
      <c r="K21" s="84">
        <v>12136076</v>
      </c>
      <c r="L21" s="84">
        <f t="shared" si="2"/>
        <v>111745712</v>
      </c>
      <c r="M21" s="101">
        <f t="shared" si="3"/>
        <v>0.26792922158047816</v>
      </c>
      <c r="N21" s="83">
        <v>58539516</v>
      </c>
      <c r="O21" s="84">
        <v>41410022</v>
      </c>
      <c r="P21" s="84">
        <f t="shared" si="4"/>
        <v>99949538</v>
      </c>
      <c r="Q21" s="101">
        <f t="shared" si="5"/>
        <v>0.23964590170286285</v>
      </c>
      <c r="R21" s="83">
        <v>0</v>
      </c>
      <c r="S21" s="84">
        <v>0</v>
      </c>
      <c r="T21" s="84">
        <f t="shared" si="6"/>
        <v>0</v>
      </c>
      <c r="U21" s="101">
        <f t="shared" si="7"/>
        <v>0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158149152</v>
      </c>
      <c r="AA21" s="84">
        <f t="shared" si="11"/>
        <v>53546098</v>
      </c>
      <c r="AB21" s="84">
        <f t="shared" si="12"/>
        <v>211695250</v>
      </c>
      <c r="AC21" s="101">
        <f t="shared" si="13"/>
        <v>0.50757512328334098</v>
      </c>
      <c r="AD21" s="83">
        <v>144391678</v>
      </c>
      <c r="AE21" s="84">
        <v>26592109</v>
      </c>
      <c r="AF21" s="84">
        <f t="shared" si="14"/>
        <v>170983787</v>
      </c>
      <c r="AG21" s="84">
        <v>415500623</v>
      </c>
      <c r="AH21" s="84">
        <v>415500623</v>
      </c>
      <c r="AI21" s="85">
        <v>85968689</v>
      </c>
      <c r="AJ21" s="120">
        <f t="shared" si="15"/>
        <v>0.20690387508757116</v>
      </c>
      <c r="AK21" s="121">
        <f t="shared" si="16"/>
        <v>-0.41544435438197425</v>
      </c>
    </row>
    <row r="22" spans="1:37" x14ac:dyDescent="0.2">
      <c r="A22" s="61" t="s">
        <v>101</v>
      </c>
      <c r="B22" s="62" t="s">
        <v>434</v>
      </c>
      <c r="C22" s="63" t="s">
        <v>435</v>
      </c>
      <c r="D22" s="83">
        <v>724650348</v>
      </c>
      <c r="E22" s="84">
        <v>185513100</v>
      </c>
      <c r="F22" s="85">
        <f t="shared" si="0"/>
        <v>910163448</v>
      </c>
      <c r="G22" s="83">
        <v>724650348</v>
      </c>
      <c r="H22" s="84">
        <v>185513100</v>
      </c>
      <c r="I22" s="85">
        <f t="shared" si="1"/>
        <v>910163448</v>
      </c>
      <c r="J22" s="83">
        <v>306146542</v>
      </c>
      <c r="K22" s="84">
        <v>56123196</v>
      </c>
      <c r="L22" s="84">
        <f t="shared" si="2"/>
        <v>362269738</v>
      </c>
      <c r="M22" s="101">
        <f t="shared" si="3"/>
        <v>0.39802712226694476</v>
      </c>
      <c r="N22" s="83">
        <v>279079536</v>
      </c>
      <c r="O22" s="84">
        <v>53021609</v>
      </c>
      <c r="P22" s="84">
        <f t="shared" si="4"/>
        <v>332101145</v>
      </c>
      <c r="Q22" s="101">
        <f t="shared" si="5"/>
        <v>0.36488077578786704</v>
      </c>
      <c r="R22" s="83">
        <v>0</v>
      </c>
      <c r="S22" s="84">
        <v>0</v>
      </c>
      <c r="T22" s="84">
        <f t="shared" si="6"/>
        <v>0</v>
      </c>
      <c r="U22" s="101">
        <f t="shared" si="7"/>
        <v>0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585226078</v>
      </c>
      <c r="AA22" s="84">
        <f t="shared" si="11"/>
        <v>109144805</v>
      </c>
      <c r="AB22" s="84">
        <f t="shared" si="12"/>
        <v>694370883</v>
      </c>
      <c r="AC22" s="101">
        <f t="shared" si="13"/>
        <v>0.76290789805481185</v>
      </c>
      <c r="AD22" s="83">
        <v>596225566</v>
      </c>
      <c r="AE22" s="84">
        <v>85994523</v>
      </c>
      <c r="AF22" s="84">
        <f t="shared" si="14"/>
        <v>682220089</v>
      </c>
      <c r="AG22" s="84">
        <v>863653833</v>
      </c>
      <c r="AH22" s="84">
        <v>863653833</v>
      </c>
      <c r="AI22" s="85">
        <v>366647789</v>
      </c>
      <c r="AJ22" s="120">
        <f t="shared" si="15"/>
        <v>0.42453095787974116</v>
      </c>
      <c r="AK22" s="121">
        <f t="shared" si="16"/>
        <v>-0.51320526857132753</v>
      </c>
    </row>
    <row r="23" spans="1:37" x14ac:dyDescent="0.2">
      <c r="A23" s="61" t="s">
        <v>101</v>
      </c>
      <c r="B23" s="62" t="s">
        <v>436</v>
      </c>
      <c r="C23" s="63" t="s">
        <v>437</v>
      </c>
      <c r="D23" s="83">
        <v>624760000</v>
      </c>
      <c r="E23" s="84">
        <v>129356901</v>
      </c>
      <c r="F23" s="85">
        <f t="shared" si="0"/>
        <v>754116901</v>
      </c>
      <c r="G23" s="83">
        <v>624760000</v>
      </c>
      <c r="H23" s="84">
        <v>129356901</v>
      </c>
      <c r="I23" s="85">
        <f t="shared" si="1"/>
        <v>754116901</v>
      </c>
      <c r="J23" s="83">
        <v>211708899</v>
      </c>
      <c r="K23" s="84">
        <v>20118725</v>
      </c>
      <c r="L23" s="84">
        <f t="shared" si="2"/>
        <v>231827624</v>
      </c>
      <c r="M23" s="101">
        <f t="shared" si="3"/>
        <v>0.30741603018389319</v>
      </c>
      <c r="N23" s="83">
        <v>186161298</v>
      </c>
      <c r="O23" s="84">
        <v>42187454</v>
      </c>
      <c r="P23" s="84">
        <f t="shared" si="4"/>
        <v>228348752</v>
      </c>
      <c r="Q23" s="101">
        <f t="shared" si="5"/>
        <v>0.30280285682126623</v>
      </c>
      <c r="R23" s="83">
        <v>0</v>
      </c>
      <c r="S23" s="84">
        <v>0</v>
      </c>
      <c r="T23" s="84">
        <f t="shared" si="6"/>
        <v>0</v>
      </c>
      <c r="U23" s="101">
        <f t="shared" si="7"/>
        <v>0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397870197</v>
      </c>
      <c r="AA23" s="84">
        <f t="shared" si="11"/>
        <v>62306179</v>
      </c>
      <c r="AB23" s="84">
        <f t="shared" si="12"/>
        <v>460176376</v>
      </c>
      <c r="AC23" s="101">
        <f t="shared" si="13"/>
        <v>0.61021888700515947</v>
      </c>
      <c r="AD23" s="83">
        <v>99593796</v>
      </c>
      <c r="AE23" s="84">
        <v>20191869</v>
      </c>
      <c r="AF23" s="84">
        <f t="shared" si="14"/>
        <v>119785665</v>
      </c>
      <c r="AG23" s="84">
        <v>740951824</v>
      </c>
      <c r="AH23" s="84">
        <v>740951824</v>
      </c>
      <c r="AI23" s="85">
        <v>53195803</v>
      </c>
      <c r="AJ23" s="120">
        <f t="shared" si="15"/>
        <v>7.1793875494933657E-2</v>
      </c>
      <c r="AK23" s="121">
        <f t="shared" si="16"/>
        <v>0.90631117671718053</v>
      </c>
    </row>
    <row r="24" spans="1:37" x14ac:dyDescent="0.2">
      <c r="A24" s="61" t="s">
        <v>116</v>
      </c>
      <c r="B24" s="62" t="s">
        <v>438</v>
      </c>
      <c r="C24" s="63" t="s">
        <v>439</v>
      </c>
      <c r="D24" s="83">
        <v>509652050</v>
      </c>
      <c r="E24" s="84">
        <v>35410000</v>
      </c>
      <c r="F24" s="85">
        <f t="shared" si="0"/>
        <v>545062050</v>
      </c>
      <c r="G24" s="83">
        <v>509652050</v>
      </c>
      <c r="H24" s="84">
        <v>35410000</v>
      </c>
      <c r="I24" s="85">
        <f t="shared" si="1"/>
        <v>545062050</v>
      </c>
      <c r="J24" s="83">
        <v>158875560</v>
      </c>
      <c r="K24" s="84">
        <v>825598</v>
      </c>
      <c r="L24" s="84">
        <f t="shared" si="2"/>
        <v>159701158</v>
      </c>
      <c r="M24" s="101">
        <f t="shared" si="3"/>
        <v>0.29299628913808989</v>
      </c>
      <c r="N24" s="83">
        <v>132595307</v>
      </c>
      <c r="O24" s="84">
        <v>601665</v>
      </c>
      <c r="P24" s="84">
        <f t="shared" si="4"/>
        <v>133196972</v>
      </c>
      <c r="Q24" s="101">
        <f t="shared" si="5"/>
        <v>0.24437029141911457</v>
      </c>
      <c r="R24" s="83">
        <v>0</v>
      </c>
      <c r="S24" s="84">
        <v>0</v>
      </c>
      <c r="T24" s="84">
        <f t="shared" si="6"/>
        <v>0</v>
      </c>
      <c r="U24" s="101">
        <f t="shared" si="7"/>
        <v>0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291470867</v>
      </c>
      <c r="AA24" s="84">
        <f t="shared" si="11"/>
        <v>1427263</v>
      </c>
      <c r="AB24" s="84">
        <f t="shared" si="12"/>
        <v>292898130</v>
      </c>
      <c r="AC24" s="101">
        <f t="shared" si="13"/>
        <v>0.53736658055720443</v>
      </c>
      <c r="AD24" s="83">
        <v>288530733</v>
      </c>
      <c r="AE24" s="84">
        <v>18464729</v>
      </c>
      <c r="AF24" s="84">
        <f t="shared" si="14"/>
        <v>306995462</v>
      </c>
      <c r="AG24" s="84">
        <v>456242000</v>
      </c>
      <c r="AH24" s="84">
        <v>456242000</v>
      </c>
      <c r="AI24" s="85">
        <v>129019414</v>
      </c>
      <c r="AJ24" s="120">
        <f t="shared" si="15"/>
        <v>0.28278723572139347</v>
      </c>
      <c r="AK24" s="121">
        <f t="shared" si="16"/>
        <v>-0.56612722829108142</v>
      </c>
    </row>
    <row r="25" spans="1:37" ht="16.5" x14ac:dyDescent="0.3">
      <c r="A25" s="64" t="s">
        <v>0</v>
      </c>
      <c r="B25" s="65" t="s">
        <v>440</v>
      </c>
      <c r="C25" s="66" t="s">
        <v>0</v>
      </c>
      <c r="D25" s="86">
        <f>SUM(D18:D24)</f>
        <v>8624256196</v>
      </c>
      <c r="E25" s="87">
        <f>SUM(E18:E24)</f>
        <v>1282486838</v>
      </c>
      <c r="F25" s="88">
        <f t="shared" si="0"/>
        <v>9906743034</v>
      </c>
      <c r="G25" s="86">
        <f>SUM(G18:G24)</f>
        <v>8624256196</v>
      </c>
      <c r="H25" s="87">
        <f>SUM(H18:H24)</f>
        <v>1282486838</v>
      </c>
      <c r="I25" s="88">
        <f t="shared" si="1"/>
        <v>9906743034</v>
      </c>
      <c r="J25" s="86">
        <f>SUM(J18:J24)</f>
        <v>2294836020</v>
      </c>
      <c r="K25" s="87">
        <f>SUM(K18:K24)</f>
        <v>218214809</v>
      </c>
      <c r="L25" s="87">
        <f t="shared" si="2"/>
        <v>2513050829</v>
      </c>
      <c r="M25" s="102">
        <f t="shared" si="3"/>
        <v>0.25367073925054834</v>
      </c>
      <c r="N25" s="86">
        <f>SUM(N18:N24)</f>
        <v>2118045226</v>
      </c>
      <c r="O25" s="87">
        <f>SUM(O18:O24)</f>
        <v>337454729</v>
      </c>
      <c r="P25" s="87">
        <f t="shared" si="4"/>
        <v>2455499955</v>
      </c>
      <c r="Q25" s="102">
        <f t="shared" si="5"/>
        <v>0.24786147642799553</v>
      </c>
      <c r="R25" s="86">
        <f>SUM(R18:R24)</f>
        <v>0</v>
      </c>
      <c r="S25" s="87">
        <f>SUM(S18:S24)</f>
        <v>0</v>
      </c>
      <c r="T25" s="87">
        <f t="shared" si="6"/>
        <v>0</v>
      </c>
      <c r="U25" s="102">
        <f t="shared" si="7"/>
        <v>0</v>
      </c>
      <c r="V25" s="86">
        <f>SUM(V18:V24)</f>
        <v>0</v>
      </c>
      <c r="W25" s="87">
        <f>SUM(W18:W24)</f>
        <v>0</v>
      </c>
      <c r="X25" s="87">
        <f t="shared" si="8"/>
        <v>0</v>
      </c>
      <c r="Y25" s="102">
        <f t="shared" si="9"/>
        <v>0</v>
      </c>
      <c r="Z25" s="86">
        <f t="shared" si="10"/>
        <v>4412881246</v>
      </c>
      <c r="AA25" s="87">
        <f t="shared" si="11"/>
        <v>555669538</v>
      </c>
      <c r="AB25" s="87">
        <f t="shared" si="12"/>
        <v>4968550784</v>
      </c>
      <c r="AC25" s="102">
        <f t="shared" si="13"/>
        <v>0.50153221567854389</v>
      </c>
      <c r="AD25" s="86">
        <f>SUM(AD18:AD24)</f>
        <v>4148985438</v>
      </c>
      <c r="AE25" s="87">
        <f>SUM(AE18:AE24)</f>
        <v>567757289</v>
      </c>
      <c r="AF25" s="87">
        <f t="shared" si="14"/>
        <v>4716742727</v>
      </c>
      <c r="AG25" s="87">
        <f>SUM(AG18:AG24)</f>
        <v>9226215191</v>
      </c>
      <c r="AH25" s="87">
        <f>SUM(AH18:AH24)</f>
        <v>9226215191</v>
      </c>
      <c r="AI25" s="88">
        <f>SUM(AI18:AI24)</f>
        <v>2423155210</v>
      </c>
      <c r="AJ25" s="122">
        <f t="shared" si="15"/>
        <v>0.26263805469915147</v>
      </c>
      <c r="AK25" s="123">
        <f t="shared" si="16"/>
        <v>-0.47940769782841708</v>
      </c>
    </row>
    <row r="26" spans="1:37" x14ac:dyDescent="0.2">
      <c r="A26" s="61" t="s">
        <v>101</v>
      </c>
      <c r="B26" s="62" t="s">
        <v>441</v>
      </c>
      <c r="C26" s="63" t="s">
        <v>442</v>
      </c>
      <c r="D26" s="83">
        <v>648942939</v>
      </c>
      <c r="E26" s="84">
        <v>84572900</v>
      </c>
      <c r="F26" s="85">
        <f t="shared" si="0"/>
        <v>733515839</v>
      </c>
      <c r="G26" s="83">
        <v>648942939</v>
      </c>
      <c r="H26" s="84">
        <v>84572900</v>
      </c>
      <c r="I26" s="85">
        <f t="shared" si="1"/>
        <v>733515839</v>
      </c>
      <c r="J26" s="83">
        <v>182859046</v>
      </c>
      <c r="K26" s="84">
        <v>13841780</v>
      </c>
      <c r="L26" s="84">
        <f t="shared" si="2"/>
        <v>196700826</v>
      </c>
      <c r="M26" s="101">
        <f t="shared" si="3"/>
        <v>0.26816166133257824</v>
      </c>
      <c r="N26" s="83">
        <v>161506248</v>
      </c>
      <c r="O26" s="84">
        <v>24373572</v>
      </c>
      <c r="P26" s="84">
        <f t="shared" si="4"/>
        <v>185879820</v>
      </c>
      <c r="Q26" s="101">
        <f t="shared" si="5"/>
        <v>0.25340941547139517</v>
      </c>
      <c r="R26" s="83">
        <v>0</v>
      </c>
      <c r="S26" s="84">
        <v>0</v>
      </c>
      <c r="T26" s="84">
        <f t="shared" si="6"/>
        <v>0</v>
      </c>
      <c r="U26" s="101">
        <f t="shared" si="7"/>
        <v>0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344365294</v>
      </c>
      <c r="AA26" s="84">
        <f t="shared" si="11"/>
        <v>38215352</v>
      </c>
      <c r="AB26" s="84">
        <f t="shared" si="12"/>
        <v>382580646</v>
      </c>
      <c r="AC26" s="101">
        <f t="shared" si="13"/>
        <v>0.52157107680397341</v>
      </c>
      <c r="AD26" s="83">
        <v>344689938</v>
      </c>
      <c r="AE26" s="84">
        <v>25307918</v>
      </c>
      <c r="AF26" s="84">
        <f t="shared" si="14"/>
        <v>369997856</v>
      </c>
      <c r="AG26" s="84">
        <v>623634204</v>
      </c>
      <c r="AH26" s="84">
        <v>623634204</v>
      </c>
      <c r="AI26" s="85">
        <v>170712441</v>
      </c>
      <c r="AJ26" s="120">
        <f t="shared" si="15"/>
        <v>0.27373809823939677</v>
      </c>
      <c r="AK26" s="121">
        <f t="shared" si="16"/>
        <v>-0.49761919701502266</v>
      </c>
    </row>
    <row r="27" spans="1:37" x14ac:dyDescent="0.2">
      <c r="A27" s="61" t="s">
        <v>101</v>
      </c>
      <c r="B27" s="62" t="s">
        <v>443</v>
      </c>
      <c r="C27" s="63" t="s">
        <v>444</v>
      </c>
      <c r="D27" s="83">
        <v>1035958168</v>
      </c>
      <c r="E27" s="84">
        <v>458536153</v>
      </c>
      <c r="F27" s="85">
        <f t="shared" si="0"/>
        <v>1494494321</v>
      </c>
      <c r="G27" s="83">
        <v>1035958168</v>
      </c>
      <c r="H27" s="84">
        <v>458536153</v>
      </c>
      <c r="I27" s="85">
        <f t="shared" si="1"/>
        <v>1494494321</v>
      </c>
      <c r="J27" s="83">
        <v>350928713</v>
      </c>
      <c r="K27" s="84">
        <v>112590708</v>
      </c>
      <c r="L27" s="84">
        <f t="shared" si="2"/>
        <v>463519421</v>
      </c>
      <c r="M27" s="101">
        <f t="shared" si="3"/>
        <v>0.3101513431578975</v>
      </c>
      <c r="N27" s="83">
        <v>303092694</v>
      </c>
      <c r="O27" s="84">
        <v>93832720</v>
      </c>
      <c r="P27" s="84">
        <f t="shared" si="4"/>
        <v>396925414</v>
      </c>
      <c r="Q27" s="101">
        <f t="shared" si="5"/>
        <v>0.26559178474121481</v>
      </c>
      <c r="R27" s="83">
        <v>0</v>
      </c>
      <c r="S27" s="84">
        <v>0</v>
      </c>
      <c r="T27" s="84">
        <f t="shared" si="6"/>
        <v>0</v>
      </c>
      <c r="U27" s="101">
        <f t="shared" si="7"/>
        <v>0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654021407</v>
      </c>
      <c r="AA27" s="84">
        <f t="shared" si="11"/>
        <v>206423428</v>
      </c>
      <c r="AB27" s="84">
        <f t="shared" si="12"/>
        <v>860444835</v>
      </c>
      <c r="AC27" s="101">
        <f t="shared" si="13"/>
        <v>0.57574312789911231</v>
      </c>
      <c r="AD27" s="83">
        <v>434121421</v>
      </c>
      <c r="AE27" s="84">
        <v>144504252</v>
      </c>
      <c r="AF27" s="84">
        <f t="shared" si="14"/>
        <v>578625673</v>
      </c>
      <c r="AG27" s="84">
        <v>1321127152</v>
      </c>
      <c r="AH27" s="84">
        <v>1321127152</v>
      </c>
      <c r="AI27" s="85">
        <v>148292872</v>
      </c>
      <c r="AJ27" s="120">
        <f t="shared" si="15"/>
        <v>0.11224723659301493</v>
      </c>
      <c r="AK27" s="121">
        <f t="shared" si="16"/>
        <v>-0.3140203891367952</v>
      </c>
    </row>
    <row r="28" spans="1:37" x14ac:dyDescent="0.2">
      <c r="A28" s="61" t="s">
        <v>101</v>
      </c>
      <c r="B28" s="62" t="s">
        <v>445</v>
      </c>
      <c r="C28" s="63" t="s">
        <v>446</v>
      </c>
      <c r="D28" s="83">
        <v>1571370046</v>
      </c>
      <c r="E28" s="84">
        <v>742320316</v>
      </c>
      <c r="F28" s="85">
        <f t="shared" si="0"/>
        <v>2313690362</v>
      </c>
      <c r="G28" s="83">
        <v>1571370046</v>
      </c>
      <c r="H28" s="84">
        <v>742320316</v>
      </c>
      <c r="I28" s="85">
        <f t="shared" si="1"/>
        <v>2313690362</v>
      </c>
      <c r="J28" s="83">
        <v>446041595</v>
      </c>
      <c r="K28" s="84">
        <v>41616789</v>
      </c>
      <c r="L28" s="84">
        <f t="shared" si="2"/>
        <v>487658384</v>
      </c>
      <c r="M28" s="101">
        <f t="shared" si="3"/>
        <v>0.21077080667719875</v>
      </c>
      <c r="N28" s="83">
        <v>344039082</v>
      </c>
      <c r="O28" s="84">
        <v>29576066</v>
      </c>
      <c r="P28" s="84">
        <f t="shared" si="4"/>
        <v>373615148</v>
      </c>
      <c r="Q28" s="101">
        <f t="shared" si="5"/>
        <v>0.16148018513464335</v>
      </c>
      <c r="R28" s="83">
        <v>0</v>
      </c>
      <c r="S28" s="84">
        <v>0</v>
      </c>
      <c r="T28" s="84">
        <f t="shared" si="6"/>
        <v>0</v>
      </c>
      <c r="U28" s="101">
        <f t="shared" si="7"/>
        <v>0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790080677</v>
      </c>
      <c r="AA28" s="84">
        <f t="shared" si="11"/>
        <v>71192855</v>
      </c>
      <c r="AB28" s="84">
        <f t="shared" si="12"/>
        <v>861273532</v>
      </c>
      <c r="AC28" s="101">
        <f t="shared" si="13"/>
        <v>0.37225099181184212</v>
      </c>
      <c r="AD28" s="83">
        <v>948519359</v>
      </c>
      <c r="AE28" s="84">
        <v>107462457</v>
      </c>
      <c r="AF28" s="84">
        <f t="shared" si="14"/>
        <v>1055981816</v>
      </c>
      <c r="AG28" s="84">
        <v>2231031838</v>
      </c>
      <c r="AH28" s="84">
        <v>2231031838</v>
      </c>
      <c r="AI28" s="85">
        <v>566345216</v>
      </c>
      <c r="AJ28" s="120">
        <f t="shared" si="15"/>
        <v>0.25384900670341753</v>
      </c>
      <c r="AK28" s="121">
        <f t="shared" si="16"/>
        <v>-0.6461916840431654</v>
      </c>
    </row>
    <row r="29" spans="1:37" x14ac:dyDescent="0.2">
      <c r="A29" s="61" t="s">
        <v>101</v>
      </c>
      <c r="B29" s="62" t="s">
        <v>81</v>
      </c>
      <c r="C29" s="63" t="s">
        <v>82</v>
      </c>
      <c r="D29" s="83">
        <v>3474233663</v>
      </c>
      <c r="E29" s="84">
        <v>617205000</v>
      </c>
      <c r="F29" s="85">
        <f t="shared" si="0"/>
        <v>4091438663</v>
      </c>
      <c r="G29" s="83">
        <v>3474233663</v>
      </c>
      <c r="H29" s="84">
        <v>617205000</v>
      </c>
      <c r="I29" s="85">
        <f t="shared" si="1"/>
        <v>4091438663</v>
      </c>
      <c r="J29" s="83">
        <v>977271923</v>
      </c>
      <c r="K29" s="84">
        <v>55154002</v>
      </c>
      <c r="L29" s="84">
        <f t="shared" si="2"/>
        <v>1032425925</v>
      </c>
      <c r="M29" s="101">
        <f t="shared" si="3"/>
        <v>0.25233811625639418</v>
      </c>
      <c r="N29" s="83">
        <v>875585589</v>
      </c>
      <c r="O29" s="84">
        <v>104032415</v>
      </c>
      <c r="P29" s="84">
        <f t="shared" si="4"/>
        <v>979618004</v>
      </c>
      <c r="Q29" s="101">
        <f t="shared" si="5"/>
        <v>0.23943118415997625</v>
      </c>
      <c r="R29" s="83">
        <v>0</v>
      </c>
      <c r="S29" s="84">
        <v>0</v>
      </c>
      <c r="T29" s="84">
        <f t="shared" si="6"/>
        <v>0</v>
      </c>
      <c r="U29" s="101">
        <f t="shared" si="7"/>
        <v>0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1852857512</v>
      </c>
      <c r="AA29" s="84">
        <f t="shared" si="11"/>
        <v>159186417</v>
      </c>
      <c r="AB29" s="84">
        <f t="shared" si="12"/>
        <v>2012043929</v>
      </c>
      <c r="AC29" s="101">
        <f t="shared" si="13"/>
        <v>0.49176930041637046</v>
      </c>
      <c r="AD29" s="83">
        <v>1881458102</v>
      </c>
      <c r="AE29" s="84">
        <v>206571593</v>
      </c>
      <c r="AF29" s="84">
        <f t="shared" si="14"/>
        <v>2088029695</v>
      </c>
      <c r="AG29" s="84">
        <v>3623679371</v>
      </c>
      <c r="AH29" s="84">
        <v>3623679371</v>
      </c>
      <c r="AI29" s="85">
        <v>1110975340</v>
      </c>
      <c r="AJ29" s="120">
        <f t="shared" si="15"/>
        <v>0.30658764925259169</v>
      </c>
      <c r="AK29" s="121">
        <f t="shared" si="16"/>
        <v>-0.53084096153144023</v>
      </c>
    </row>
    <row r="30" spans="1:37" x14ac:dyDescent="0.2">
      <c r="A30" s="61" t="s">
        <v>116</v>
      </c>
      <c r="B30" s="62" t="s">
        <v>447</v>
      </c>
      <c r="C30" s="63" t="s">
        <v>448</v>
      </c>
      <c r="D30" s="83">
        <v>292159942</v>
      </c>
      <c r="E30" s="84">
        <v>20603000</v>
      </c>
      <c r="F30" s="85">
        <f t="shared" si="0"/>
        <v>312762942</v>
      </c>
      <c r="G30" s="83">
        <v>292159942</v>
      </c>
      <c r="H30" s="84">
        <v>20603000</v>
      </c>
      <c r="I30" s="85">
        <f t="shared" si="1"/>
        <v>312762942</v>
      </c>
      <c r="J30" s="83">
        <v>117957034</v>
      </c>
      <c r="K30" s="84">
        <v>3757827</v>
      </c>
      <c r="L30" s="84">
        <f t="shared" si="2"/>
        <v>121714861</v>
      </c>
      <c r="M30" s="101">
        <f t="shared" si="3"/>
        <v>0.38916011027930542</v>
      </c>
      <c r="N30" s="83">
        <v>92647196</v>
      </c>
      <c r="O30" s="84">
        <v>5140674</v>
      </c>
      <c r="P30" s="84">
        <f t="shared" si="4"/>
        <v>97787870</v>
      </c>
      <c r="Q30" s="101">
        <f t="shared" si="5"/>
        <v>0.3126581089648402</v>
      </c>
      <c r="R30" s="83">
        <v>0</v>
      </c>
      <c r="S30" s="84">
        <v>0</v>
      </c>
      <c r="T30" s="84">
        <f t="shared" si="6"/>
        <v>0</v>
      </c>
      <c r="U30" s="101">
        <f t="shared" si="7"/>
        <v>0</v>
      </c>
      <c r="V30" s="83">
        <v>0</v>
      </c>
      <c r="W30" s="84">
        <v>0</v>
      </c>
      <c r="X30" s="84">
        <f t="shared" si="8"/>
        <v>0</v>
      </c>
      <c r="Y30" s="101">
        <f t="shared" si="9"/>
        <v>0</v>
      </c>
      <c r="Z30" s="83">
        <f t="shared" si="10"/>
        <v>210604230</v>
      </c>
      <c r="AA30" s="84">
        <f t="shared" si="11"/>
        <v>8898501</v>
      </c>
      <c r="AB30" s="84">
        <f t="shared" si="12"/>
        <v>219502731</v>
      </c>
      <c r="AC30" s="101">
        <f t="shared" si="13"/>
        <v>0.70181821924414567</v>
      </c>
      <c r="AD30" s="83">
        <v>222315386</v>
      </c>
      <c r="AE30" s="84">
        <v>9041851</v>
      </c>
      <c r="AF30" s="84">
        <f t="shared" si="14"/>
        <v>231357237</v>
      </c>
      <c r="AG30" s="84">
        <v>297334000</v>
      </c>
      <c r="AH30" s="84">
        <v>297334000</v>
      </c>
      <c r="AI30" s="85">
        <v>109463095</v>
      </c>
      <c r="AJ30" s="120">
        <f t="shared" si="15"/>
        <v>0.36814859720045473</v>
      </c>
      <c r="AK30" s="121">
        <f t="shared" si="16"/>
        <v>-0.57732953907986029</v>
      </c>
    </row>
    <row r="31" spans="1:37" ht="16.5" x14ac:dyDescent="0.3">
      <c r="A31" s="64" t="s">
        <v>0</v>
      </c>
      <c r="B31" s="65" t="s">
        <v>449</v>
      </c>
      <c r="C31" s="66" t="s">
        <v>0</v>
      </c>
      <c r="D31" s="86">
        <f>SUM(D26:D30)</f>
        <v>7022664758</v>
      </c>
      <c r="E31" s="87">
        <f>SUM(E26:E30)</f>
        <v>1923237369</v>
      </c>
      <c r="F31" s="88">
        <f t="shared" si="0"/>
        <v>8945902127</v>
      </c>
      <c r="G31" s="86">
        <f>SUM(G26:G30)</f>
        <v>7022664758</v>
      </c>
      <c r="H31" s="87">
        <f>SUM(H26:H30)</f>
        <v>1923237369</v>
      </c>
      <c r="I31" s="88">
        <f t="shared" si="1"/>
        <v>8945902127</v>
      </c>
      <c r="J31" s="86">
        <f>SUM(J26:J30)</f>
        <v>2075058311</v>
      </c>
      <c r="K31" s="87">
        <f>SUM(K26:K30)</f>
        <v>226961106</v>
      </c>
      <c r="L31" s="87">
        <f t="shared" si="2"/>
        <v>2302019417</v>
      </c>
      <c r="M31" s="102">
        <f t="shared" si="3"/>
        <v>0.25732669375536532</v>
      </c>
      <c r="N31" s="86">
        <f>SUM(N26:N30)</f>
        <v>1776870809</v>
      </c>
      <c r="O31" s="87">
        <f>SUM(O26:O30)</f>
        <v>256955447</v>
      </c>
      <c r="P31" s="87">
        <f t="shared" si="4"/>
        <v>2033826256</v>
      </c>
      <c r="Q31" s="102">
        <f t="shared" si="5"/>
        <v>0.22734725096775027</v>
      </c>
      <c r="R31" s="86">
        <f>SUM(R26:R30)</f>
        <v>0</v>
      </c>
      <c r="S31" s="87">
        <f>SUM(S26:S30)</f>
        <v>0</v>
      </c>
      <c r="T31" s="87">
        <f t="shared" si="6"/>
        <v>0</v>
      </c>
      <c r="U31" s="102">
        <f t="shared" si="7"/>
        <v>0</v>
      </c>
      <c r="V31" s="86">
        <f>SUM(V26:V30)</f>
        <v>0</v>
      </c>
      <c r="W31" s="87">
        <f>SUM(W26:W30)</f>
        <v>0</v>
      </c>
      <c r="X31" s="87">
        <f t="shared" si="8"/>
        <v>0</v>
      </c>
      <c r="Y31" s="102">
        <f t="shared" si="9"/>
        <v>0</v>
      </c>
      <c r="Z31" s="86">
        <f t="shared" si="10"/>
        <v>3851929120</v>
      </c>
      <c r="AA31" s="87">
        <f t="shared" si="11"/>
        <v>483916553</v>
      </c>
      <c r="AB31" s="87">
        <f t="shared" si="12"/>
        <v>4335845673</v>
      </c>
      <c r="AC31" s="102">
        <f t="shared" si="13"/>
        <v>0.48467394472311559</v>
      </c>
      <c r="AD31" s="86">
        <f>SUM(AD26:AD30)</f>
        <v>3831104206</v>
      </c>
      <c r="AE31" s="87">
        <f>SUM(AE26:AE30)</f>
        <v>492888071</v>
      </c>
      <c r="AF31" s="87">
        <f t="shared" si="14"/>
        <v>4323992277</v>
      </c>
      <c r="AG31" s="87">
        <f>SUM(AG26:AG30)</f>
        <v>8096806565</v>
      </c>
      <c r="AH31" s="87">
        <f>SUM(AH26:AH30)</f>
        <v>8096806565</v>
      </c>
      <c r="AI31" s="88">
        <f>SUM(AI26:AI30)</f>
        <v>2105788964</v>
      </c>
      <c r="AJ31" s="122">
        <f t="shared" si="15"/>
        <v>0.26007648164681085</v>
      </c>
      <c r="AK31" s="123">
        <f t="shared" si="16"/>
        <v>-0.52964156138339002</v>
      </c>
    </row>
    <row r="32" spans="1:37" ht="16.5" x14ac:dyDescent="0.3">
      <c r="A32" s="67" t="s">
        <v>0</v>
      </c>
      <c r="B32" s="68" t="s">
        <v>450</v>
      </c>
      <c r="C32" s="69" t="s">
        <v>0</v>
      </c>
      <c r="D32" s="89">
        <f>SUM(D9:D16,D18:D24,D26:D30)</f>
        <v>22433143175</v>
      </c>
      <c r="E32" s="90">
        <f>SUM(E9:E16,E18:E24,E26:E30)</f>
        <v>4499126530</v>
      </c>
      <c r="F32" s="91">
        <f t="shared" si="0"/>
        <v>26932269705</v>
      </c>
      <c r="G32" s="89">
        <f>SUM(G9:G16,G18:G24,G26:G30)</f>
        <v>22433143175</v>
      </c>
      <c r="H32" s="90">
        <f>SUM(H9:H16,H18:H24,H26:H30)</f>
        <v>4499126530</v>
      </c>
      <c r="I32" s="91">
        <f t="shared" si="1"/>
        <v>26932269705</v>
      </c>
      <c r="J32" s="89">
        <f>SUM(J9:J16,J18:J24,J26:J30)</f>
        <v>5922813700</v>
      </c>
      <c r="K32" s="90">
        <f>SUM(K9:K16,K18:K24,K26:K30)</f>
        <v>754076057</v>
      </c>
      <c r="L32" s="90">
        <f t="shared" si="2"/>
        <v>6676889757</v>
      </c>
      <c r="M32" s="103">
        <f t="shared" si="3"/>
        <v>0.2479141130745631</v>
      </c>
      <c r="N32" s="89">
        <f>SUM(N9:N16,N18:N24,N26:N30)</f>
        <v>5100622688</v>
      </c>
      <c r="O32" s="90">
        <f>SUM(O9:O16,O18:O24,O26:O30)</f>
        <v>811684896</v>
      </c>
      <c r="P32" s="90">
        <f t="shared" si="4"/>
        <v>5912307584</v>
      </c>
      <c r="Q32" s="103">
        <f t="shared" si="5"/>
        <v>0.21952503998956965</v>
      </c>
      <c r="R32" s="89">
        <f>SUM(R9:R16,R18:R24,R26:R30)</f>
        <v>0</v>
      </c>
      <c r="S32" s="90">
        <f>SUM(S9:S16,S18:S24,S26:S30)</f>
        <v>0</v>
      </c>
      <c r="T32" s="90">
        <f t="shared" si="6"/>
        <v>0</v>
      </c>
      <c r="U32" s="103">
        <f t="shared" si="7"/>
        <v>0</v>
      </c>
      <c r="V32" s="89">
        <f>SUM(V9:V16,V18:V24,V26:V30)</f>
        <v>0</v>
      </c>
      <c r="W32" s="90">
        <f>SUM(W9:W16,W18:W24,W26:W30)</f>
        <v>0</v>
      </c>
      <c r="X32" s="90">
        <f t="shared" si="8"/>
        <v>0</v>
      </c>
      <c r="Y32" s="103">
        <f t="shared" si="9"/>
        <v>0</v>
      </c>
      <c r="Z32" s="89">
        <f t="shared" si="10"/>
        <v>11023436388</v>
      </c>
      <c r="AA32" s="90">
        <f t="shared" si="11"/>
        <v>1565760953</v>
      </c>
      <c r="AB32" s="90">
        <f t="shared" si="12"/>
        <v>12589197341</v>
      </c>
      <c r="AC32" s="103">
        <f t="shared" si="13"/>
        <v>0.46743915306413275</v>
      </c>
      <c r="AD32" s="89">
        <f>SUM(AD9:AD16,AD18:AD24,AD26:AD30)</f>
        <v>11329188472</v>
      </c>
      <c r="AE32" s="90">
        <f>SUM(AE9:AE16,AE18:AE24,AE26:AE30)</f>
        <v>1399091934</v>
      </c>
      <c r="AF32" s="90">
        <f t="shared" si="14"/>
        <v>12728280406</v>
      </c>
      <c r="AG32" s="90">
        <f>SUM(AG9:AG16,AG18:AG24,AG26:AG30)</f>
        <v>24829035328</v>
      </c>
      <c r="AH32" s="90">
        <f>SUM(AH9:AH16,AH18:AH24,AH26:AH30)</f>
        <v>24829035328</v>
      </c>
      <c r="AI32" s="91">
        <f>SUM(AI9:AI16,AI18:AI24,AI26:AI30)</f>
        <v>6677703558</v>
      </c>
      <c r="AJ32" s="124">
        <f t="shared" si="15"/>
        <v>0.26894736222270682</v>
      </c>
      <c r="AK32" s="125">
        <f t="shared" si="16"/>
        <v>-0.53549832377883577</v>
      </c>
    </row>
    <row r="33" spans="1:37" x14ac:dyDescent="0.2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</row>
    <row r="34" spans="1:37" x14ac:dyDescent="0.2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</row>
    <row r="35" spans="1:37" x14ac:dyDescent="0.2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</row>
    <row r="36" spans="1:37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A69FE8-63F3-4CE1-8476-B73AC03759FC}"/>
</file>

<file path=customXml/itemProps2.xml><?xml version="1.0" encoding="utf-8"?>
<ds:datastoreItem xmlns:ds="http://schemas.openxmlformats.org/officeDocument/2006/customXml" ds:itemID="{94A9FD35-9924-4783-B320-CA4A14DF965C}"/>
</file>

<file path=customXml/itemProps3.xml><?xml version="1.0" encoding="utf-8"?>
<ds:datastoreItem xmlns:ds="http://schemas.openxmlformats.org/officeDocument/2006/customXml" ds:itemID="{7003AFB4-F7B4-4F68-9FE0-3ACE76B55B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cp:lastPrinted>2022-03-02T07:30:56Z</cp:lastPrinted>
  <dcterms:created xsi:type="dcterms:W3CDTF">2022-02-02T08:34:57Z</dcterms:created>
  <dcterms:modified xsi:type="dcterms:W3CDTF">2022-03-02T07:35:34Z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