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bookViews>
    <workbookView xWindow="480" yWindow="60" windowWidth="13275" windowHeight="7170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62913"/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W45" i="12"/>
  <c r="V45" i="12"/>
  <c r="X45" i="12" s="1"/>
  <c r="S45" i="12"/>
  <c r="R45" i="12"/>
  <c r="O45" i="12"/>
  <c r="N45" i="12"/>
  <c r="P45" i="12" s="1"/>
  <c r="K45" i="12"/>
  <c r="AA45" i="12" s="1"/>
  <c r="J45" i="12"/>
  <c r="H45" i="12"/>
  <c r="G45" i="12"/>
  <c r="I45" i="12" s="1"/>
  <c r="F45" i="12"/>
  <c r="E45" i="12"/>
  <c r="D45" i="12"/>
  <c r="AI44" i="12"/>
  <c r="AJ44" i="12" s="1"/>
  <c r="AH44" i="12"/>
  <c r="AG44" i="12"/>
  <c r="AE44" i="12"/>
  <c r="AF44" i="12" s="1"/>
  <c r="AD44" i="12"/>
  <c r="W44" i="12"/>
  <c r="V44" i="12"/>
  <c r="X44" i="12" s="1"/>
  <c r="S44" i="12"/>
  <c r="R44" i="12"/>
  <c r="T44" i="12" s="1"/>
  <c r="P44" i="12"/>
  <c r="O44" i="12"/>
  <c r="N44" i="12"/>
  <c r="K44" i="12"/>
  <c r="J44" i="12"/>
  <c r="H44" i="12"/>
  <c r="G44" i="12"/>
  <c r="E44" i="12"/>
  <c r="D44" i="12"/>
  <c r="AJ43" i="12"/>
  <c r="AF43" i="12"/>
  <c r="AK43" i="12" s="1"/>
  <c r="AC43" i="12"/>
  <c r="AA43" i="12"/>
  <c r="Z43" i="12"/>
  <c r="AB43" i="12" s="1"/>
  <c r="X43" i="12"/>
  <c r="Y43" i="12" s="1"/>
  <c r="T43" i="12"/>
  <c r="P43" i="12"/>
  <c r="L43" i="12"/>
  <c r="M43" i="12" s="1"/>
  <c r="I43" i="12"/>
  <c r="U43" i="12" s="1"/>
  <c r="F43" i="12"/>
  <c r="Q43" i="12" s="1"/>
  <c r="AJ42" i="12"/>
  <c r="AF42" i="12"/>
  <c r="AK42" i="12" s="1"/>
  <c r="AA42" i="12"/>
  <c r="Z42" i="12"/>
  <c r="AB42" i="12" s="1"/>
  <c r="X42" i="12"/>
  <c r="T42" i="12"/>
  <c r="U42" i="12" s="1"/>
  <c r="P42" i="12"/>
  <c r="L42" i="12"/>
  <c r="I42" i="12"/>
  <c r="Y42" i="12" s="1"/>
  <c r="F42" i="12"/>
  <c r="AC42" i="12" s="1"/>
  <c r="AJ41" i="12"/>
  <c r="AF41" i="12"/>
  <c r="AA41" i="12"/>
  <c r="Z41" i="12"/>
  <c r="X41" i="12"/>
  <c r="T41" i="12"/>
  <c r="P41" i="12"/>
  <c r="AK41" i="12" s="1"/>
  <c r="L41" i="12"/>
  <c r="I41" i="12"/>
  <c r="Y41" i="12" s="1"/>
  <c r="F41" i="12"/>
  <c r="AJ40" i="12"/>
  <c r="AF40" i="12"/>
  <c r="AA40" i="12"/>
  <c r="AB40" i="12" s="1"/>
  <c r="Z40" i="12"/>
  <c r="X40" i="12"/>
  <c r="T40" i="12"/>
  <c r="P40" i="12"/>
  <c r="AK40" i="12" s="1"/>
  <c r="L40" i="12"/>
  <c r="I40" i="12"/>
  <c r="U40" i="12" s="1"/>
  <c r="F40" i="12"/>
  <c r="AI39" i="12"/>
  <c r="AJ39" i="12" s="1"/>
  <c r="AH39" i="12"/>
  <c r="AG39" i="12"/>
  <c r="AE39" i="12"/>
  <c r="AD39" i="12"/>
  <c r="AF39" i="12" s="1"/>
  <c r="W39" i="12"/>
  <c r="V39" i="12"/>
  <c r="X39" i="12" s="1"/>
  <c r="S39" i="12"/>
  <c r="R39" i="12"/>
  <c r="T39" i="12" s="1"/>
  <c r="O39" i="12"/>
  <c r="N39" i="12"/>
  <c r="P39" i="12" s="1"/>
  <c r="K39" i="12"/>
  <c r="AA39" i="12" s="1"/>
  <c r="J39" i="12"/>
  <c r="L39" i="12" s="1"/>
  <c r="H39" i="12"/>
  <c r="G39" i="12"/>
  <c r="I39" i="12" s="1"/>
  <c r="E39" i="12"/>
  <c r="F39" i="12" s="1"/>
  <c r="D39" i="12"/>
  <c r="AJ38" i="12"/>
  <c r="AF38" i="12"/>
  <c r="AA38" i="12"/>
  <c r="AB38" i="12" s="1"/>
  <c r="Z38" i="12"/>
  <c r="X38" i="12"/>
  <c r="T38" i="12"/>
  <c r="P38" i="12"/>
  <c r="M38" i="12"/>
  <c r="L38" i="12"/>
  <c r="I38" i="12"/>
  <c r="F38" i="12"/>
  <c r="AJ37" i="12"/>
  <c r="AF37" i="12"/>
  <c r="AA37" i="12"/>
  <c r="Z37" i="12"/>
  <c r="AB37" i="12" s="1"/>
  <c r="X37" i="12"/>
  <c r="T37" i="12"/>
  <c r="P37" i="12"/>
  <c r="L37" i="12"/>
  <c r="I37" i="12"/>
  <c r="F37" i="12"/>
  <c r="AJ36" i="12"/>
  <c r="AF36" i="12"/>
  <c r="AA36" i="12"/>
  <c r="Z36" i="12"/>
  <c r="AB36" i="12" s="1"/>
  <c r="AC36" i="12" s="1"/>
  <c r="X36" i="12"/>
  <c r="T36" i="12"/>
  <c r="P36" i="12"/>
  <c r="L36" i="12"/>
  <c r="I36" i="12"/>
  <c r="F36" i="12"/>
  <c r="AJ35" i="12"/>
  <c r="AF35" i="12"/>
  <c r="AA35" i="12"/>
  <c r="Z35" i="12"/>
  <c r="X35" i="12"/>
  <c r="T35" i="12"/>
  <c r="P35" i="12"/>
  <c r="L35" i="12"/>
  <c r="M35" i="12" s="1"/>
  <c r="I35" i="12"/>
  <c r="Y35" i="12" s="1"/>
  <c r="F35" i="12"/>
  <c r="AJ34" i="12"/>
  <c r="AF34" i="12"/>
  <c r="AA34" i="12"/>
  <c r="AB34" i="12" s="1"/>
  <c r="Z34" i="12"/>
  <c r="X34" i="12"/>
  <c r="T34" i="12"/>
  <c r="P34" i="12"/>
  <c r="M34" i="12"/>
  <c r="L34" i="12"/>
  <c r="I34" i="12"/>
  <c r="F34" i="12"/>
  <c r="AJ33" i="12"/>
  <c r="AF33" i="12"/>
  <c r="AB33" i="12"/>
  <c r="AA33" i="12"/>
  <c r="Z33" i="12"/>
  <c r="X33" i="12"/>
  <c r="T33" i="12"/>
  <c r="P33" i="12"/>
  <c r="L33" i="12"/>
  <c r="I33" i="12"/>
  <c r="F33" i="12"/>
  <c r="AJ32" i="12"/>
  <c r="AF32" i="12"/>
  <c r="AK32" i="12" s="1"/>
  <c r="AA32" i="12"/>
  <c r="Z32" i="12"/>
  <c r="AB32" i="12" s="1"/>
  <c r="AC32" i="12" s="1"/>
  <c r="X32" i="12"/>
  <c r="T32" i="12"/>
  <c r="P32" i="12"/>
  <c r="L32" i="12"/>
  <c r="M32" i="12" s="1"/>
  <c r="I32" i="12"/>
  <c r="F32" i="12"/>
  <c r="Q32" i="12" s="1"/>
  <c r="AJ31" i="12"/>
  <c r="AF31" i="12"/>
  <c r="AA31" i="12"/>
  <c r="Z31" i="12"/>
  <c r="X31" i="12"/>
  <c r="T31" i="12"/>
  <c r="U31" i="12" s="1"/>
  <c r="P31" i="12"/>
  <c r="L31" i="12"/>
  <c r="I31" i="12"/>
  <c r="Y31" i="12" s="1"/>
  <c r="F31" i="12"/>
  <c r="AJ30" i="12"/>
  <c r="AI30" i="12"/>
  <c r="AH30" i="12"/>
  <c r="AG30" i="12"/>
  <c r="AF30" i="12"/>
  <c r="AE30" i="12"/>
  <c r="AD30" i="12"/>
  <c r="W30" i="12"/>
  <c r="X30" i="12" s="1"/>
  <c r="V30" i="12"/>
  <c r="S30" i="12"/>
  <c r="R30" i="12"/>
  <c r="T30" i="12" s="1"/>
  <c r="P30" i="12"/>
  <c r="O30" i="12"/>
  <c r="N30" i="12"/>
  <c r="K30" i="12"/>
  <c r="J30" i="12"/>
  <c r="H30" i="12"/>
  <c r="G30" i="12"/>
  <c r="E30" i="12"/>
  <c r="D30" i="12"/>
  <c r="AJ29" i="12"/>
  <c r="AF29" i="12"/>
  <c r="AK29" i="12" s="1"/>
  <c r="AC29" i="12"/>
  <c r="AA29" i="12"/>
  <c r="Z29" i="12"/>
  <c r="AB29" i="12" s="1"/>
  <c r="X29" i="12"/>
  <c r="T29" i="12"/>
  <c r="P29" i="12"/>
  <c r="L29" i="12"/>
  <c r="M29" i="12" s="1"/>
  <c r="I29" i="12"/>
  <c r="F29" i="12"/>
  <c r="Q29" i="12" s="1"/>
  <c r="AJ28" i="12"/>
  <c r="AF28" i="12"/>
  <c r="AA28" i="12"/>
  <c r="Z28" i="12"/>
  <c r="X28" i="12"/>
  <c r="T28" i="12"/>
  <c r="U28" i="12" s="1"/>
  <c r="P28" i="12"/>
  <c r="L28" i="12"/>
  <c r="I28" i="12"/>
  <c r="Y28" i="12" s="1"/>
  <c r="F28" i="12"/>
  <c r="AJ27" i="12"/>
  <c r="AF27" i="12"/>
  <c r="AA27" i="12"/>
  <c r="Z27" i="12"/>
  <c r="X27" i="12"/>
  <c r="T27" i="12"/>
  <c r="P27" i="12"/>
  <c r="AK27" i="12" s="1"/>
  <c r="M27" i="12"/>
  <c r="L27" i="12"/>
  <c r="I27" i="12"/>
  <c r="F27" i="12"/>
  <c r="AJ26" i="12"/>
  <c r="AF26" i="12"/>
  <c r="AB26" i="12"/>
  <c r="AA26" i="12"/>
  <c r="Z26" i="12"/>
  <c r="X26" i="12"/>
  <c r="T26" i="12"/>
  <c r="P26" i="12"/>
  <c r="AK26" i="12" s="1"/>
  <c r="L26" i="12"/>
  <c r="I26" i="12"/>
  <c r="F26" i="12"/>
  <c r="AJ25" i="12"/>
  <c r="AF25" i="12"/>
  <c r="AA25" i="12"/>
  <c r="Z25" i="12"/>
  <c r="AB25" i="12" s="1"/>
  <c r="X25" i="12"/>
  <c r="T25" i="12"/>
  <c r="P25" i="12"/>
  <c r="L25" i="12"/>
  <c r="I25" i="12"/>
  <c r="U25" i="12" s="1"/>
  <c r="F25" i="12"/>
  <c r="AI24" i="12"/>
  <c r="AJ24" i="12" s="1"/>
  <c r="AH24" i="12"/>
  <c r="AG24" i="12"/>
  <c r="AE24" i="12"/>
  <c r="AD24" i="12"/>
  <c r="W24" i="12"/>
  <c r="X24" i="12" s="1"/>
  <c r="V24" i="12"/>
  <c r="S24" i="12"/>
  <c r="R24" i="12"/>
  <c r="O24" i="12"/>
  <c r="P24" i="12" s="1"/>
  <c r="N24" i="12"/>
  <c r="K24" i="12"/>
  <c r="J24" i="12"/>
  <c r="Z24" i="12" s="1"/>
  <c r="H24" i="12"/>
  <c r="G24" i="12"/>
  <c r="E24" i="12"/>
  <c r="D24" i="12"/>
  <c r="F24" i="12" s="1"/>
  <c r="AJ23" i="12"/>
  <c r="AF23" i="12"/>
  <c r="AA23" i="12"/>
  <c r="AB23" i="12" s="1"/>
  <c r="Z23" i="12"/>
  <c r="X23" i="12"/>
  <c r="T23" i="12"/>
  <c r="P23" i="12"/>
  <c r="AK23" i="12" s="1"/>
  <c r="L23" i="12"/>
  <c r="I23" i="12"/>
  <c r="F23" i="12"/>
  <c r="AJ22" i="12"/>
  <c r="AF22" i="12"/>
  <c r="AA22" i="12"/>
  <c r="Z22" i="12"/>
  <c r="AB22" i="12" s="1"/>
  <c r="AC22" i="12" s="1"/>
  <c r="X22" i="12"/>
  <c r="T22" i="12"/>
  <c r="P22" i="12"/>
  <c r="L22" i="12"/>
  <c r="M22" i="12" s="1"/>
  <c r="I22" i="12"/>
  <c r="U22" i="12" s="1"/>
  <c r="F22" i="12"/>
  <c r="AJ21" i="12"/>
  <c r="AF21" i="12"/>
  <c r="AA21" i="12"/>
  <c r="Z21" i="12"/>
  <c r="X21" i="12"/>
  <c r="T21" i="12"/>
  <c r="U21" i="12" s="1"/>
  <c r="P21" i="12"/>
  <c r="L21" i="12"/>
  <c r="I21" i="12"/>
  <c r="Y21" i="12" s="1"/>
  <c r="F21" i="12"/>
  <c r="AJ20" i="12"/>
  <c r="AF20" i="12"/>
  <c r="AA20" i="12"/>
  <c r="Z20" i="12"/>
  <c r="X20" i="12"/>
  <c r="T20" i="12"/>
  <c r="P20" i="12"/>
  <c r="AK20" i="12" s="1"/>
  <c r="M20" i="12"/>
  <c r="L20" i="12"/>
  <c r="I20" i="12"/>
  <c r="F20" i="12"/>
  <c r="AJ19" i="12"/>
  <c r="AF19" i="12"/>
  <c r="AA19" i="12"/>
  <c r="Z19" i="12"/>
  <c r="AB19" i="12" s="1"/>
  <c r="X19" i="12"/>
  <c r="T19" i="12"/>
  <c r="P19" i="12"/>
  <c r="AK19" i="12" s="1"/>
  <c r="L19" i="12"/>
  <c r="I19" i="12"/>
  <c r="F19" i="12"/>
  <c r="AJ18" i="12"/>
  <c r="AF18" i="12"/>
  <c r="AA18" i="12"/>
  <c r="Z18" i="12"/>
  <c r="X18" i="12"/>
  <c r="T18" i="12"/>
  <c r="P18" i="12"/>
  <c r="L18" i="12"/>
  <c r="I18" i="12"/>
  <c r="F18" i="12"/>
  <c r="AI17" i="12"/>
  <c r="AH17" i="12"/>
  <c r="AG17" i="12"/>
  <c r="AE17" i="12"/>
  <c r="AD17" i="12"/>
  <c r="W17" i="12"/>
  <c r="V17" i="12"/>
  <c r="S17" i="12"/>
  <c r="R17" i="12"/>
  <c r="O17" i="12"/>
  <c r="N17" i="12"/>
  <c r="K17" i="12"/>
  <c r="J17" i="12"/>
  <c r="H17" i="12"/>
  <c r="G17" i="12"/>
  <c r="I17" i="12" s="1"/>
  <c r="E17" i="12"/>
  <c r="D17" i="12"/>
  <c r="F17" i="12" s="1"/>
  <c r="AJ16" i="12"/>
  <c r="AF16" i="12"/>
  <c r="AA16" i="12"/>
  <c r="AB16" i="12" s="1"/>
  <c r="Z16" i="12"/>
  <c r="X16" i="12"/>
  <c r="T16" i="12"/>
  <c r="P16" i="12"/>
  <c r="L16" i="12"/>
  <c r="I16" i="12"/>
  <c r="U16" i="12" s="1"/>
  <c r="F16" i="12"/>
  <c r="AJ15" i="12"/>
  <c r="AF15" i="12"/>
  <c r="AA15" i="12"/>
  <c r="Z15" i="12"/>
  <c r="AB15" i="12" s="1"/>
  <c r="AC15" i="12" s="1"/>
  <c r="X15" i="12"/>
  <c r="T15" i="12"/>
  <c r="P15" i="12"/>
  <c r="L15" i="12"/>
  <c r="M15" i="12" s="1"/>
  <c r="I15" i="12"/>
  <c r="F15" i="12"/>
  <c r="Q15" i="12" s="1"/>
  <c r="AJ14" i="12"/>
  <c r="AF14" i="12"/>
  <c r="AK14" i="12" s="1"/>
  <c r="AA14" i="12"/>
  <c r="Z14" i="12"/>
  <c r="X14" i="12"/>
  <c r="T14" i="12"/>
  <c r="U14" i="12" s="1"/>
  <c r="P14" i="12"/>
  <c r="L14" i="12"/>
  <c r="I14" i="12"/>
  <c r="Y14" i="12" s="1"/>
  <c r="F14" i="12"/>
  <c r="AJ13" i="12"/>
  <c r="AF13" i="12"/>
  <c r="AA13" i="12"/>
  <c r="Z13" i="12"/>
  <c r="X13" i="12"/>
  <c r="T13" i="12"/>
  <c r="P13" i="12"/>
  <c r="AK13" i="12" s="1"/>
  <c r="L13" i="12"/>
  <c r="I13" i="12"/>
  <c r="F13" i="12"/>
  <c r="AJ12" i="12"/>
  <c r="AF12" i="12"/>
  <c r="AA12" i="12"/>
  <c r="Z12" i="12"/>
  <c r="Y12" i="12"/>
  <c r="X12" i="12"/>
  <c r="T12" i="12"/>
  <c r="P12" i="12"/>
  <c r="L12" i="12"/>
  <c r="I12" i="12"/>
  <c r="F12" i="12"/>
  <c r="AJ11" i="12"/>
  <c r="AF11" i="12"/>
  <c r="AK11" i="12" s="1"/>
  <c r="AA11" i="12"/>
  <c r="Z11" i="12"/>
  <c r="AB11" i="12" s="1"/>
  <c r="AC11" i="12" s="1"/>
  <c r="X11" i="12"/>
  <c r="T11" i="12"/>
  <c r="P11" i="12"/>
  <c r="L11" i="12"/>
  <c r="M11" i="12" s="1"/>
  <c r="I11" i="12"/>
  <c r="F11" i="12"/>
  <c r="Q11" i="12" s="1"/>
  <c r="AI10" i="12"/>
  <c r="AH10" i="12"/>
  <c r="AG10" i="12"/>
  <c r="AE10" i="12"/>
  <c r="AD10" i="12"/>
  <c r="X10" i="12"/>
  <c r="W10" i="12"/>
  <c r="V10" i="12"/>
  <c r="S10" i="12"/>
  <c r="R10" i="12"/>
  <c r="P10" i="12"/>
  <c r="O10" i="12"/>
  <c r="N10" i="12"/>
  <c r="L10" i="12"/>
  <c r="K10" i="12"/>
  <c r="AA10" i="12" s="1"/>
  <c r="J10" i="12"/>
  <c r="H10" i="12"/>
  <c r="G10" i="12"/>
  <c r="I10" i="12" s="1"/>
  <c r="E10" i="12"/>
  <c r="D10" i="12"/>
  <c r="AJ9" i="12"/>
  <c r="AF9" i="12"/>
  <c r="AK9" i="12" s="1"/>
  <c r="AA9" i="12"/>
  <c r="Z9" i="12"/>
  <c r="X9" i="12"/>
  <c r="T9" i="12"/>
  <c r="P9" i="12"/>
  <c r="L9" i="12"/>
  <c r="I9" i="12"/>
  <c r="U9" i="12" s="1"/>
  <c r="F9" i="12"/>
  <c r="AI35" i="11"/>
  <c r="AH35" i="11"/>
  <c r="AG35" i="11"/>
  <c r="AE35" i="11"/>
  <c r="AD35" i="11"/>
  <c r="W35" i="11"/>
  <c r="V35" i="11"/>
  <c r="S35" i="11"/>
  <c r="R35" i="11"/>
  <c r="O35" i="11"/>
  <c r="N35" i="11"/>
  <c r="K35" i="11"/>
  <c r="J35" i="11"/>
  <c r="H35" i="11"/>
  <c r="G35" i="11"/>
  <c r="I35" i="11" s="1"/>
  <c r="E35" i="11"/>
  <c r="D35" i="11"/>
  <c r="F35" i="11" s="1"/>
  <c r="AI34" i="11"/>
  <c r="AH34" i="11"/>
  <c r="AG34" i="11"/>
  <c r="AE34" i="11"/>
  <c r="AD34" i="11"/>
  <c r="W34" i="11"/>
  <c r="V34" i="11"/>
  <c r="S34" i="11"/>
  <c r="R34" i="11"/>
  <c r="O34" i="11"/>
  <c r="N34" i="11"/>
  <c r="K34" i="11"/>
  <c r="J34" i="11"/>
  <c r="Z34" i="11" s="1"/>
  <c r="I34" i="11"/>
  <c r="H34" i="11"/>
  <c r="G34" i="11"/>
  <c r="E34" i="11"/>
  <c r="D34" i="11"/>
  <c r="AJ33" i="11"/>
  <c r="AF33" i="11"/>
  <c r="AK33" i="11" s="1"/>
  <c r="AA33" i="11"/>
  <c r="Z33" i="11"/>
  <c r="AB33" i="11" s="1"/>
  <c r="AC33" i="11" s="1"/>
  <c r="X33" i="11"/>
  <c r="T33" i="11"/>
  <c r="Q33" i="11"/>
  <c r="P33" i="11"/>
  <c r="M33" i="11"/>
  <c r="L33" i="11"/>
  <c r="I33" i="11"/>
  <c r="F33" i="11"/>
  <c r="AJ32" i="11"/>
  <c r="AF32" i="11"/>
  <c r="AB32" i="11"/>
  <c r="AA32" i="11"/>
  <c r="Z32" i="11"/>
  <c r="X32" i="11"/>
  <c r="T32" i="11"/>
  <c r="P32" i="11"/>
  <c r="AK32" i="11" s="1"/>
  <c r="L32" i="11"/>
  <c r="I32" i="11"/>
  <c r="Y32" i="11" s="1"/>
  <c r="F32" i="11"/>
  <c r="AJ31" i="11"/>
  <c r="AF31" i="11"/>
  <c r="AB31" i="11"/>
  <c r="AA31" i="11"/>
  <c r="Z31" i="11"/>
  <c r="X31" i="11"/>
  <c r="T31" i="11"/>
  <c r="P31" i="11"/>
  <c r="L31" i="11"/>
  <c r="I31" i="11"/>
  <c r="Y31" i="11" s="1"/>
  <c r="F31" i="11"/>
  <c r="AC31" i="11" s="1"/>
  <c r="AJ30" i="11"/>
  <c r="AF30" i="11"/>
  <c r="AA30" i="11"/>
  <c r="Z30" i="11"/>
  <c r="AB30" i="11" s="1"/>
  <c r="AC30" i="11" s="1"/>
  <c r="X30" i="11"/>
  <c r="T30" i="11"/>
  <c r="P30" i="11"/>
  <c r="L30" i="11"/>
  <c r="I30" i="11"/>
  <c r="U30" i="11" s="1"/>
  <c r="F30" i="11"/>
  <c r="M30" i="11" s="1"/>
  <c r="AI29" i="11"/>
  <c r="AH29" i="11"/>
  <c r="AG29" i="11"/>
  <c r="AE29" i="11"/>
  <c r="AD29" i="11"/>
  <c r="W29" i="11"/>
  <c r="V29" i="11"/>
  <c r="S29" i="11"/>
  <c r="R29" i="11"/>
  <c r="O29" i="11"/>
  <c r="N29" i="11"/>
  <c r="K29" i="11"/>
  <c r="J29" i="11"/>
  <c r="H29" i="11"/>
  <c r="G29" i="11"/>
  <c r="I29" i="11" s="1"/>
  <c r="E29" i="11"/>
  <c r="D29" i="11"/>
  <c r="F29" i="11" s="1"/>
  <c r="AJ28" i="11"/>
  <c r="AF28" i="11"/>
  <c r="AA28" i="11"/>
  <c r="AB28" i="11" s="1"/>
  <c r="Z28" i="11"/>
  <c r="X28" i="11"/>
  <c r="T28" i="11"/>
  <c r="P28" i="11"/>
  <c r="L28" i="11"/>
  <c r="I28" i="11"/>
  <c r="Y28" i="11" s="1"/>
  <c r="F28" i="11"/>
  <c r="AJ27" i="11"/>
  <c r="AF27" i="11"/>
  <c r="AA27" i="11"/>
  <c r="Z27" i="11"/>
  <c r="X27" i="11"/>
  <c r="T27" i="11"/>
  <c r="P27" i="11"/>
  <c r="L27" i="11"/>
  <c r="I27" i="11"/>
  <c r="U27" i="11" s="1"/>
  <c r="F27" i="11"/>
  <c r="M27" i="11" s="1"/>
  <c r="AJ26" i="11"/>
  <c r="AF26" i="11"/>
  <c r="AA26" i="11"/>
  <c r="Z26" i="11"/>
  <c r="AB26" i="11" s="1"/>
  <c r="AC26" i="11" s="1"/>
  <c r="X26" i="11"/>
  <c r="T26" i="11"/>
  <c r="U26" i="11" s="1"/>
  <c r="P26" i="11"/>
  <c r="L26" i="11"/>
  <c r="M26" i="11" s="1"/>
  <c r="I26" i="11"/>
  <c r="Y26" i="11" s="1"/>
  <c r="F26" i="11"/>
  <c r="AJ25" i="11"/>
  <c r="AF25" i="11"/>
  <c r="AA25" i="11"/>
  <c r="AB25" i="11" s="1"/>
  <c r="Z25" i="11"/>
  <c r="X25" i="11"/>
  <c r="U25" i="11"/>
  <c r="T25" i="11"/>
  <c r="P25" i="11"/>
  <c r="L25" i="11"/>
  <c r="M25" i="11" s="1"/>
  <c r="I25" i="11"/>
  <c r="F25" i="11"/>
  <c r="AK24" i="11"/>
  <c r="AJ24" i="11"/>
  <c r="AF24" i="11"/>
  <c r="AA24" i="11"/>
  <c r="Z24" i="11"/>
  <c r="AB24" i="11" s="1"/>
  <c r="X24" i="11"/>
  <c r="T24" i="11"/>
  <c r="P24" i="11"/>
  <c r="L24" i="11"/>
  <c r="I24" i="11"/>
  <c r="Y24" i="11" s="1"/>
  <c r="F24" i="11"/>
  <c r="AJ23" i="11"/>
  <c r="AF23" i="11"/>
  <c r="AK23" i="11" s="1"/>
  <c r="AA23" i="11"/>
  <c r="Z23" i="11"/>
  <c r="X23" i="11"/>
  <c r="T23" i="11"/>
  <c r="P23" i="11"/>
  <c r="L23" i="11"/>
  <c r="I23" i="11"/>
  <c r="U23" i="11" s="1"/>
  <c r="F23" i="11"/>
  <c r="M23" i="11" s="1"/>
  <c r="AI22" i="11"/>
  <c r="AH22" i="11"/>
  <c r="AG22" i="11"/>
  <c r="AE22" i="11"/>
  <c r="AF22" i="11" s="1"/>
  <c r="AD22" i="11"/>
  <c r="W22" i="11"/>
  <c r="V22" i="11"/>
  <c r="S22" i="11"/>
  <c r="T22" i="11" s="1"/>
  <c r="R22" i="11"/>
  <c r="O22" i="11"/>
  <c r="N22" i="11"/>
  <c r="K22" i="11"/>
  <c r="L22" i="11" s="1"/>
  <c r="J22" i="11"/>
  <c r="H22" i="11"/>
  <c r="G22" i="11"/>
  <c r="I22" i="11" s="1"/>
  <c r="E22" i="11"/>
  <c r="D22" i="11"/>
  <c r="AJ21" i="11"/>
  <c r="AF21" i="11"/>
  <c r="AB21" i="11"/>
  <c r="AA21" i="11"/>
  <c r="Z21" i="11"/>
  <c r="X21" i="11"/>
  <c r="T21" i="11"/>
  <c r="P21" i="11"/>
  <c r="L21" i="11"/>
  <c r="I21" i="11"/>
  <c r="Y21" i="11" s="1"/>
  <c r="F21" i="11"/>
  <c r="AJ20" i="11"/>
  <c r="AF20" i="11"/>
  <c r="AK20" i="11" s="1"/>
  <c r="AA20" i="11"/>
  <c r="Z20" i="11"/>
  <c r="X20" i="11"/>
  <c r="T20" i="11"/>
  <c r="P20" i="11"/>
  <c r="L20" i="11"/>
  <c r="I20" i="11"/>
  <c r="U20" i="11" s="1"/>
  <c r="F20" i="11"/>
  <c r="M20" i="11" s="1"/>
  <c r="AJ19" i="11"/>
  <c r="AF19" i="11"/>
  <c r="AK19" i="11" s="1"/>
  <c r="AA19" i="11"/>
  <c r="Z19" i="11"/>
  <c r="AB19" i="11" s="1"/>
  <c r="AC19" i="11" s="1"/>
  <c r="X19" i="11"/>
  <c r="T19" i="11"/>
  <c r="Q19" i="11"/>
  <c r="P19" i="11"/>
  <c r="L19" i="11"/>
  <c r="M19" i="11" s="1"/>
  <c r="I19" i="11"/>
  <c r="F19" i="11"/>
  <c r="AJ18" i="11"/>
  <c r="AF18" i="11"/>
  <c r="AB18" i="11"/>
  <c r="AA18" i="11"/>
  <c r="Z18" i="11"/>
  <c r="X18" i="11"/>
  <c r="T18" i="11"/>
  <c r="P18" i="11"/>
  <c r="L18" i="11"/>
  <c r="I18" i="11"/>
  <c r="Y18" i="11" s="1"/>
  <c r="F18" i="11"/>
  <c r="AJ17" i="11"/>
  <c r="AF17" i="11"/>
  <c r="AB17" i="11"/>
  <c r="AA17" i="11"/>
  <c r="Z17" i="11"/>
  <c r="X17" i="11"/>
  <c r="T17" i="11"/>
  <c r="P17" i="11"/>
  <c r="L17" i="11"/>
  <c r="I17" i="11"/>
  <c r="Y17" i="11" s="1"/>
  <c r="F17" i="11"/>
  <c r="AJ16" i="11"/>
  <c r="AF16" i="11"/>
  <c r="AK16" i="11" s="1"/>
  <c r="AA16" i="11"/>
  <c r="Z16" i="11"/>
  <c r="X16" i="11"/>
  <c r="T16" i="11"/>
  <c r="P16" i="11"/>
  <c r="L16" i="11"/>
  <c r="I16" i="11"/>
  <c r="U16" i="11" s="1"/>
  <c r="F16" i="11"/>
  <c r="M16" i="11" s="1"/>
  <c r="AI15" i="11"/>
  <c r="AH15" i="11"/>
  <c r="AG15" i="11"/>
  <c r="AE15" i="11"/>
  <c r="AD15" i="11"/>
  <c r="AF15" i="11" s="1"/>
  <c r="AK15" i="11" s="1"/>
  <c r="W15" i="11"/>
  <c r="V15" i="11"/>
  <c r="X15" i="11" s="1"/>
  <c r="T15" i="11"/>
  <c r="S15" i="11"/>
  <c r="R15" i="11"/>
  <c r="O15" i="11"/>
  <c r="P15" i="11" s="1"/>
  <c r="N15" i="11"/>
  <c r="K15" i="11"/>
  <c r="J15" i="11"/>
  <c r="H15" i="11"/>
  <c r="G15" i="11"/>
  <c r="E15" i="11"/>
  <c r="D15" i="11"/>
  <c r="F15" i="11" s="1"/>
  <c r="AJ14" i="11"/>
  <c r="AF14" i="11"/>
  <c r="AA14" i="11"/>
  <c r="Z14" i="11"/>
  <c r="AB14" i="11" s="1"/>
  <c r="X14" i="11"/>
  <c r="T14" i="11"/>
  <c r="P14" i="11"/>
  <c r="AK14" i="11" s="1"/>
  <c r="L14" i="11"/>
  <c r="I14" i="11"/>
  <c r="Y14" i="11" s="1"/>
  <c r="F14" i="11"/>
  <c r="AJ13" i="11"/>
  <c r="AF13" i="11"/>
  <c r="AA13" i="11"/>
  <c r="Z13" i="11"/>
  <c r="AB13" i="11" s="1"/>
  <c r="AC13" i="11" s="1"/>
  <c r="X13" i="11"/>
  <c r="T13" i="11"/>
  <c r="P13" i="11"/>
  <c r="L13" i="11"/>
  <c r="I13" i="11"/>
  <c r="F13" i="11"/>
  <c r="AJ12" i="11"/>
  <c r="AF12" i="11"/>
  <c r="AK12" i="11" s="1"/>
  <c r="AA12" i="11"/>
  <c r="Z12" i="11"/>
  <c r="X12" i="11"/>
  <c r="T12" i="11"/>
  <c r="P12" i="11"/>
  <c r="L12" i="11"/>
  <c r="M12" i="11" s="1"/>
  <c r="I12" i="11"/>
  <c r="F12" i="11"/>
  <c r="Q12" i="11" s="1"/>
  <c r="AJ11" i="11"/>
  <c r="AF11" i="11"/>
  <c r="AA11" i="11"/>
  <c r="AB11" i="11" s="1"/>
  <c r="Z11" i="11"/>
  <c r="X11" i="11"/>
  <c r="T11" i="11"/>
  <c r="P11" i="11"/>
  <c r="L11" i="11"/>
  <c r="I11" i="11"/>
  <c r="F11" i="11"/>
  <c r="AC11" i="11" s="1"/>
  <c r="AJ10" i="11"/>
  <c r="AF10" i="11"/>
  <c r="AA10" i="11"/>
  <c r="AB10" i="11" s="1"/>
  <c r="Z10" i="11"/>
  <c r="X10" i="11"/>
  <c r="T10" i="11"/>
  <c r="P10" i="11"/>
  <c r="AK10" i="11" s="1"/>
  <c r="L10" i="11"/>
  <c r="I10" i="11"/>
  <c r="Y10" i="11" s="1"/>
  <c r="F10" i="11"/>
  <c r="AJ9" i="11"/>
  <c r="AF9" i="11"/>
  <c r="AA9" i="11"/>
  <c r="Z9" i="11"/>
  <c r="X9" i="11"/>
  <c r="T9" i="11"/>
  <c r="P9" i="11"/>
  <c r="L9" i="11"/>
  <c r="I9" i="11"/>
  <c r="U9" i="11" s="1"/>
  <c r="F9" i="11"/>
  <c r="AI45" i="10"/>
  <c r="AH45" i="10"/>
  <c r="AG45" i="10"/>
  <c r="AE45" i="10"/>
  <c r="AD45" i="10"/>
  <c r="W45" i="10"/>
  <c r="V45" i="10"/>
  <c r="S45" i="10"/>
  <c r="R45" i="10"/>
  <c r="O45" i="10"/>
  <c r="N45" i="10"/>
  <c r="K45" i="10"/>
  <c r="J45" i="10"/>
  <c r="H45" i="10"/>
  <c r="G45" i="10"/>
  <c r="E45" i="10"/>
  <c r="D45" i="10"/>
  <c r="F45" i="10" s="1"/>
  <c r="AI44" i="10"/>
  <c r="AH44" i="10"/>
  <c r="AG44" i="10"/>
  <c r="AE44" i="10"/>
  <c r="AD44" i="10"/>
  <c r="W44" i="10"/>
  <c r="V44" i="10"/>
  <c r="X44" i="10" s="1"/>
  <c r="T44" i="10"/>
  <c r="S44" i="10"/>
  <c r="R44" i="10"/>
  <c r="P44" i="10"/>
  <c r="O44" i="10"/>
  <c r="N44" i="10"/>
  <c r="K44" i="10"/>
  <c r="J44" i="10"/>
  <c r="H44" i="10"/>
  <c r="I44" i="10" s="1"/>
  <c r="G44" i="10"/>
  <c r="E44" i="10"/>
  <c r="D44" i="10"/>
  <c r="AJ43" i="10"/>
  <c r="AF43" i="10"/>
  <c r="AA43" i="10"/>
  <c r="Z43" i="10"/>
  <c r="AB43" i="10" s="1"/>
  <c r="Y43" i="10"/>
  <c r="X43" i="10"/>
  <c r="T43" i="10"/>
  <c r="P43" i="10"/>
  <c r="L43" i="10"/>
  <c r="I43" i="10"/>
  <c r="U43" i="10" s="1"/>
  <c r="F43" i="10"/>
  <c r="M43" i="10" s="1"/>
  <c r="AJ42" i="10"/>
  <c r="AF42" i="10"/>
  <c r="AA42" i="10"/>
  <c r="Z42" i="10"/>
  <c r="AB42" i="10" s="1"/>
  <c r="AC42" i="10" s="1"/>
  <c r="X42" i="10"/>
  <c r="T42" i="10"/>
  <c r="P42" i="10"/>
  <c r="L42" i="10"/>
  <c r="I42" i="10"/>
  <c r="F42" i="10"/>
  <c r="M42" i="10" s="1"/>
  <c r="AJ41" i="10"/>
  <c r="AF41" i="10"/>
  <c r="AK41" i="10" s="1"/>
  <c r="AA41" i="10"/>
  <c r="AB41" i="10" s="1"/>
  <c r="Z41" i="10"/>
  <c r="X41" i="10"/>
  <c r="T41" i="10"/>
  <c r="P41" i="10"/>
  <c r="L41" i="10"/>
  <c r="I41" i="10"/>
  <c r="U41" i="10" s="1"/>
  <c r="F41" i="10"/>
  <c r="AJ40" i="10"/>
  <c r="AF40" i="10"/>
  <c r="AK40" i="10" s="1"/>
  <c r="AB40" i="10"/>
  <c r="AA40" i="10"/>
  <c r="Z40" i="10"/>
  <c r="X40" i="10"/>
  <c r="T40" i="10"/>
  <c r="P40" i="10"/>
  <c r="L40" i="10"/>
  <c r="I40" i="10"/>
  <c r="F40" i="10"/>
  <c r="M40" i="10" s="1"/>
  <c r="AJ39" i="10"/>
  <c r="AF39" i="10"/>
  <c r="AA39" i="10"/>
  <c r="Z39" i="10"/>
  <c r="X39" i="10"/>
  <c r="T39" i="10"/>
  <c r="P39" i="10"/>
  <c r="L39" i="10"/>
  <c r="I39" i="10"/>
  <c r="F39" i="10"/>
  <c r="AJ38" i="10"/>
  <c r="AI38" i="10"/>
  <c r="AH38" i="10"/>
  <c r="AG38" i="10"/>
  <c r="AF38" i="10"/>
  <c r="AE38" i="10"/>
  <c r="AD38" i="10"/>
  <c r="W38" i="10"/>
  <c r="V38" i="10"/>
  <c r="S38" i="10"/>
  <c r="T38" i="10" s="1"/>
  <c r="R38" i="10"/>
  <c r="O38" i="10"/>
  <c r="P38" i="10" s="1"/>
  <c r="N38" i="10"/>
  <c r="K38" i="10"/>
  <c r="J38" i="10"/>
  <c r="H38" i="10"/>
  <c r="G38" i="10"/>
  <c r="I38" i="10" s="1"/>
  <c r="E38" i="10"/>
  <c r="D38" i="10"/>
  <c r="F38" i="10" s="1"/>
  <c r="AJ37" i="10"/>
  <c r="AF37" i="10"/>
  <c r="AA37" i="10"/>
  <c r="AB37" i="10" s="1"/>
  <c r="Z37" i="10"/>
  <c r="X37" i="10"/>
  <c r="T37" i="10"/>
  <c r="P37" i="10"/>
  <c r="AK37" i="10" s="1"/>
  <c r="L37" i="10"/>
  <c r="I37" i="10"/>
  <c r="F37" i="10"/>
  <c r="AJ36" i="10"/>
  <c r="AF36" i="10"/>
  <c r="AA36" i="10"/>
  <c r="Z36" i="10"/>
  <c r="AB36" i="10" s="1"/>
  <c r="Y36" i="10"/>
  <c r="X36" i="10"/>
  <c r="T36" i="10"/>
  <c r="P36" i="10"/>
  <c r="L36" i="10"/>
  <c r="I36" i="10"/>
  <c r="U36" i="10" s="1"/>
  <c r="F36" i="10"/>
  <c r="M36" i="10" s="1"/>
  <c r="AJ35" i="10"/>
  <c r="AF35" i="10"/>
  <c r="AA35" i="10"/>
  <c r="Z35" i="10"/>
  <c r="AB35" i="10" s="1"/>
  <c r="AC35" i="10" s="1"/>
  <c r="X35" i="10"/>
  <c r="T35" i="10"/>
  <c r="P35" i="10"/>
  <c r="L35" i="10"/>
  <c r="I35" i="10"/>
  <c r="F35" i="10"/>
  <c r="AJ34" i="10"/>
  <c r="AF34" i="10"/>
  <c r="AK34" i="10" s="1"/>
  <c r="AA34" i="10"/>
  <c r="AB34" i="10" s="1"/>
  <c r="Z34" i="10"/>
  <c r="X34" i="10"/>
  <c r="U34" i="10"/>
  <c r="T34" i="10"/>
  <c r="P34" i="10"/>
  <c r="L34" i="10"/>
  <c r="M34" i="10" s="1"/>
  <c r="I34" i="10"/>
  <c r="F34" i="10"/>
  <c r="AK33" i="10"/>
  <c r="AJ33" i="10"/>
  <c r="AF33" i="10"/>
  <c r="AA33" i="10"/>
  <c r="Z33" i="10"/>
  <c r="AB33" i="10" s="1"/>
  <c r="X33" i="10"/>
  <c r="T33" i="10"/>
  <c r="P33" i="10"/>
  <c r="L33" i="10"/>
  <c r="I33" i="10"/>
  <c r="U33" i="10" s="1"/>
  <c r="F33" i="10"/>
  <c r="AJ32" i="10"/>
  <c r="AF32" i="10"/>
  <c r="AC32" i="10"/>
  <c r="AA32" i="10"/>
  <c r="Z32" i="10"/>
  <c r="AB32" i="10" s="1"/>
  <c r="X32" i="10"/>
  <c r="Y32" i="10" s="1"/>
  <c r="T32" i="10"/>
  <c r="P32" i="10"/>
  <c r="L32" i="10"/>
  <c r="I32" i="10"/>
  <c r="U32" i="10" s="1"/>
  <c r="F32" i="10"/>
  <c r="Q32" i="10" s="1"/>
  <c r="AI31" i="10"/>
  <c r="AJ31" i="10" s="1"/>
  <c r="AH31" i="10"/>
  <c r="AG31" i="10"/>
  <c r="AE31" i="10"/>
  <c r="AF31" i="10" s="1"/>
  <c r="AD31" i="10"/>
  <c r="W31" i="10"/>
  <c r="V31" i="10"/>
  <c r="T31" i="10"/>
  <c r="S31" i="10"/>
  <c r="R31" i="10"/>
  <c r="O31" i="10"/>
  <c r="AA31" i="10" s="1"/>
  <c r="N31" i="10"/>
  <c r="K31" i="10"/>
  <c r="J31" i="10"/>
  <c r="H31" i="10"/>
  <c r="G31" i="10"/>
  <c r="E31" i="10"/>
  <c r="D31" i="10"/>
  <c r="F31" i="10" s="1"/>
  <c r="AJ30" i="10"/>
  <c r="AF30" i="10"/>
  <c r="AB30" i="10"/>
  <c r="AA30" i="10"/>
  <c r="Z30" i="10"/>
  <c r="X30" i="10"/>
  <c r="T30" i="10"/>
  <c r="P30" i="10"/>
  <c r="AK30" i="10" s="1"/>
  <c r="L30" i="10"/>
  <c r="I30" i="10"/>
  <c r="F30" i="10"/>
  <c r="AJ29" i="10"/>
  <c r="AF29" i="10"/>
  <c r="AK29" i="10" s="1"/>
  <c r="AA29" i="10"/>
  <c r="Z29" i="10"/>
  <c r="AB29" i="10" s="1"/>
  <c r="AC29" i="10" s="1"/>
  <c r="X29" i="10"/>
  <c r="T29" i="10"/>
  <c r="P29" i="10"/>
  <c r="L29" i="10"/>
  <c r="I29" i="10"/>
  <c r="F29" i="10"/>
  <c r="M29" i="10" s="1"/>
  <c r="AJ28" i="10"/>
  <c r="AF28" i="10"/>
  <c r="AK28" i="10" s="1"/>
  <c r="AA28" i="10"/>
  <c r="Z28" i="10"/>
  <c r="AB28" i="10" s="1"/>
  <c r="AC28" i="10" s="1"/>
  <c r="X28" i="10"/>
  <c r="T28" i="10"/>
  <c r="Q28" i="10"/>
  <c r="P28" i="10"/>
  <c r="M28" i="10"/>
  <c r="L28" i="10"/>
  <c r="I28" i="10"/>
  <c r="F28" i="10"/>
  <c r="AJ27" i="10"/>
  <c r="AF27" i="10"/>
  <c r="AK27" i="10" s="1"/>
  <c r="AA27" i="10"/>
  <c r="Z27" i="10"/>
  <c r="X27" i="10"/>
  <c r="U27" i="10"/>
  <c r="T27" i="10"/>
  <c r="P27" i="10"/>
  <c r="L27" i="10"/>
  <c r="I27" i="10"/>
  <c r="F27" i="10"/>
  <c r="M27" i="10" s="1"/>
  <c r="AJ26" i="10"/>
  <c r="AF26" i="10"/>
  <c r="AB26" i="10"/>
  <c r="AA26" i="10"/>
  <c r="Z26" i="10"/>
  <c r="X26" i="10"/>
  <c r="T26" i="10"/>
  <c r="P26" i="10"/>
  <c r="AK26" i="10" s="1"/>
  <c r="L26" i="10"/>
  <c r="I26" i="10"/>
  <c r="F26" i="10"/>
  <c r="M26" i="10" s="1"/>
  <c r="AJ25" i="10"/>
  <c r="AF25" i="10"/>
  <c r="AK25" i="10" s="1"/>
  <c r="AA25" i="10"/>
  <c r="Z25" i="10"/>
  <c r="AB25" i="10" s="1"/>
  <c r="X25" i="10"/>
  <c r="T25" i="10"/>
  <c r="P25" i="10"/>
  <c r="L25" i="10"/>
  <c r="I25" i="10"/>
  <c r="F25" i="10"/>
  <c r="AJ24" i="10"/>
  <c r="AF24" i="10"/>
  <c r="AA24" i="10"/>
  <c r="Z24" i="10"/>
  <c r="X24" i="10"/>
  <c r="T24" i="10"/>
  <c r="P24" i="10"/>
  <c r="L24" i="10"/>
  <c r="I24" i="10"/>
  <c r="F24" i="10"/>
  <c r="Q24" i="10" s="1"/>
  <c r="AJ23" i="10"/>
  <c r="AF23" i="10"/>
  <c r="AA23" i="10"/>
  <c r="Z23" i="10"/>
  <c r="X23" i="10"/>
  <c r="T23" i="10"/>
  <c r="P23" i="10"/>
  <c r="L23" i="10"/>
  <c r="I23" i="10"/>
  <c r="F23" i="10"/>
  <c r="AJ22" i="10"/>
  <c r="AF22" i="10"/>
  <c r="AA22" i="10"/>
  <c r="Z22" i="10"/>
  <c r="X22" i="10"/>
  <c r="U22" i="10"/>
  <c r="T22" i="10"/>
  <c r="P22" i="10"/>
  <c r="AK22" i="10" s="1"/>
  <c r="M22" i="10"/>
  <c r="L22" i="10"/>
  <c r="I22" i="10"/>
  <c r="F22" i="10"/>
  <c r="Q22" i="10" s="1"/>
  <c r="AI21" i="10"/>
  <c r="AH21" i="10"/>
  <c r="AG21" i="10"/>
  <c r="AE21" i="10"/>
  <c r="AD21" i="10"/>
  <c r="W21" i="10"/>
  <c r="V21" i="10"/>
  <c r="S21" i="10"/>
  <c r="R21" i="10"/>
  <c r="T21" i="10" s="1"/>
  <c r="O21" i="10"/>
  <c r="N21" i="10"/>
  <c r="K21" i="10"/>
  <c r="AA21" i="10" s="1"/>
  <c r="J21" i="10"/>
  <c r="L21" i="10" s="1"/>
  <c r="H21" i="10"/>
  <c r="G21" i="10"/>
  <c r="I21" i="10" s="1"/>
  <c r="E21" i="10"/>
  <c r="F21" i="10" s="1"/>
  <c r="D21" i="10"/>
  <c r="AJ20" i="10"/>
  <c r="AF20" i="10"/>
  <c r="AA20" i="10"/>
  <c r="Z20" i="10"/>
  <c r="X20" i="10"/>
  <c r="T20" i="10"/>
  <c r="P20" i="10"/>
  <c r="L20" i="10"/>
  <c r="I20" i="10"/>
  <c r="Y20" i="10" s="1"/>
  <c r="F20" i="10"/>
  <c r="AJ19" i="10"/>
  <c r="AF19" i="10"/>
  <c r="AA19" i="10"/>
  <c r="Z19" i="10"/>
  <c r="X19" i="10"/>
  <c r="T19" i="10"/>
  <c r="P19" i="10"/>
  <c r="AK19" i="10" s="1"/>
  <c r="L19" i="10"/>
  <c r="I19" i="10"/>
  <c r="U19" i="10" s="1"/>
  <c r="F19" i="10"/>
  <c r="M19" i="10" s="1"/>
  <c r="AJ18" i="10"/>
  <c r="AF18" i="10"/>
  <c r="AK18" i="10" s="1"/>
  <c r="AA18" i="10"/>
  <c r="Z18" i="10"/>
  <c r="AB18" i="10" s="1"/>
  <c r="X18" i="10"/>
  <c r="T18" i="10"/>
  <c r="P18" i="10"/>
  <c r="L18" i="10"/>
  <c r="I18" i="10"/>
  <c r="F18" i="10"/>
  <c r="AJ17" i="10"/>
  <c r="AF17" i="10"/>
  <c r="AK17" i="10" s="1"/>
  <c r="AA17" i="10"/>
  <c r="Z17" i="10"/>
  <c r="X17" i="10"/>
  <c r="U17" i="10"/>
  <c r="T17" i="10"/>
  <c r="Q17" i="10"/>
  <c r="P17" i="10"/>
  <c r="M17" i="10"/>
  <c r="L17" i="10"/>
  <c r="I17" i="10"/>
  <c r="Y17" i="10" s="1"/>
  <c r="F17" i="10"/>
  <c r="AK16" i="10"/>
  <c r="AJ16" i="10"/>
  <c r="AF16" i="10"/>
  <c r="AA16" i="10"/>
  <c r="Z16" i="10"/>
  <c r="X16" i="10"/>
  <c r="T16" i="10"/>
  <c r="P16" i="10"/>
  <c r="M16" i="10"/>
  <c r="L16" i="10"/>
  <c r="I16" i="10"/>
  <c r="Y16" i="10" s="1"/>
  <c r="F16" i="10"/>
  <c r="AJ15" i="10"/>
  <c r="AF15" i="10"/>
  <c r="AA15" i="10"/>
  <c r="Z15" i="10"/>
  <c r="AB15" i="10" s="1"/>
  <c r="X15" i="10"/>
  <c r="T15" i="10"/>
  <c r="P15" i="10"/>
  <c r="AK15" i="10" s="1"/>
  <c r="L15" i="10"/>
  <c r="I15" i="10"/>
  <c r="Y15" i="10" s="1"/>
  <c r="F15" i="10"/>
  <c r="AJ14" i="10"/>
  <c r="AF14" i="10"/>
  <c r="AA14" i="10"/>
  <c r="AB14" i="10" s="1"/>
  <c r="AC14" i="10" s="1"/>
  <c r="Z14" i="10"/>
  <c r="X14" i="10"/>
  <c r="T14" i="10"/>
  <c r="P14" i="10"/>
  <c r="AK14" i="10" s="1"/>
  <c r="L14" i="10"/>
  <c r="I14" i="10"/>
  <c r="U14" i="10" s="1"/>
  <c r="F14" i="10"/>
  <c r="AJ13" i="10"/>
  <c r="AI13" i="10"/>
  <c r="AH13" i="10"/>
  <c r="AG13" i="10"/>
  <c r="AE13" i="10"/>
  <c r="AD13" i="10"/>
  <c r="X13" i="10"/>
  <c r="W13" i="10"/>
  <c r="V13" i="10"/>
  <c r="S13" i="10"/>
  <c r="R13" i="10"/>
  <c r="O13" i="10"/>
  <c r="N13" i="10"/>
  <c r="P13" i="10" s="1"/>
  <c r="K13" i="10"/>
  <c r="J13" i="10"/>
  <c r="L13" i="10" s="1"/>
  <c r="H13" i="10"/>
  <c r="G13" i="10"/>
  <c r="E13" i="10"/>
  <c r="D13" i="10"/>
  <c r="F13" i="10" s="1"/>
  <c r="AJ12" i="10"/>
  <c r="AF12" i="10"/>
  <c r="AA12" i="10"/>
  <c r="Z12" i="10"/>
  <c r="X12" i="10"/>
  <c r="T12" i="10"/>
  <c r="P12" i="10"/>
  <c r="AK12" i="10" s="1"/>
  <c r="M12" i="10"/>
  <c r="L12" i="10"/>
  <c r="I12" i="10"/>
  <c r="F12" i="10"/>
  <c r="Q12" i="10" s="1"/>
  <c r="AJ11" i="10"/>
  <c r="AF11" i="10"/>
  <c r="AK11" i="10" s="1"/>
  <c r="AA11" i="10"/>
  <c r="Z11" i="10"/>
  <c r="AB11" i="10" s="1"/>
  <c r="X11" i="10"/>
  <c r="T11" i="10"/>
  <c r="P11" i="10"/>
  <c r="L11" i="10"/>
  <c r="I11" i="10"/>
  <c r="U11" i="10" s="1"/>
  <c r="F11" i="10"/>
  <c r="AJ10" i="10"/>
  <c r="AF10" i="10"/>
  <c r="AK10" i="10" s="1"/>
  <c r="AA10" i="10"/>
  <c r="Z10" i="10"/>
  <c r="X10" i="10"/>
  <c r="T10" i="10"/>
  <c r="U10" i="10" s="1"/>
  <c r="Q10" i="10"/>
  <c r="P10" i="10"/>
  <c r="L10" i="10"/>
  <c r="M10" i="10" s="1"/>
  <c r="I10" i="10"/>
  <c r="Y10" i="10" s="1"/>
  <c r="F10" i="10"/>
  <c r="AJ9" i="10"/>
  <c r="AF9" i="10"/>
  <c r="AA9" i="10"/>
  <c r="Z9" i="10"/>
  <c r="AB9" i="10" s="1"/>
  <c r="X9" i="10"/>
  <c r="T9" i="10"/>
  <c r="P9" i="10"/>
  <c r="L9" i="10"/>
  <c r="I9" i="10"/>
  <c r="U9" i="10" s="1"/>
  <c r="F9" i="10"/>
  <c r="AI32" i="9"/>
  <c r="AH32" i="9"/>
  <c r="AG32" i="9"/>
  <c r="AJ32" i="9" s="1"/>
  <c r="AE32" i="9"/>
  <c r="AF32" i="9" s="1"/>
  <c r="AD32" i="9"/>
  <c r="W32" i="9"/>
  <c r="V32" i="9"/>
  <c r="X32" i="9" s="1"/>
  <c r="S32" i="9"/>
  <c r="R32" i="9"/>
  <c r="O32" i="9"/>
  <c r="N32" i="9"/>
  <c r="P32" i="9" s="1"/>
  <c r="K32" i="9"/>
  <c r="J32" i="9"/>
  <c r="H32" i="9"/>
  <c r="I32" i="9" s="1"/>
  <c r="G32" i="9"/>
  <c r="E32" i="9"/>
  <c r="D32" i="9"/>
  <c r="F32" i="9" s="1"/>
  <c r="AI31" i="9"/>
  <c r="AH31" i="9"/>
  <c r="AG31" i="9"/>
  <c r="AE31" i="9"/>
  <c r="AD31" i="9"/>
  <c r="AF31" i="9" s="1"/>
  <c r="W31" i="9"/>
  <c r="V31" i="9"/>
  <c r="S31" i="9"/>
  <c r="R31" i="9"/>
  <c r="T31" i="9" s="1"/>
  <c r="O31" i="9"/>
  <c r="N31" i="9"/>
  <c r="K31" i="9"/>
  <c r="AA31" i="9" s="1"/>
  <c r="J31" i="9"/>
  <c r="Z31" i="9" s="1"/>
  <c r="AB31" i="9" s="1"/>
  <c r="H31" i="9"/>
  <c r="G31" i="9"/>
  <c r="E31" i="9"/>
  <c r="D31" i="9"/>
  <c r="AJ30" i="9"/>
  <c r="AF30" i="9"/>
  <c r="AA30" i="9"/>
  <c r="AB30" i="9" s="1"/>
  <c r="Z30" i="9"/>
  <c r="X30" i="9"/>
  <c r="T30" i="9"/>
  <c r="P30" i="9"/>
  <c r="AK30" i="9" s="1"/>
  <c r="L30" i="9"/>
  <c r="I30" i="9"/>
  <c r="Y30" i="9" s="1"/>
  <c r="F30" i="9"/>
  <c r="M30" i="9" s="1"/>
  <c r="AJ29" i="9"/>
  <c r="AF29" i="9"/>
  <c r="AB29" i="9"/>
  <c r="AC29" i="9" s="1"/>
  <c r="AA29" i="9"/>
  <c r="Z29" i="9"/>
  <c r="X29" i="9"/>
  <c r="T29" i="9"/>
  <c r="P29" i="9"/>
  <c r="AK29" i="9" s="1"/>
  <c r="L29" i="9"/>
  <c r="I29" i="9"/>
  <c r="F29" i="9"/>
  <c r="AJ28" i="9"/>
  <c r="AF28" i="9"/>
  <c r="AK28" i="9" s="1"/>
  <c r="AA28" i="9"/>
  <c r="Z28" i="9"/>
  <c r="X28" i="9"/>
  <c r="T28" i="9"/>
  <c r="P28" i="9"/>
  <c r="L28" i="9"/>
  <c r="I28" i="9"/>
  <c r="Y28" i="9" s="1"/>
  <c r="F28" i="9"/>
  <c r="Q28" i="9" s="1"/>
  <c r="AJ27" i="9"/>
  <c r="AF27" i="9"/>
  <c r="AA27" i="9"/>
  <c r="Z27" i="9"/>
  <c r="AB27" i="9" s="1"/>
  <c r="AC27" i="9" s="1"/>
  <c r="X27" i="9"/>
  <c r="T27" i="9"/>
  <c r="P27" i="9"/>
  <c r="L27" i="9"/>
  <c r="I27" i="9"/>
  <c r="F27" i="9"/>
  <c r="M27" i="9" s="1"/>
  <c r="AJ26" i="9"/>
  <c r="AF26" i="9"/>
  <c r="AB26" i="9"/>
  <c r="AA26" i="9"/>
  <c r="Z26" i="9"/>
  <c r="X26" i="9"/>
  <c r="T26" i="9"/>
  <c r="U26" i="9" s="1"/>
  <c r="P26" i="9"/>
  <c r="AK26" i="9" s="1"/>
  <c r="L26" i="9"/>
  <c r="I26" i="9"/>
  <c r="Y26" i="9" s="1"/>
  <c r="F26" i="9"/>
  <c r="M26" i="9" s="1"/>
  <c r="AI25" i="9"/>
  <c r="AH25" i="9"/>
  <c r="AG25" i="9"/>
  <c r="AE25" i="9"/>
  <c r="AD25" i="9"/>
  <c r="W25" i="9"/>
  <c r="V25" i="9"/>
  <c r="X25" i="9" s="1"/>
  <c r="S25" i="9"/>
  <c r="R25" i="9"/>
  <c r="O25" i="9"/>
  <c r="N25" i="9"/>
  <c r="P25" i="9" s="1"/>
  <c r="K25" i="9"/>
  <c r="AA25" i="9" s="1"/>
  <c r="J25" i="9"/>
  <c r="H25" i="9"/>
  <c r="G25" i="9"/>
  <c r="F25" i="9"/>
  <c r="E25" i="9"/>
  <c r="D25" i="9"/>
  <c r="AJ24" i="9"/>
  <c r="AF24" i="9"/>
  <c r="AK24" i="9" s="1"/>
  <c r="AA24" i="9"/>
  <c r="Z24" i="9"/>
  <c r="X24" i="9"/>
  <c r="U24" i="9"/>
  <c r="T24" i="9"/>
  <c r="P24" i="9"/>
  <c r="L24" i="9"/>
  <c r="I24" i="9"/>
  <c r="F24" i="9"/>
  <c r="AJ23" i="9"/>
  <c r="AF23" i="9"/>
  <c r="AA23" i="9"/>
  <c r="Z23" i="9"/>
  <c r="X23" i="9"/>
  <c r="T23" i="9"/>
  <c r="P23" i="9"/>
  <c r="AK23" i="9" s="1"/>
  <c r="L23" i="9"/>
  <c r="I23" i="9"/>
  <c r="Y23" i="9" s="1"/>
  <c r="F23" i="9"/>
  <c r="AJ22" i="9"/>
  <c r="AF22" i="9"/>
  <c r="AA22" i="9"/>
  <c r="Z22" i="9"/>
  <c r="AB22" i="9" s="1"/>
  <c r="X22" i="9"/>
  <c r="T22" i="9"/>
  <c r="P22" i="9"/>
  <c r="AK22" i="9" s="1"/>
  <c r="L22" i="9"/>
  <c r="I22" i="9"/>
  <c r="U22" i="9" s="1"/>
  <c r="F22" i="9"/>
  <c r="AJ21" i="9"/>
  <c r="AF21" i="9"/>
  <c r="AK21" i="9" s="1"/>
  <c r="AA21" i="9"/>
  <c r="Z21" i="9"/>
  <c r="AB21" i="9" s="1"/>
  <c r="X21" i="9"/>
  <c r="T21" i="9"/>
  <c r="P21" i="9"/>
  <c r="L21" i="9"/>
  <c r="I21" i="9"/>
  <c r="Y21" i="9" s="1"/>
  <c r="F21" i="9"/>
  <c r="Q21" i="9" s="1"/>
  <c r="AJ20" i="9"/>
  <c r="AF20" i="9"/>
  <c r="AA20" i="9"/>
  <c r="Z20" i="9"/>
  <c r="X20" i="9"/>
  <c r="T20" i="9"/>
  <c r="U20" i="9" s="1"/>
  <c r="P20" i="9"/>
  <c r="L20" i="9"/>
  <c r="I20" i="9"/>
  <c r="F20" i="9"/>
  <c r="AJ19" i="9"/>
  <c r="AF19" i="9"/>
  <c r="AA19" i="9"/>
  <c r="Z19" i="9"/>
  <c r="AB19" i="9" s="1"/>
  <c r="X19" i="9"/>
  <c r="T19" i="9"/>
  <c r="P19" i="9"/>
  <c r="AK19" i="9" s="1"/>
  <c r="L19" i="9"/>
  <c r="I19" i="9"/>
  <c r="F19" i="9"/>
  <c r="AJ18" i="9"/>
  <c r="AF18" i="9"/>
  <c r="AA18" i="9"/>
  <c r="Z18" i="9"/>
  <c r="X18" i="9"/>
  <c r="T18" i="9"/>
  <c r="P18" i="9"/>
  <c r="L18" i="9"/>
  <c r="I18" i="9"/>
  <c r="U18" i="9" s="1"/>
  <c r="F18" i="9"/>
  <c r="AI17" i="9"/>
  <c r="AH17" i="9"/>
  <c r="AG17" i="9"/>
  <c r="AE17" i="9"/>
  <c r="AD17" i="9"/>
  <c r="W17" i="9"/>
  <c r="V17" i="9"/>
  <c r="X17" i="9" s="1"/>
  <c r="S17" i="9"/>
  <c r="R17" i="9"/>
  <c r="O17" i="9"/>
  <c r="N17" i="9"/>
  <c r="P17" i="9" s="1"/>
  <c r="K17" i="9"/>
  <c r="AA17" i="9" s="1"/>
  <c r="J17" i="9"/>
  <c r="Z17" i="9" s="1"/>
  <c r="H17" i="9"/>
  <c r="G17" i="9"/>
  <c r="I17" i="9" s="1"/>
  <c r="F17" i="9"/>
  <c r="E17" i="9"/>
  <c r="D17" i="9"/>
  <c r="AJ16" i="9"/>
  <c r="AF16" i="9"/>
  <c r="AB16" i="9"/>
  <c r="AA16" i="9"/>
  <c r="Z16" i="9"/>
  <c r="X16" i="9"/>
  <c r="T16" i="9"/>
  <c r="P16" i="9"/>
  <c r="L16" i="9"/>
  <c r="I16" i="9"/>
  <c r="F16" i="9"/>
  <c r="AJ15" i="9"/>
  <c r="AF15" i="9"/>
  <c r="AA15" i="9"/>
  <c r="Z15" i="9"/>
  <c r="X15" i="9"/>
  <c r="T15" i="9"/>
  <c r="P15" i="9"/>
  <c r="L15" i="9"/>
  <c r="I15" i="9"/>
  <c r="F15" i="9"/>
  <c r="AJ14" i="9"/>
  <c r="AF14" i="9"/>
  <c r="AK14" i="9" s="1"/>
  <c r="AA14" i="9"/>
  <c r="Z14" i="9"/>
  <c r="AB14" i="9" s="1"/>
  <c r="AC14" i="9" s="1"/>
  <c r="X14" i="9"/>
  <c r="T14" i="9"/>
  <c r="P14" i="9"/>
  <c r="L14" i="9"/>
  <c r="I14" i="9"/>
  <c r="Y14" i="9" s="1"/>
  <c r="F14" i="9"/>
  <c r="AJ13" i="9"/>
  <c r="AF13" i="9"/>
  <c r="AA13" i="9"/>
  <c r="Z13" i="9"/>
  <c r="X13" i="9"/>
  <c r="U13" i="9"/>
  <c r="T13" i="9"/>
  <c r="P13" i="9"/>
  <c r="L13" i="9"/>
  <c r="I13" i="9"/>
  <c r="F13" i="9"/>
  <c r="AJ12" i="9"/>
  <c r="AF12" i="9"/>
  <c r="AA12" i="9"/>
  <c r="Z12" i="9"/>
  <c r="AB12" i="9" s="1"/>
  <c r="X12" i="9"/>
  <c r="T12" i="9"/>
  <c r="P12" i="9"/>
  <c r="L12" i="9"/>
  <c r="I12" i="9"/>
  <c r="F12" i="9"/>
  <c r="AJ11" i="9"/>
  <c r="AF11" i="9"/>
  <c r="AA11" i="9"/>
  <c r="AB11" i="9" s="1"/>
  <c r="Z11" i="9"/>
  <c r="X11" i="9"/>
  <c r="T11" i="9"/>
  <c r="P11" i="9"/>
  <c r="L11" i="9"/>
  <c r="I11" i="9"/>
  <c r="Y11" i="9" s="1"/>
  <c r="F11" i="9"/>
  <c r="AJ10" i="9"/>
  <c r="AF10" i="9"/>
  <c r="AA10" i="9"/>
  <c r="Z10" i="9"/>
  <c r="AB10" i="9" s="1"/>
  <c r="AC10" i="9" s="1"/>
  <c r="X10" i="9"/>
  <c r="T10" i="9"/>
  <c r="P10" i="9"/>
  <c r="L10" i="9"/>
  <c r="I10" i="9"/>
  <c r="F10" i="9"/>
  <c r="M10" i="9" s="1"/>
  <c r="AJ9" i="9"/>
  <c r="AF9" i="9"/>
  <c r="AA9" i="9"/>
  <c r="Z9" i="9"/>
  <c r="AB9" i="9" s="1"/>
  <c r="X9" i="9"/>
  <c r="T9" i="9"/>
  <c r="P9" i="9"/>
  <c r="L9" i="9"/>
  <c r="I9" i="9"/>
  <c r="F9" i="9"/>
  <c r="M9" i="9" s="1"/>
  <c r="AI41" i="8"/>
  <c r="AH41" i="8"/>
  <c r="AG41" i="8"/>
  <c r="AJ41" i="8" s="1"/>
  <c r="AE41" i="8"/>
  <c r="AD41" i="8"/>
  <c r="W41" i="8"/>
  <c r="V41" i="8"/>
  <c r="X41" i="8" s="1"/>
  <c r="S41" i="8"/>
  <c r="R41" i="8"/>
  <c r="O41" i="8"/>
  <c r="N41" i="8"/>
  <c r="P41" i="8" s="1"/>
  <c r="K41" i="8"/>
  <c r="AA41" i="8" s="1"/>
  <c r="J41" i="8"/>
  <c r="H41" i="8"/>
  <c r="G41" i="8"/>
  <c r="I41" i="8" s="1"/>
  <c r="E41" i="8"/>
  <c r="F41" i="8" s="1"/>
  <c r="D41" i="8"/>
  <c r="AI40" i="8"/>
  <c r="AH40" i="8"/>
  <c r="AG40" i="8"/>
  <c r="AJ40" i="8" s="1"/>
  <c r="AE40" i="8"/>
  <c r="AD40" i="8"/>
  <c r="W40" i="8"/>
  <c r="X40" i="8" s="1"/>
  <c r="V40" i="8"/>
  <c r="S40" i="8"/>
  <c r="R40" i="8"/>
  <c r="O40" i="8"/>
  <c r="P40" i="8" s="1"/>
  <c r="N40" i="8"/>
  <c r="K40" i="8"/>
  <c r="J40" i="8"/>
  <c r="H40" i="8"/>
  <c r="G40" i="8"/>
  <c r="E40" i="8"/>
  <c r="D40" i="8"/>
  <c r="F40" i="8" s="1"/>
  <c r="AJ39" i="8"/>
  <c r="AF39" i="8"/>
  <c r="AA39" i="8"/>
  <c r="Z39" i="8"/>
  <c r="AB39" i="8" s="1"/>
  <c r="X39" i="8"/>
  <c r="T39" i="8"/>
  <c r="P39" i="8"/>
  <c r="L39" i="8"/>
  <c r="I39" i="8"/>
  <c r="U39" i="8" s="1"/>
  <c r="F39" i="8"/>
  <c r="AJ38" i="8"/>
  <c r="AF38" i="8"/>
  <c r="AK38" i="8" s="1"/>
  <c r="AA38" i="8"/>
  <c r="Z38" i="8"/>
  <c r="X38" i="8"/>
  <c r="T38" i="8"/>
  <c r="Q38" i="8"/>
  <c r="P38" i="8"/>
  <c r="L38" i="8"/>
  <c r="M38" i="8" s="1"/>
  <c r="I38" i="8"/>
  <c r="U38" i="8" s="1"/>
  <c r="F38" i="8"/>
  <c r="AJ37" i="8"/>
  <c r="AF37" i="8"/>
  <c r="AA37" i="8"/>
  <c r="Z37" i="8"/>
  <c r="X37" i="8"/>
  <c r="T37" i="8"/>
  <c r="U37" i="8" s="1"/>
  <c r="P37" i="8"/>
  <c r="L37" i="8"/>
  <c r="I37" i="8"/>
  <c r="Y37" i="8" s="1"/>
  <c r="F37" i="8"/>
  <c r="AJ36" i="8"/>
  <c r="AF36" i="8"/>
  <c r="AA36" i="8"/>
  <c r="Z36" i="8"/>
  <c r="X36" i="8"/>
  <c r="T36" i="8"/>
  <c r="P36" i="8"/>
  <c r="AK36" i="8" s="1"/>
  <c r="M36" i="8"/>
  <c r="L36" i="8"/>
  <c r="I36" i="8"/>
  <c r="F36" i="8"/>
  <c r="AJ35" i="8"/>
  <c r="AF35" i="8"/>
  <c r="AB35" i="8"/>
  <c r="AA35" i="8"/>
  <c r="Z35" i="8"/>
  <c r="X35" i="8"/>
  <c r="T35" i="8"/>
  <c r="P35" i="8"/>
  <c r="AK35" i="8" s="1"/>
  <c r="L35" i="8"/>
  <c r="I35" i="8"/>
  <c r="F35" i="8"/>
  <c r="M35" i="8" s="1"/>
  <c r="AI34" i="8"/>
  <c r="AJ34" i="8" s="1"/>
  <c r="AH34" i="8"/>
  <c r="AG34" i="8"/>
  <c r="AE34" i="8"/>
  <c r="AD34" i="8"/>
  <c r="W34" i="8"/>
  <c r="V34" i="8"/>
  <c r="S34" i="8"/>
  <c r="R34" i="8"/>
  <c r="O34" i="8"/>
  <c r="N34" i="8"/>
  <c r="K34" i="8"/>
  <c r="AA34" i="8" s="1"/>
  <c r="J34" i="8"/>
  <c r="H34" i="8"/>
  <c r="G34" i="8"/>
  <c r="F34" i="8"/>
  <c r="E34" i="8"/>
  <c r="D34" i="8"/>
  <c r="AJ33" i="8"/>
  <c r="AF33" i="8"/>
  <c r="AA33" i="8"/>
  <c r="Z33" i="8"/>
  <c r="X33" i="8"/>
  <c r="T33" i="8"/>
  <c r="P33" i="8"/>
  <c r="L33" i="8"/>
  <c r="I33" i="8"/>
  <c r="Y33" i="8" s="1"/>
  <c r="F33" i="8"/>
  <c r="AJ32" i="8"/>
  <c r="AF32" i="8"/>
  <c r="AB32" i="8"/>
  <c r="AA32" i="8"/>
  <c r="Z32" i="8"/>
  <c r="X32" i="8"/>
  <c r="T32" i="8"/>
  <c r="P32" i="8"/>
  <c r="L32" i="8"/>
  <c r="I32" i="8"/>
  <c r="F32" i="8"/>
  <c r="M32" i="8" s="1"/>
  <c r="AJ31" i="8"/>
  <c r="AF31" i="8"/>
  <c r="AA31" i="8"/>
  <c r="Z31" i="8"/>
  <c r="AB31" i="8" s="1"/>
  <c r="AC31" i="8" s="1"/>
  <c r="X31" i="8"/>
  <c r="T31" i="8"/>
  <c r="P31" i="8"/>
  <c r="L31" i="8"/>
  <c r="I31" i="8"/>
  <c r="U31" i="8" s="1"/>
  <c r="F31" i="8"/>
  <c r="M31" i="8" s="1"/>
  <c r="AJ30" i="8"/>
  <c r="AF30" i="8"/>
  <c r="AA30" i="8"/>
  <c r="Z30" i="8"/>
  <c r="AB30" i="8" s="1"/>
  <c r="X30" i="8"/>
  <c r="T30" i="8"/>
  <c r="P30" i="8"/>
  <c r="L30" i="8"/>
  <c r="I30" i="8"/>
  <c r="Y30" i="8" s="1"/>
  <c r="F30" i="8"/>
  <c r="AJ29" i="8"/>
  <c r="AF29" i="8"/>
  <c r="AA29" i="8"/>
  <c r="AB29" i="8" s="1"/>
  <c r="Z29" i="8"/>
  <c r="X29" i="8"/>
  <c r="U29" i="8"/>
  <c r="T29" i="8"/>
  <c r="P29" i="8"/>
  <c r="L29" i="8"/>
  <c r="M29" i="8" s="1"/>
  <c r="I29" i="8"/>
  <c r="F29" i="8"/>
  <c r="AJ28" i="8"/>
  <c r="AF28" i="8"/>
  <c r="AA28" i="8"/>
  <c r="Z28" i="8"/>
  <c r="AB28" i="8" s="1"/>
  <c r="X28" i="8"/>
  <c r="T28" i="8"/>
  <c r="P28" i="8"/>
  <c r="L28" i="8"/>
  <c r="I28" i="8"/>
  <c r="U28" i="8" s="1"/>
  <c r="F28" i="8"/>
  <c r="AI27" i="8"/>
  <c r="AH27" i="8"/>
  <c r="AG27" i="8"/>
  <c r="AE27" i="8"/>
  <c r="AD27" i="8"/>
  <c r="W27" i="8"/>
  <c r="V27" i="8"/>
  <c r="S27" i="8"/>
  <c r="R27" i="8"/>
  <c r="O27" i="8"/>
  <c r="N27" i="8"/>
  <c r="K27" i="8"/>
  <c r="J27" i="8"/>
  <c r="L27" i="8" s="1"/>
  <c r="H27" i="8"/>
  <c r="G27" i="8"/>
  <c r="E27" i="8"/>
  <c r="D27" i="8"/>
  <c r="F27" i="8" s="1"/>
  <c r="AJ26" i="8"/>
  <c r="AF26" i="8"/>
  <c r="AA26" i="8"/>
  <c r="Z26" i="8"/>
  <c r="X26" i="8"/>
  <c r="T26" i="8"/>
  <c r="P26" i="8"/>
  <c r="AK26" i="8" s="1"/>
  <c r="M26" i="8"/>
  <c r="L26" i="8"/>
  <c r="I26" i="8"/>
  <c r="F26" i="8"/>
  <c r="AJ25" i="8"/>
  <c r="AF25" i="8"/>
  <c r="AA25" i="8"/>
  <c r="Z25" i="8"/>
  <c r="AB25" i="8" s="1"/>
  <c r="X25" i="8"/>
  <c r="T25" i="8"/>
  <c r="P25" i="8"/>
  <c r="AK25" i="8" s="1"/>
  <c r="L25" i="8"/>
  <c r="I25" i="8"/>
  <c r="F25" i="8"/>
  <c r="AJ24" i="8"/>
  <c r="AF24" i="8"/>
  <c r="AK24" i="8" s="1"/>
  <c r="AA24" i="8"/>
  <c r="Z24" i="8"/>
  <c r="AB24" i="8" s="1"/>
  <c r="AC24" i="8" s="1"/>
  <c r="X24" i="8"/>
  <c r="T24" i="8"/>
  <c r="P24" i="8"/>
  <c r="L24" i="8"/>
  <c r="M24" i="8" s="1"/>
  <c r="I24" i="8"/>
  <c r="F24" i="8"/>
  <c r="Q24" i="8" s="1"/>
  <c r="AJ23" i="8"/>
  <c r="AF23" i="8"/>
  <c r="AA23" i="8"/>
  <c r="Z23" i="8"/>
  <c r="X23" i="8"/>
  <c r="T23" i="8"/>
  <c r="P23" i="8"/>
  <c r="L23" i="8"/>
  <c r="I23" i="8"/>
  <c r="Y23" i="8" s="1"/>
  <c r="F23" i="8"/>
  <c r="AJ22" i="8"/>
  <c r="AF22" i="8"/>
  <c r="AA22" i="8"/>
  <c r="AB22" i="8" s="1"/>
  <c r="Z22" i="8"/>
  <c r="X22" i="8"/>
  <c r="T22" i="8"/>
  <c r="P22" i="8"/>
  <c r="AK22" i="8" s="1"/>
  <c r="L22" i="8"/>
  <c r="I22" i="8"/>
  <c r="F22" i="8"/>
  <c r="AI21" i="8"/>
  <c r="AH21" i="8"/>
  <c r="AG21" i="8"/>
  <c r="AJ21" i="8" s="1"/>
  <c r="AE21" i="8"/>
  <c r="AD21" i="8"/>
  <c r="W21" i="8"/>
  <c r="V21" i="8"/>
  <c r="X21" i="8" s="1"/>
  <c r="S21" i="8"/>
  <c r="R21" i="8"/>
  <c r="O21" i="8"/>
  <c r="N21" i="8"/>
  <c r="P21" i="8" s="1"/>
  <c r="K21" i="8"/>
  <c r="AA21" i="8" s="1"/>
  <c r="J21" i="8"/>
  <c r="H21" i="8"/>
  <c r="G21" i="8"/>
  <c r="I21" i="8" s="1"/>
  <c r="Y21" i="8" s="1"/>
  <c r="E21" i="8"/>
  <c r="F21" i="8" s="1"/>
  <c r="D21" i="8"/>
  <c r="AJ20" i="8"/>
  <c r="AF20" i="8"/>
  <c r="AK20" i="8" s="1"/>
  <c r="AA20" i="8"/>
  <c r="Z20" i="8"/>
  <c r="X20" i="8"/>
  <c r="T20" i="8"/>
  <c r="U20" i="8" s="1"/>
  <c r="P20" i="8"/>
  <c r="L20" i="8"/>
  <c r="I20" i="8"/>
  <c r="F20" i="8"/>
  <c r="AJ19" i="8"/>
  <c r="AF19" i="8"/>
  <c r="AA19" i="8"/>
  <c r="Z19" i="8"/>
  <c r="X19" i="8"/>
  <c r="T19" i="8"/>
  <c r="P19" i="8"/>
  <c r="AK19" i="8" s="1"/>
  <c r="M19" i="8"/>
  <c r="L19" i="8"/>
  <c r="I19" i="8"/>
  <c r="F19" i="8"/>
  <c r="AJ18" i="8"/>
  <c r="AF18" i="8"/>
  <c r="AA18" i="8"/>
  <c r="Z18" i="8"/>
  <c r="AB18" i="8" s="1"/>
  <c r="X18" i="8"/>
  <c r="T18" i="8"/>
  <c r="P18" i="8"/>
  <c r="AK18" i="8" s="1"/>
  <c r="L18" i="8"/>
  <c r="I18" i="8"/>
  <c r="F18" i="8"/>
  <c r="AJ17" i="8"/>
  <c r="AF17" i="8"/>
  <c r="AA17" i="8"/>
  <c r="Z17" i="8"/>
  <c r="AB17" i="8" s="1"/>
  <c r="AC17" i="8" s="1"/>
  <c r="X17" i="8"/>
  <c r="T17" i="8"/>
  <c r="P17" i="8"/>
  <c r="L17" i="8"/>
  <c r="M17" i="8" s="1"/>
  <c r="I17" i="8"/>
  <c r="F17" i="8"/>
  <c r="AJ16" i="8"/>
  <c r="AF16" i="8"/>
  <c r="AA16" i="8"/>
  <c r="Z16" i="8"/>
  <c r="X16" i="8"/>
  <c r="T16" i="8"/>
  <c r="P16" i="8"/>
  <c r="L16" i="8"/>
  <c r="I16" i="8"/>
  <c r="Y16" i="8" s="1"/>
  <c r="F16" i="8"/>
  <c r="AJ15" i="8"/>
  <c r="AI15" i="8"/>
  <c r="AH15" i="8"/>
  <c r="AG15" i="8"/>
  <c r="AE15" i="8"/>
  <c r="AD15" i="8"/>
  <c r="AF15" i="8" s="1"/>
  <c r="W15" i="8"/>
  <c r="X15" i="8" s="1"/>
  <c r="V15" i="8"/>
  <c r="T15" i="8"/>
  <c r="S15" i="8"/>
  <c r="R15" i="8"/>
  <c r="O15" i="8"/>
  <c r="N15" i="8"/>
  <c r="K15" i="8"/>
  <c r="J15" i="8"/>
  <c r="H15" i="8"/>
  <c r="I15" i="8" s="1"/>
  <c r="G15" i="8"/>
  <c r="E15" i="8"/>
  <c r="D15" i="8"/>
  <c r="F15" i="8" s="1"/>
  <c r="AJ14" i="8"/>
  <c r="AF14" i="8"/>
  <c r="AA14" i="8"/>
  <c r="Z14" i="8"/>
  <c r="AB14" i="8" s="1"/>
  <c r="AC14" i="8" s="1"/>
  <c r="X14" i="8"/>
  <c r="T14" i="8"/>
  <c r="P14" i="8"/>
  <c r="M14" i="8"/>
  <c r="L14" i="8"/>
  <c r="I14" i="8"/>
  <c r="F14" i="8"/>
  <c r="Q14" i="8" s="1"/>
  <c r="AJ13" i="8"/>
  <c r="AF13" i="8"/>
  <c r="AK13" i="8" s="1"/>
  <c r="AA13" i="8"/>
  <c r="Z13" i="8"/>
  <c r="AB13" i="8" s="1"/>
  <c r="X13" i="8"/>
  <c r="T13" i="8"/>
  <c r="P13" i="8"/>
  <c r="L13" i="8"/>
  <c r="I13" i="8"/>
  <c r="Y13" i="8" s="1"/>
  <c r="F13" i="8"/>
  <c r="AC13" i="8" s="1"/>
  <c r="AJ12" i="8"/>
  <c r="AF12" i="8"/>
  <c r="AA12" i="8"/>
  <c r="AB12" i="8" s="1"/>
  <c r="Z12" i="8"/>
  <c r="X12" i="8"/>
  <c r="T12" i="8"/>
  <c r="P12" i="8"/>
  <c r="AK12" i="8" s="1"/>
  <c r="L12" i="8"/>
  <c r="I12" i="8"/>
  <c r="Y12" i="8" s="1"/>
  <c r="F12" i="8"/>
  <c r="M12" i="8" s="1"/>
  <c r="AJ11" i="8"/>
  <c r="AF11" i="8"/>
  <c r="AA11" i="8"/>
  <c r="AB11" i="8" s="1"/>
  <c r="Z11" i="8"/>
  <c r="X11" i="8"/>
  <c r="T11" i="8"/>
  <c r="P11" i="8"/>
  <c r="AK11" i="8" s="1"/>
  <c r="L11" i="8"/>
  <c r="I11" i="8"/>
  <c r="F11" i="8"/>
  <c r="M11" i="8" s="1"/>
  <c r="AJ10" i="8"/>
  <c r="AF10" i="8"/>
  <c r="AA10" i="8"/>
  <c r="Z10" i="8"/>
  <c r="AB10" i="8" s="1"/>
  <c r="X10" i="8"/>
  <c r="T10" i="8"/>
  <c r="P10" i="8"/>
  <c r="M10" i="8"/>
  <c r="L10" i="8"/>
  <c r="I10" i="8"/>
  <c r="U10" i="8" s="1"/>
  <c r="F10" i="8"/>
  <c r="Q10" i="8" s="1"/>
  <c r="AJ9" i="8"/>
  <c r="AF9" i="8"/>
  <c r="AA9" i="8"/>
  <c r="Z9" i="8"/>
  <c r="AB9" i="8" s="1"/>
  <c r="X9" i="8"/>
  <c r="T9" i="8"/>
  <c r="P9" i="8"/>
  <c r="L9" i="8"/>
  <c r="I9" i="8"/>
  <c r="Y9" i="8" s="1"/>
  <c r="F9" i="8"/>
  <c r="AI74" i="7"/>
  <c r="AJ74" i="7" s="1"/>
  <c r="AH74" i="7"/>
  <c r="AG74" i="7"/>
  <c r="AE74" i="7"/>
  <c r="AD74" i="7"/>
  <c r="AF74" i="7" s="1"/>
  <c r="W74" i="7"/>
  <c r="V74" i="7"/>
  <c r="S74" i="7"/>
  <c r="R74" i="7"/>
  <c r="T74" i="7" s="1"/>
  <c r="O74" i="7"/>
  <c r="N74" i="7"/>
  <c r="K74" i="7"/>
  <c r="J74" i="7"/>
  <c r="H74" i="7"/>
  <c r="G74" i="7"/>
  <c r="E74" i="7"/>
  <c r="D74" i="7"/>
  <c r="F74" i="7" s="1"/>
  <c r="AI73" i="7"/>
  <c r="AH73" i="7"/>
  <c r="AG73" i="7"/>
  <c r="AJ73" i="7" s="1"/>
  <c r="AE73" i="7"/>
  <c r="AD73" i="7"/>
  <c r="W73" i="7"/>
  <c r="V73" i="7"/>
  <c r="X73" i="7" s="1"/>
  <c r="S73" i="7"/>
  <c r="R73" i="7"/>
  <c r="O73" i="7"/>
  <c r="N73" i="7"/>
  <c r="P73" i="7" s="1"/>
  <c r="K73" i="7"/>
  <c r="AA73" i="7" s="1"/>
  <c r="J73" i="7"/>
  <c r="H73" i="7"/>
  <c r="G73" i="7"/>
  <c r="I73" i="7" s="1"/>
  <c r="E73" i="7"/>
  <c r="F73" i="7" s="1"/>
  <c r="D73" i="7"/>
  <c r="AJ72" i="7"/>
  <c r="AF72" i="7"/>
  <c r="AK72" i="7" s="1"/>
  <c r="AA72" i="7"/>
  <c r="Z72" i="7"/>
  <c r="X72" i="7"/>
  <c r="T72" i="7"/>
  <c r="P72" i="7"/>
  <c r="L72" i="7"/>
  <c r="I72" i="7"/>
  <c r="Y72" i="7" s="1"/>
  <c r="F72" i="7"/>
  <c r="Q72" i="7" s="1"/>
  <c r="AJ71" i="7"/>
  <c r="AF71" i="7"/>
  <c r="AA71" i="7"/>
  <c r="Z71" i="7"/>
  <c r="X71" i="7"/>
  <c r="T71" i="7"/>
  <c r="P71" i="7"/>
  <c r="AK71" i="7" s="1"/>
  <c r="L71" i="7"/>
  <c r="I71" i="7"/>
  <c r="Y71" i="7" s="1"/>
  <c r="F71" i="7"/>
  <c r="M71" i="7" s="1"/>
  <c r="AJ70" i="7"/>
  <c r="AF70" i="7"/>
  <c r="AB70" i="7"/>
  <c r="AA70" i="7"/>
  <c r="Z70" i="7"/>
  <c r="X70" i="7"/>
  <c r="T70" i="7"/>
  <c r="P70" i="7"/>
  <c r="AK70" i="7" s="1"/>
  <c r="L70" i="7"/>
  <c r="I70" i="7"/>
  <c r="F70" i="7"/>
  <c r="AJ69" i="7"/>
  <c r="AF69" i="7"/>
  <c r="AA69" i="7"/>
  <c r="Z69" i="7"/>
  <c r="AB69" i="7" s="1"/>
  <c r="AC69" i="7" s="1"/>
  <c r="X69" i="7"/>
  <c r="T69" i="7"/>
  <c r="P69" i="7"/>
  <c r="L69" i="7"/>
  <c r="I69" i="7"/>
  <c r="U69" i="7" s="1"/>
  <c r="F69" i="7"/>
  <c r="M69" i="7" s="1"/>
  <c r="AJ68" i="7"/>
  <c r="AF68" i="7"/>
  <c r="AA68" i="7"/>
  <c r="Z68" i="7"/>
  <c r="AB68" i="7" s="1"/>
  <c r="AC68" i="7" s="1"/>
  <c r="X68" i="7"/>
  <c r="T68" i="7"/>
  <c r="P68" i="7"/>
  <c r="L68" i="7"/>
  <c r="M68" i="7" s="1"/>
  <c r="I68" i="7"/>
  <c r="F68" i="7"/>
  <c r="AI67" i="7"/>
  <c r="AJ67" i="7" s="1"/>
  <c r="AH67" i="7"/>
  <c r="AG67" i="7"/>
  <c r="AE67" i="7"/>
  <c r="AF67" i="7" s="1"/>
  <c r="AK67" i="7" s="1"/>
  <c r="AD67" i="7"/>
  <c r="W67" i="7"/>
  <c r="V67" i="7"/>
  <c r="X67" i="7" s="1"/>
  <c r="S67" i="7"/>
  <c r="R67" i="7"/>
  <c r="T67" i="7" s="1"/>
  <c r="P67" i="7"/>
  <c r="O67" i="7"/>
  <c r="N67" i="7"/>
  <c r="K67" i="7"/>
  <c r="J67" i="7"/>
  <c r="H67" i="7"/>
  <c r="G67" i="7"/>
  <c r="I67" i="7" s="1"/>
  <c r="Y67" i="7" s="1"/>
  <c r="E67" i="7"/>
  <c r="D67" i="7"/>
  <c r="F67" i="7" s="1"/>
  <c r="AJ66" i="7"/>
  <c r="AF66" i="7"/>
  <c r="AK66" i="7" s="1"/>
  <c r="AA66" i="7"/>
  <c r="Z66" i="7"/>
  <c r="X66" i="7"/>
  <c r="T66" i="7"/>
  <c r="P66" i="7"/>
  <c r="L66" i="7"/>
  <c r="I66" i="7"/>
  <c r="U66" i="7" s="1"/>
  <c r="F66" i="7"/>
  <c r="AJ65" i="7"/>
  <c r="AF65" i="7"/>
  <c r="AA65" i="7"/>
  <c r="Z65" i="7"/>
  <c r="X65" i="7"/>
  <c r="T65" i="7"/>
  <c r="U65" i="7" s="1"/>
  <c r="P65" i="7"/>
  <c r="L65" i="7"/>
  <c r="M65" i="7" s="1"/>
  <c r="I65" i="7"/>
  <c r="Y65" i="7" s="1"/>
  <c r="F65" i="7"/>
  <c r="AJ64" i="7"/>
  <c r="AF64" i="7"/>
  <c r="AA64" i="7"/>
  <c r="AB64" i="7" s="1"/>
  <c r="Z64" i="7"/>
  <c r="X64" i="7"/>
  <c r="T64" i="7"/>
  <c r="P64" i="7"/>
  <c r="L64" i="7"/>
  <c r="I64" i="7"/>
  <c r="Y64" i="7" s="1"/>
  <c r="F64" i="7"/>
  <c r="AJ63" i="7"/>
  <c r="AF63" i="7"/>
  <c r="AC63" i="7"/>
  <c r="AA63" i="7"/>
  <c r="Z63" i="7"/>
  <c r="AB63" i="7" s="1"/>
  <c r="X63" i="7"/>
  <c r="T63" i="7"/>
  <c r="P63" i="7"/>
  <c r="L63" i="7"/>
  <c r="I63" i="7"/>
  <c r="U63" i="7" s="1"/>
  <c r="F63" i="7"/>
  <c r="AJ62" i="7"/>
  <c r="AF62" i="7"/>
  <c r="AA62" i="7"/>
  <c r="Z62" i="7"/>
  <c r="X62" i="7"/>
  <c r="T62" i="7"/>
  <c r="P62" i="7"/>
  <c r="L62" i="7"/>
  <c r="I62" i="7"/>
  <c r="F62" i="7"/>
  <c r="M62" i="7" s="1"/>
  <c r="AJ61" i="7"/>
  <c r="AI61" i="7"/>
  <c r="AH61" i="7"/>
  <c r="AG61" i="7"/>
  <c r="AE61" i="7"/>
  <c r="AD61" i="7"/>
  <c r="W61" i="7"/>
  <c r="V61" i="7"/>
  <c r="S61" i="7"/>
  <c r="R61" i="7"/>
  <c r="O61" i="7"/>
  <c r="N61" i="7"/>
  <c r="P61" i="7" s="1"/>
  <c r="L61" i="7"/>
  <c r="K61" i="7"/>
  <c r="J61" i="7"/>
  <c r="H61" i="7"/>
  <c r="G61" i="7"/>
  <c r="I61" i="7" s="1"/>
  <c r="E61" i="7"/>
  <c r="D61" i="7"/>
  <c r="F61" i="7" s="1"/>
  <c r="AJ60" i="7"/>
  <c r="AF60" i="7"/>
  <c r="AA60" i="7"/>
  <c r="Z60" i="7"/>
  <c r="AB60" i="7" s="1"/>
  <c r="X60" i="7"/>
  <c r="T60" i="7"/>
  <c r="P60" i="7"/>
  <c r="L60" i="7"/>
  <c r="I60" i="7"/>
  <c r="Y60" i="7" s="1"/>
  <c r="F60" i="7"/>
  <c r="AJ59" i="7"/>
  <c r="AF59" i="7"/>
  <c r="AA59" i="7"/>
  <c r="Z59" i="7"/>
  <c r="Y59" i="7"/>
  <c r="X59" i="7"/>
  <c r="T59" i="7"/>
  <c r="P59" i="7"/>
  <c r="L59" i="7"/>
  <c r="I59" i="7"/>
  <c r="F59" i="7"/>
  <c r="AJ58" i="7"/>
  <c r="AF58" i="7"/>
  <c r="AA58" i="7"/>
  <c r="Z58" i="7"/>
  <c r="AB58" i="7" s="1"/>
  <c r="AC58" i="7" s="1"/>
  <c r="X58" i="7"/>
  <c r="T58" i="7"/>
  <c r="P58" i="7"/>
  <c r="L58" i="7"/>
  <c r="M58" i="7" s="1"/>
  <c r="I58" i="7"/>
  <c r="F58" i="7"/>
  <c r="AJ57" i="7"/>
  <c r="AF57" i="7"/>
  <c r="AK57" i="7" s="1"/>
  <c r="AA57" i="7"/>
  <c r="Z57" i="7"/>
  <c r="X57" i="7"/>
  <c r="T57" i="7"/>
  <c r="U57" i="7" s="1"/>
  <c r="P57" i="7"/>
  <c r="L57" i="7"/>
  <c r="I57" i="7"/>
  <c r="F57" i="7"/>
  <c r="M57" i="7" s="1"/>
  <c r="AJ56" i="7"/>
  <c r="AF56" i="7"/>
  <c r="AB56" i="7"/>
  <c r="AC56" i="7" s="1"/>
  <c r="AA56" i="7"/>
  <c r="Z56" i="7"/>
  <c r="X56" i="7"/>
  <c r="T56" i="7"/>
  <c r="P56" i="7"/>
  <c r="AK56" i="7" s="1"/>
  <c r="L56" i="7"/>
  <c r="I56" i="7"/>
  <c r="F56" i="7"/>
  <c r="AJ55" i="7"/>
  <c r="AF55" i="7"/>
  <c r="AA55" i="7"/>
  <c r="Z55" i="7"/>
  <c r="X55" i="7"/>
  <c r="T55" i="7"/>
  <c r="P55" i="7"/>
  <c r="L55" i="7"/>
  <c r="I55" i="7"/>
  <c r="F55" i="7"/>
  <c r="M55" i="7" s="1"/>
  <c r="AJ54" i="7"/>
  <c r="AI54" i="7"/>
  <c r="AH54" i="7"/>
  <c r="AG54" i="7"/>
  <c r="AF54" i="7"/>
  <c r="AE54" i="7"/>
  <c r="AD54" i="7"/>
  <c r="W54" i="7"/>
  <c r="V54" i="7"/>
  <c r="X54" i="7" s="1"/>
  <c r="S54" i="7"/>
  <c r="R54" i="7"/>
  <c r="T54" i="7" s="1"/>
  <c r="O54" i="7"/>
  <c r="P54" i="7" s="1"/>
  <c r="N54" i="7"/>
  <c r="K54" i="7"/>
  <c r="AA54" i="7" s="1"/>
  <c r="J54" i="7"/>
  <c r="H54" i="7"/>
  <c r="G54" i="7"/>
  <c r="I54" i="7" s="1"/>
  <c r="F54" i="7"/>
  <c r="E54" i="7"/>
  <c r="D54" i="7"/>
  <c r="AJ53" i="7"/>
  <c r="AF53" i="7"/>
  <c r="AB53" i="7"/>
  <c r="AA53" i="7"/>
  <c r="Z53" i="7"/>
  <c r="X53" i="7"/>
  <c r="T53" i="7"/>
  <c r="P53" i="7"/>
  <c r="L53" i="7"/>
  <c r="I53" i="7"/>
  <c r="F53" i="7"/>
  <c r="AJ52" i="7"/>
  <c r="AF52" i="7"/>
  <c r="AC52" i="7"/>
  <c r="AA52" i="7"/>
  <c r="Z52" i="7"/>
  <c r="AB52" i="7" s="1"/>
  <c r="Y52" i="7"/>
  <c r="X52" i="7"/>
  <c r="T52" i="7"/>
  <c r="P52" i="7"/>
  <c r="L52" i="7"/>
  <c r="I52" i="7"/>
  <c r="F52" i="7"/>
  <c r="AJ51" i="7"/>
  <c r="AF51" i="7"/>
  <c r="AK51" i="7" s="1"/>
  <c r="AA51" i="7"/>
  <c r="Z51" i="7"/>
  <c r="AB51" i="7" s="1"/>
  <c r="AC51" i="7" s="1"/>
  <c r="X51" i="7"/>
  <c r="T51" i="7"/>
  <c r="P51" i="7"/>
  <c r="L51" i="7"/>
  <c r="M51" i="7" s="1"/>
  <c r="I51" i="7"/>
  <c r="F51" i="7"/>
  <c r="Q51" i="7" s="1"/>
  <c r="AJ50" i="7"/>
  <c r="AF50" i="7"/>
  <c r="AA50" i="7"/>
  <c r="Z50" i="7"/>
  <c r="X50" i="7"/>
  <c r="T50" i="7"/>
  <c r="P50" i="7"/>
  <c r="L50" i="7"/>
  <c r="I50" i="7"/>
  <c r="F50" i="7"/>
  <c r="M50" i="7" s="1"/>
  <c r="AJ49" i="7"/>
  <c r="AF49" i="7"/>
  <c r="AC49" i="7"/>
  <c r="AA49" i="7"/>
  <c r="AB49" i="7" s="1"/>
  <c r="Z49" i="7"/>
  <c r="X49" i="7"/>
  <c r="T49" i="7"/>
  <c r="P49" i="7"/>
  <c r="AK49" i="7" s="1"/>
  <c r="L49" i="7"/>
  <c r="I49" i="7"/>
  <c r="U49" i="7" s="1"/>
  <c r="F49" i="7"/>
  <c r="AI48" i="7"/>
  <c r="AH48" i="7"/>
  <c r="AG48" i="7"/>
  <c r="AJ48" i="7" s="1"/>
  <c r="AE48" i="7"/>
  <c r="AD48" i="7"/>
  <c r="W48" i="7"/>
  <c r="V48" i="7"/>
  <c r="S48" i="7"/>
  <c r="R48" i="7"/>
  <c r="O48" i="7"/>
  <c r="N48" i="7"/>
  <c r="K48" i="7"/>
  <c r="J48" i="7"/>
  <c r="H48" i="7"/>
  <c r="G48" i="7"/>
  <c r="E48" i="7"/>
  <c r="F48" i="7" s="1"/>
  <c r="D48" i="7"/>
  <c r="AK47" i="7"/>
  <c r="AJ47" i="7"/>
  <c r="AF47" i="7"/>
  <c r="AA47" i="7"/>
  <c r="Z47" i="7"/>
  <c r="AB47" i="7" s="1"/>
  <c r="X47" i="7"/>
  <c r="T47" i="7"/>
  <c r="P47" i="7"/>
  <c r="L47" i="7"/>
  <c r="M47" i="7" s="1"/>
  <c r="I47" i="7"/>
  <c r="F47" i="7"/>
  <c r="AJ46" i="7"/>
  <c r="AF46" i="7"/>
  <c r="AA46" i="7"/>
  <c r="Z46" i="7"/>
  <c r="X46" i="7"/>
  <c r="U46" i="7"/>
  <c r="T46" i="7"/>
  <c r="P46" i="7"/>
  <c r="L46" i="7"/>
  <c r="M46" i="7" s="1"/>
  <c r="I46" i="7"/>
  <c r="F46" i="7"/>
  <c r="AK45" i="7"/>
  <c r="AJ45" i="7"/>
  <c r="AF45" i="7"/>
  <c r="AA45" i="7"/>
  <c r="Z45" i="7"/>
  <c r="AB45" i="7" s="1"/>
  <c r="AC45" i="7" s="1"/>
  <c r="X45" i="7"/>
  <c r="T45" i="7"/>
  <c r="P45" i="7"/>
  <c r="L45" i="7"/>
  <c r="I45" i="7"/>
  <c r="F45" i="7"/>
  <c r="AJ44" i="7"/>
  <c r="AF44" i="7"/>
  <c r="AK44" i="7" s="1"/>
  <c r="AA44" i="7"/>
  <c r="Z44" i="7"/>
  <c r="AB44" i="7" s="1"/>
  <c r="X44" i="7"/>
  <c r="T44" i="7"/>
  <c r="P44" i="7"/>
  <c r="L44" i="7"/>
  <c r="M44" i="7" s="1"/>
  <c r="I44" i="7"/>
  <c r="U44" i="7" s="1"/>
  <c r="F44" i="7"/>
  <c r="AJ43" i="7"/>
  <c r="AF43" i="7"/>
  <c r="AK43" i="7" s="1"/>
  <c r="AA43" i="7"/>
  <c r="Z43" i="7"/>
  <c r="X43" i="7"/>
  <c r="T43" i="7"/>
  <c r="P43" i="7"/>
  <c r="L43" i="7"/>
  <c r="I43" i="7"/>
  <c r="F43" i="7"/>
  <c r="M43" i="7" s="1"/>
  <c r="AJ42" i="7"/>
  <c r="AF42" i="7"/>
  <c r="AA42" i="7"/>
  <c r="AB42" i="7" s="1"/>
  <c r="Z42" i="7"/>
  <c r="X42" i="7"/>
  <c r="T42" i="7"/>
  <c r="P42" i="7"/>
  <c r="AK42" i="7" s="1"/>
  <c r="L42" i="7"/>
  <c r="I42" i="7"/>
  <c r="Y42" i="7" s="1"/>
  <c r="F42" i="7"/>
  <c r="AI41" i="7"/>
  <c r="AH41" i="7"/>
  <c r="AG41" i="7"/>
  <c r="AJ41" i="7" s="1"/>
  <c r="AE41" i="7"/>
  <c r="AD41" i="7"/>
  <c r="W41" i="7"/>
  <c r="V41" i="7"/>
  <c r="X41" i="7" s="1"/>
  <c r="S41" i="7"/>
  <c r="R41" i="7"/>
  <c r="O41" i="7"/>
  <c r="N41" i="7"/>
  <c r="K41" i="7"/>
  <c r="AA41" i="7" s="1"/>
  <c r="J41" i="7"/>
  <c r="H41" i="7"/>
  <c r="G41" i="7"/>
  <c r="I41" i="7" s="1"/>
  <c r="F41" i="7"/>
  <c r="E41" i="7"/>
  <c r="D41" i="7"/>
  <c r="AK40" i="7"/>
  <c r="AJ40" i="7"/>
  <c r="AF40" i="7"/>
  <c r="AA40" i="7"/>
  <c r="Z40" i="7"/>
  <c r="AB40" i="7" s="1"/>
  <c r="X40" i="7"/>
  <c r="T40" i="7"/>
  <c r="P40" i="7"/>
  <c r="L40" i="7"/>
  <c r="I40" i="7"/>
  <c r="F40" i="7"/>
  <c r="AJ39" i="7"/>
  <c r="AF39" i="7"/>
  <c r="AK39" i="7" s="1"/>
  <c r="AA39" i="7"/>
  <c r="Z39" i="7"/>
  <c r="X39" i="7"/>
  <c r="T39" i="7"/>
  <c r="P39" i="7"/>
  <c r="L39" i="7"/>
  <c r="I39" i="7"/>
  <c r="U39" i="7" s="1"/>
  <c r="F39" i="7"/>
  <c r="Q39" i="7" s="1"/>
  <c r="AJ38" i="7"/>
  <c r="AF38" i="7"/>
  <c r="AA38" i="7"/>
  <c r="Z38" i="7"/>
  <c r="X38" i="7"/>
  <c r="T38" i="7"/>
  <c r="P38" i="7"/>
  <c r="M38" i="7"/>
  <c r="L38" i="7"/>
  <c r="I38" i="7"/>
  <c r="F38" i="7"/>
  <c r="AJ37" i="7"/>
  <c r="AF37" i="7"/>
  <c r="AA37" i="7"/>
  <c r="Z37" i="7"/>
  <c r="AB37" i="7" s="1"/>
  <c r="X37" i="7"/>
  <c r="T37" i="7"/>
  <c r="P37" i="7"/>
  <c r="AK37" i="7" s="1"/>
  <c r="L37" i="7"/>
  <c r="I37" i="7"/>
  <c r="U37" i="7" s="1"/>
  <c r="F37" i="7"/>
  <c r="AI36" i="7"/>
  <c r="AH36" i="7"/>
  <c r="AG36" i="7"/>
  <c r="AE36" i="7"/>
  <c r="AD36" i="7"/>
  <c r="AF36" i="7" s="1"/>
  <c r="AK36" i="7" s="1"/>
  <c r="W36" i="7"/>
  <c r="V36" i="7"/>
  <c r="X36" i="7" s="1"/>
  <c r="S36" i="7"/>
  <c r="R36" i="7"/>
  <c r="T36" i="7" s="1"/>
  <c r="O36" i="7"/>
  <c r="N36" i="7"/>
  <c r="P36" i="7" s="1"/>
  <c r="K36" i="7"/>
  <c r="AA36" i="7" s="1"/>
  <c r="J36" i="7"/>
  <c r="L36" i="7" s="1"/>
  <c r="H36" i="7"/>
  <c r="G36" i="7"/>
  <c r="I36" i="7" s="1"/>
  <c r="E36" i="7"/>
  <c r="F36" i="7" s="1"/>
  <c r="D36" i="7"/>
  <c r="AJ35" i="7"/>
  <c r="AF35" i="7"/>
  <c r="AA35" i="7"/>
  <c r="Z35" i="7"/>
  <c r="X35" i="7"/>
  <c r="T35" i="7"/>
  <c r="U35" i="7" s="1"/>
  <c r="P35" i="7"/>
  <c r="L35" i="7"/>
  <c r="I35" i="7"/>
  <c r="Y35" i="7" s="1"/>
  <c r="F35" i="7"/>
  <c r="AJ34" i="7"/>
  <c r="AF34" i="7"/>
  <c r="AA34" i="7"/>
  <c r="Z34" i="7"/>
  <c r="AB34" i="7" s="1"/>
  <c r="X34" i="7"/>
  <c r="T34" i="7"/>
  <c r="P34" i="7"/>
  <c r="AK34" i="7" s="1"/>
  <c r="L34" i="7"/>
  <c r="I34" i="7"/>
  <c r="U34" i="7" s="1"/>
  <c r="F34" i="7"/>
  <c r="AJ33" i="7"/>
  <c r="AF33" i="7"/>
  <c r="AK33" i="7" s="1"/>
  <c r="AA33" i="7"/>
  <c r="Z33" i="7"/>
  <c r="AB33" i="7" s="1"/>
  <c r="X33" i="7"/>
  <c r="T33" i="7"/>
  <c r="P33" i="7"/>
  <c r="L33" i="7"/>
  <c r="I33" i="7"/>
  <c r="U33" i="7" s="1"/>
  <c r="F33" i="7"/>
  <c r="AJ32" i="7"/>
  <c r="AF32" i="7"/>
  <c r="AK32" i="7" s="1"/>
  <c r="AA32" i="7"/>
  <c r="Z32" i="7"/>
  <c r="X32" i="7"/>
  <c r="T32" i="7"/>
  <c r="P32" i="7"/>
  <c r="L32" i="7"/>
  <c r="M32" i="7" s="1"/>
  <c r="I32" i="7"/>
  <c r="Y32" i="7" s="1"/>
  <c r="F32" i="7"/>
  <c r="Q32" i="7" s="1"/>
  <c r="AJ31" i="7"/>
  <c r="AF31" i="7"/>
  <c r="AK31" i="7" s="1"/>
  <c r="AB31" i="7"/>
  <c r="AA31" i="7"/>
  <c r="Z31" i="7"/>
  <c r="X31" i="7"/>
  <c r="U31" i="7"/>
  <c r="T31" i="7"/>
  <c r="P31" i="7"/>
  <c r="L31" i="7"/>
  <c r="M31" i="7" s="1"/>
  <c r="I31" i="7"/>
  <c r="F31" i="7"/>
  <c r="AI30" i="7"/>
  <c r="AH30" i="7"/>
  <c r="AG30" i="7"/>
  <c r="AE30" i="7"/>
  <c r="AD30" i="7"/>
  <c r="AF30" i="7" s="1"/>
  <c r="X30" i="7"/>
  <c r="W30" i="7"/>
  <c r="V30" i="7"/>
  <c r="T30" i="7"/>
  <c r="S30" i="7"/>
  <c r="R30" i="7"/>
  <c r="O30" i="7"/>
  <c r="N30" i="7"/>
  <c r="K30" i="7"/>
  <c r="J30" i="7"/>
  <c r="H30" i="7"/>
  <c r="I30" i="7" s="1"/>
  <c r="G30" i="7"/>
  <c r="E30" i="7"/>
  <c r="D30" i="7"/>
  <c r="F30" i="7" s="1"/>
  <c r="AJ29" i="7"/>
  <c r="AF29" i="7"/>
  <c r="AA29" i="7"/>
  <c r="Z29" i="7"/>
  <c r="X29" i="7"/>
  <c r="T29" i="7"/>
  <c r="P29" i="7"/>
  <c r="L29" i="7"/>
  <c r="I29" i="7"/>
  <c r="F29" i="7"/>
  <c r="AJ28" i="7"/>
  <c r="AF28" i="7"/>
  <c r="AA28" i="7"/>
  <c r="Z28" i="7"/>
  <c r="X28" i="7"/>
  <c r="T28" i="7"/>
  <c r="U28" i="7" s="1"/>
  <c r="P28" i="7"/>
  <c r="L28" i="7"/>
  <c r="I28" i="7"/>
  <c r="Y28" i="7" s="1"/>
  <c r="F28" i="7"/>
  <c r="M28" i="7" s="1"/>
  <c r="AJ27" i="7"/>
  <c r="AF27" i="7"/>
  <c r="AA27" i="7"/>
  <c r="AB27" i="7" s="1"/>
  <c r="Z27" i="7"/>
  <c r="X27" i="7"/>
  <c r="T27" i="7"/>
  <c r="P27" i="7"/>
  <c r="AK27" i="7" s="1"/>
  <c r="L27" i="7"/>
  <c r="I27" i="7"/>
  <c r="U27" i="7" s="1"/>
  <c r="F27" i="7"/>
  <c r="AJ26" i="7"/>
  <c r="AF26" i="7"/>
  <c r="AA26" i="7"/>
  <c r="Z26" i="7"/>
  <c r="AB26" i="7" s="1"/>
  <c r="X26" i="7"/>
  <c r="T26" i="7"/>
  <c r="P26" i="7"/>
  <c r="L26" i="7"/>
  <c r="I26" i="7"/>
  <c r="F26" i="7"/>
  <c r="AI25" i="7"/>
  <c r="AJ25" i="7" s="1"/>
  <c r="AH25" i="7"/>
  <c r="AG25" i="7"/>
  <c r="AE25" i="7"/>
  <c r="AD25" i="7"/>
  <c r="AF25" i="7" s="1"/>
  <c r="W25" i="7"/>
  <c r="V25" i="7"/>
  <c r="X25" i="7" s="1"/>
  <c r="S25" i="7"/>
  <c r="R25" i="7"/>
  <c r="O25" i="7"/>
  <c r="N25" i="7"/>
  <c r="P25" i="7" s="1"/>
  <c r="K25" i="7"/>
  <c r="AA25" i="7" s="1"/>
  <c r="J25" i="7"/>
  <c r="H25" i="7"/>
  <c r="G25" i="7"/>
  <c r="I25" i="7" s="1"/>
  <c r="F25" i="7"/>
  <c r="E25" i="7"/>
  <c r="D25" i="7"/>
  <c r="AJ24" i="7"/>
  <c r="AF24" i="7"/>
  <c r="AA24" i="7"/>
  <c r="Z24" i="7"/>
  <c r="X24" i="7"/>
  <c r="T24" i="7"/>
  <c r="P24" i="7"/>
  <c r="AK24" i="7" s="1"/>
  <c r="L24" i="7"/>
  <c r="I24" i="7"/>
  <c r="F24" i="7"/>
  <c r="AJ23" i="7"/>
  <c r="AF23" i="7"/>
  <c r="AA23" i="7"/>
  <c r="Z23" i="7"/>
  <c r="AB23" i="7" s="1"/>
  <c r="X23" i="7"/>
  <c r="T23" i="7"/>
  <c r="P23" i="7"/>
  <c r="AK23" i="7" s="1"/>
  <c r="L23" i="7"/>
  <c r="I23" i="7"/>
  <c r="Y23" i="7" s="1"/>
  <c r="F23" i="7"/>
  <c r="AJ22" i="7"/>
  <c r="AF22" i="7"/>
  <c r="AA22" i="7"/>
  <c r="Z22" i="7"/>
  <c r="AB22" i="7" s="1"/>
  <c r="AC22" i="7" s="1"/>
  <c r="X22" i="7"/>
  <c r="T22" i="7"/>
  <c r="P22" i="7"/>
  <c r="L22" i="7"/>
  <c r="I22" i="7"/>
  <c r="U22" i="7" s="1"/>
  <c r="F22" i="7"/>
  <c r="AJ21" i="7"/>
  <c r="AF21" i="7"/>
  <c r="AA21" i="7"/>
  <c r="Z21" i="7"/>
  <c r="AB21" i="7" s="1"/>
  <c r="X21" i="7"/>
  <c r="U21" i="7"/>
  <c r="T21" i="7"/>
  <c r="P21" i="7"/>
  <c r="M21" i="7"/>
  <c r="L21" i="7"/>
  <c r="I21" i="7"/>
  <c r="F21" i="7"/>
  <c r="Q21" i="7" s="1"/>
  <c r="AJ20" i="7"/>
  <c r="AF20" i="7"/>
  <c r="AA20" i="7"/>
  <c r="Z20" i="7"/>
  <c r="AB20" i="7" s="1"/>
  <c r="X20" i="7"/>
  <c r="T20" i="7"/>
  <c r="P20" i="7"/>
  <c r="AK20" i="7" s="1"/>
  <c r="L20" i="7"/>
  <c r="I20" i="7"/>
  <c r="Y20" i="7" s="1"/>
  <c r="F20" i="7"/>
  <c r="AJ19" i="7"/>
  <c r="AF19" i="7"/>
  <c r="AB19" i="7"/>
  <c r="AA19" i="7"/>
  <c r="Z19" i="7"/>
  <c r="X19" i="7"/>
  <c r="T19" i="7"/>
  <c r="P19" i="7"/>
  <c r="AK19" i="7" s="1"/>
  <c r="L19" i="7"/>
  <c r="I19" i="7"/>
  <c r="Y19" i="7" s="1"/>
  <c r="F19" i="7"/>
  <c r="AJ18" i="7"/>
  <c r="AF18" i="7"/>
  <c r="AA18" i="7"/>
  <c r="Z18" i="7"/>
  <c r="X18" i="7"/>
  <c r="T18" i="7"/>
  <c r="P18" i="7"/>
  <c r="L18" i="7"/>
  <c r="I18" i="7"/>
  <c r="U18" i="7" s="1"/>
  <c r="F18" i="7"/>
  <c r="M18" i="7" s="1"/>
  <c r="AJ17" i="7"/>
  <c r="AF17" i="7"/>
  <c r="AA17" i="7"/>
  <c r="Z17" i="7"/>
  <c r="AB17" i="7" s="1"/>
  <c r="X17" i="7"/>
  <c r="T17" i="7"/>
  <c r="P17" i="7"/>
  <c r="L17" i="7"/>
  <c r="I17" i="7"/>
  <c r="F17" i="7"/>
  <c r="AI16" i="7"/>
  <c r="AH16" i="7"/>
  <c r="AG16" i="7"/>
  <c r="AE16" i="7"/>
  <c r="AD16" i="7"/>
  <c r="AF16" i="7" s="1"/>
  <c r="X16" i="7"/>
  <c r="W16" i="7"/>
  <c r="V16" i="7"/>
  <c r="S16" i="7"/>
  <c r="T16" i="7" s="1"/>
  <c r="R16" i="7"/>
  <c r="O16" i="7"/>
  <c r="N16" i="7"/>
  <c r="P16" i="7" s="1"/>
  <c r="K16" i="7"/>
  <c r="J16" i="7"/>
  <c r="I16" i="7"/>
  <c r="H16" i="7"/>
  <c r="G16" i="7"/>
  <c r="E16" i="7"/>
  <c r="D16" i="7"/>
  <c r="F16" i="7" s="1"/>
  <c r="AJ15" i="7"/>
  <c r="AF15" i="7"/>
  <c r="AA15" i="7"/>
  <c r="Z15" i="7"/>
  <c r="AB15" i="7" s="1"/>
  <c r="AC15" i="7" s="1"/>
  <c r="X15" i="7"/>
  <c r="T15" i="7"/>
  <c r="P15" i="7"/>
  <c r="L15" i="7"/>
  <c r="I15" i="7"/>
  <c r="U15" i="7" s="1"/>
  <c r="F15" i="7"/>
  <c r="M15" i="7" s="1"/>
  <c r="AJ14" i="7"/>
  <c r="AF14" i="7"/>
  <c r="AA14" i="7"/>
  <c r="Z14" i="7"/>
  <c r="AB14" i="7" s="1"/>
  <c r="X14" i="7"/>
  <c r="T14" i="7"/>
  <c r="P14" i="7"/>
  <c r="L14" i="7"/>
  <c r="I14" i="7"/>
  <c r="F14" i="7"/>
  <c r="AJ13" i="7"/>
  <c r="AF13" i="7"/>
  <c r="AB13" i="7"/>
  <c r="AA13" i="7"/>
  <c r="Z13" i="7"/>
  <c r="X13" i="7"/>
  <c r="T13" i="7"/>
  <c r="P13" i="7"/>
  <c r="L13" i="7"/>
  <c r="I13" i="7"/>
  <c r="F13" i="7"/>
  <c r="AJ12" i="7"/>
  <c r="AF12" i="7"/>
  <c r="AA12" i="7"/>
  <c r="Z12" i="7"/>
  <c r="AB12" i="7" s="1"/>
  <c r="AC12" i="7" s="1"/>
  <c r="X12" i="7"/>
  <c r="T12" i="7"/>
  <c r="P12" i="7"/>
  <c r="L12" i="7"/>
  <c r="I12" i="7"/>
  <c r="Y12" i="7" s="1"/>
  <c r="F12" i="7"/>
  <c r="AJ11" i="7"/>
  <c r="AF11" i="7"/>
  <c r="AK11" i="7" s="1"/>
  <c r="AA11" i="7"/>
  <c r="Z11" i="7"/>
  <c r="X11" i="7"/>
  <c r="T11" i="7"/>
  <c r="P11" i="7"/>
  <c r="L11" i="7"/>
  <c r="I11" i="7"/>
  <c r="U11" i="7" s="1"/>
  <c r="F11" i="7"/>
  <c r="M11" i="7" s="1"/>
  <c r="AI10" i="7"/>
  <c r="AH10" i="7"/>
  <c r="AG10" i="7"/>
  <c r="AJ10" i="7" s="1"/>
  <c r="AE10" i="7"/>
  <c r="AD10" i="7"/>
  <c r="W10" i="7"/>
  <c r="V10" i="7"/>
  <c r="X10" i="7" s="1"/>
  <c r="S10" i="7"/>
  <c r="T10" i="7" s="1"/>
  <c r="R10" i="7"/>
  <c r="P10" i="7"/>
  <c r="O10" i="7"/>
  <c r="N10" i="7"/>
  <c r="K10" i="7"/>
  <c r="AA10" i="7" s="1"/>
  <c r="J10" i="7"/>
  <c r="H10" i="7"/>
  <c r="G10" i="7"/>
  <c r="E10" i="7"/>
  <c r="D10" i="7"/>
  <c r="F10" i="7" s="1"/>
  <c r="AJ9" i="7"/>
  <c r="AF9" i="7"/>
  <c r="AB9" i="7"/>
  <c r="AC9" i="7" s="1"/>
  <c r="AA9" i="7"/>
  <c r="Z9" i="7"/>
  <c r="X9" i="7"/>
  <c r="T9" i="7"/>
  <c r="P9" i="7"/>
  <c r="AK9" i="7" s="1"/>
  <c r="L9" i="7"/>
  <c r="I9" i="7"/>
  <c r="Y9" i="7" s="1"/>
  <c r="F9" i="7"/>
  <c r="AI23" i="6"/>
  <c r="AH23" i="6"/>
  <c r="AG23" i="6"/>
  <c r="AJ23" i="6" s="1"/>
  <c r="AE23" i="6"/>
  <c r="AD23" i="6"/>
  <c r="W23" i="6"/>
  <c r="V23" i="6"/>
  <c r="S23" i="6"/>
  <c r="R23" i="6"/>
  <c r="O23" i="6"/>
  <c r="N23" i="6"/>
  <c r="K23" i="6"/>
  <c r="J23" i="6"/>
  <c r="H23" i="6"/>
  <c r="G23" i="6"/>
  <c r="E23" i="6"/>
  <c r="D23" i="6"/>
  <c r="F23" i="6" s="1"/>
  <c r="AI22" i="6"/>
  <c r="AH22" i="6"/>
  <c r="AG22" i="6"/>
  <c r="AE22" i="6"/>
  <c r="AF22" i="6" s="1"/>
  <c r="AK22" i="6" s="1"/>
  <c r="AD22" i="6"/>
  <c r="W22" i="6"/>
  <c r="V22" i="6"/>
  <c r="X22" i="6" s="1"/>
  <c r="T22" i="6"/>
  <c r="S22" i="6"/>
  <c r="R22" i="6"/>
  <c r="O22" i="6"/>
  <c r="P22" i="6" s="1"/>
  <c r="N22" i="6"/>
  <c r="K22" i="6"/>
  <c r="J22" i="6"/>
  <c r="H22" i="6"/>
  <c r="G22" i="6"/>
  <c r="I22" i="6" s="1"/>
  <c r="E22" i="6"/>
  <c r="D22" i="6"/>
  <c r="AJ21" i="6"/>
  <c r="AF21" i="6"/>
  <c r="AA21" i="6"/>
  <c r="Z21" i="6"/>
  <c r="X21" i="6"/>
  <c r="T21" i="6"/>
  <c r="P21" i="6"/>
  <c r="L21" i="6"/>
  <c r="I21" i="6"/>
  <c r="F21" i="6"/>
  <c r="M21" i="6" s="1"/>
  <c r="AJ20" i="6"/>
  <c r="AF20" i="6"/>
  <c r="AA20" i="6"/>
  <c r="Z20" i="6"/>
  <c r="AB20" i="6" s="1"/>
  <c r="AC20" i="6" s="1"/>
  <c r="X20" i="6"/>
  <c r="T20" i="6"/>
  <c r="P20" i="6"/>
  <c r="L20" i="6"/>
  <c r="I20" i="6"/>
  <c r="F20" i="6"/>
  <c r="AJ19" i="6"/>
  <c r="AF19" i="6"/>
  <c r="AB19" i="6"/>
  <c r="AA19" i="6"/>
  <c r="Z19" i="6"/>
  <c r="X19" i="6"/>
  <c r="T19" i="6"/>
  <c r="P19" i="6"/>
  <c r="L19" i="6"/>
  <c r="I19" i="6"/>
  <c r="Y19" i="6" s="1"/>
  <c r="F19" i="6"/>
  <c r="AC19" i="6" s="1"/>
  <c r="AJ18" i="6"/>
  <c r="AF18" i="6"/>
  <c r="AC18" i="6"/>
  <c r="AB18" i="6"/>
  <c r="AA18" i="6"/>
  <c r="Z18" i="6"/>
  <c r="X18" i="6"/>
  <c r="T18" i="6"/>
  <c r="P18" i="6"/>
  <c r="AK18" i="6" s="1"/>
  <c r="L18" i="6"/>
  <c r="I18" i="6"/>
  <c r="U18" i="6" s="1"/>
  <c r="F18" i="6"/>
  <c r="AI17" i="6"/>
  <c r="AH17" i="6"/>
  <c r="AG17" i="6"/>
  <c r="AJ17" i="6" s="1"/>
  <c r="AE17" i="6"/>
  <c r="AD17" i="6"/>
  <c r="W17" i="6"/>
  <c r="V17" i="6"/>
  <c r="S17" i="6"/>
  <c r="R17" i="6"/>
  <c r="O17" i="6"/>
  <c r="N17" i="6"/>
  <c r="K17" i="6"/>
  <c r="J17" i="6"/>
  <c r="H17" i="6"/>
  <c r="G17" i="6"/>
  <c r="E17" i="6"/>
  <c r="F17" i="6" s="1"/>
  <c r="D17" i="6"/>
  <c r="AJ16" i="6"/>
  <c r="AF16" i="6"/>
  <c r="AA16" i="6"/>
  <c r="Z16" i="6"/>
  <c r="AB16" i="6" s="1"/>
  <c r="X16" i="6"/>
  <c r="T16" i="6"/>
  <c r="P16" i="6"/>
  <c r="L16" i="6"/>
  <c r="I16" i="6"/>
  <c r="F16" i="6"/>
  <c r="AJ15" i="6"/>
  <c r="AF15" i="6"/>
  <c r="AA15" i="6"/>
  <c r="Z15" i="6"/>
  <c r="AB15" i="6" s="1"/>
  <c r="X15" i="6"/>
  <c r="T15" i="6"/>
  <c r="P15" i="6"/>
  <c r="L15" i="6"/>
  <c r="I15" i="6"/>
  <c r="U15" i="6" s="1"/>
  <c r="F15" i="6"/>
  <c r="AJ14" i="6"/>
  <c r="AF14" i="6"/>
  <c r="AK14" i="6" s="1"/>
  <c r="AA14" i="6"/>
  <c r="Z14" i="6"/>
  <c r="X14" i="6"/>
  <c r="T14" i="6"/>
  <c r="P14" i="6"/>
  <c r="L14" i="6"/>
  <c r="I14" i="6"/>
  <c r="F14" i="6"/>
  <c r="M14" i="6" s="1"/>
  <c r="AJ13" i="6"/>
  <c r="AF13" i="6"/>
  <c r="AA13" i="6"/>
  <c r="Z13" i="6"/>
  <c r="AB13" i="6" s="1"/>
  <c r="X13" i="6"/>
  <c r="T13" i="6"/>
  <c r="P13" i="6"/>
  <c r="L13" i="6"/>
  <c r="I13" i="6"/>
  <c r="F13" i="6"/>
  <c r="Q13" i="6" s="1"/>
  <c r="AI12" i="6"/>
  <c r="AH12" i="6"/>
  <c r="AG12" i="6"/>
  <c r="AE12" i="6"/>
  <c r="AF12" i="6" s="1"/>
  <c r="AD12" i="6"/>
  <c r="W12" i="6"/>
  <c r="V12" i="6"/>
  <c r="T12" i="6"/>
  <c r="S12" i="6"/>
  <c r="R12" i="6"/>
  <c r="O12" i="6"/>
  <c r="N12" i="6"/>
  <c r="P12" i="6" s="1"/>
  <c r="K12" i="6"/>
  <c r="J12" i="6"/>
  <c r="H12" i="6"/>
  <c r="G12" i="6"/>
  <c r="E12" i="6"/>
  <c r="D12" i="6"/>
  <c r="F12" i="6" s="1"/>
  <c r="AJ11" i="6"/>
  <c r="AF11" i="6"/>
  <c r="AA11" i="6"/>
  <c r="Z11" i="6"/>
  <c r="AB11" i="6" s="1"/>
  <c r="X11" i="6"/>
  <c r="T11" i="6"/>
  <c r="P11" i="6"/>
  <c r="L11" i="6"/>
  <c r="I11" i="6"/>
  <c r="U11" i="6" s="1"/>
  <c r="F11" i="6"/>
  <c r="AJ10" i="6"/>
  <c r="AF10" i="6"/>
  <c r="AA10" i="6"/>
  <c r="Z10" i="6"/>
  <c r="AB10" i="6" s="1"/>
  <c r="AC10" i="6" s="1"/>
  <c r="X10" i="6"/>
  <c r="T10" i="6"/>
  <c r="P10" i="6"/>
  <c r="L10" i="6"/>
  <c r="M10" i="6" s="1"/>
  <c r="I10" i="6"/>
  <c r="Y10" i="6" s="1"/>
  <c r="F10" i="6"/>
  <c r="AJ9" i="6"/>
  <c r="AF9" i="6"/>
  <c r="AK9" i="6" s="1"/>
  <c r="AA9" i="6"/>
  <c r="Z9" i="6"/>
  <c r="X9" i="6"/>
  <c r="T9" i="6"/>
  <c r="P9" i="6"/>
  <c r="M9" i="6"/>
  <c r="L9" i="6"/>
  <c r="I9" i="6"/>
  <c r="F9" i="6"/>
  <c r="AI37" i="5"/>
  <c r="AH37" i="5"/>
  <c r="AG37" i="5"/>
  <c r="AJ37" i="5" s="1"/>
  <c r="AE37" i="5"/>
  <c r="AD37" i="5"/>
  <c r="AF37" i="5" s="1"/>
  <c r="W37" i="5"/>
  <c r="V37" i="5"/>
  <c r="X37" i="5" s="1"/>
  <c r="S37" i="5"/>
  <c r="R37" i="5"/>
  <c r="T37" i="5" s="1"/>
  <c r="O37" i="5"/>
  <c r="N37" i="5"/>
  <c r="P37" i="5" s="1"/>
  <c r="K37" i="5"/>
  <c r="J37" i="5"/>
  <c r="L37" i="5" s="1"/>
  <c r="H37" i="5"/>
  <c r="G37" i="5"/>
  <c r="I37" i="5" s="1"/>
  <c r="E37" i="5"/>
  <c r="D37" i="5"/>
  <c r="F37" i="5" s="1"/>
  <c r="AI36" i="5"/>
  <c r="AH36" i="5"/>
  <c r="AG36" i="5"/>
  <c r="AJ36" i="5" s="1"/>
  <c r="AF36" i="5"/>
  <c r="AE36" i="5"/>
  <c r="AD36" i="5"/>
  <c r="W36" i="5"/>
  <c r="X36" i="5" s="1"/>
  <c r="V36" i="5"/>
  <c r="S36" i="5"/>
  <c r="R36" i="5"/>
  <c r="P36" i="5"/>
  <c r="O36" i="5"/>
  <c r="N36" i="5"/>
  <c r="K36" i="5"/>
  <c r="AA36" i="5" s="1"/>
  <c r="J36" i="5"/>
  <c r="H36" i="5"/>
  <c r="G36" i="5"/>
  <c r="I36" i="5" s="1"/>
  <c r="Y36" i="5" s="1"/>
  <c r="E36" i="5"/>
  <c r="D36" i="5"/>
  <c r="F36" i="5" s="1"/>
  <c r="AJ35" i="5"/>
  <c r="AF35" i="5"/>
  <c r="AK35" i="5" s="1"/>
  <c r="AA35" i="5"/>
  <c r="Z35" i="5"/>
  <c r="AB35" i="5" s="1"/>
  <c r="AC35" i="5" s="1"/>
  <c r="X35" i="5"/>
  <c r="T35" i="5"/>
  <c r="P35" i="5"/>
  <c r="L35" i="5"/>
  <c r="M35" i="5" s="1"/>
  <c r="I35" i="5"/>
  <c r="F35" i="5"/>
  <c r="Q35" i="5" s="1"/>
  <c r="AJ34" i="5"/>
  <c r="AF34" i="5"/>
  <c r="AK34" i="5" s="1"/>
  <c r="AA34" i="5"/>
  <c r="Z34" i="5"/>
  <c r="X34" i="5"/>
  <c r="T34" i="5"/>
  <c r="P34" i="5"/>
  <c r="L34" i="5"/>
  <c r="M34" i="5" s="1"/>
  <c r="I34" i="5"/>
  <c r="Y34" i="5" s="1"/>
  <c r="F34" i="5"/>
  <c r="AJ33" i="5"/>
  <c r="AF33" i="5"/>
  <c r="AB33" i="5"/>
  <c r="AA33" i="5"/>
  <c r="Z33" i="5"/>
  <c r="X33" i="5"/>
  <c r="T33" i="5"/>
  <c r="P33" i="5"/>
  <c r="L33" i="5"/>
  <c r="I33" i="5"/>
  <c r="F33" i="5"/>
  <c r="AJ32" i="5"/>
  <c r="AF32" i="5"/>
  <c r="AB32" i="5"/>
  <c r="AA32" i="5"/>
  <c r="Z32" i="5"/>
  <c r="X32" i="5"/>
  <c r="T32" i="5"/>
  <c r="P32" i="5"/>
  <c r="L32" i="5"/>
  <c r="I32" i="5"/>
  <c r="Y32" i="5" s="1"/>
  <c r="F32" i="5"/>
  <c r="AJ31" i="5"/>
  <c r="AF31" i="5"/>
  <c r="AK31" i="5" s="1"/>
  <c r="AA31" i="5"/>
  <c r="Z31" i="5"/>
  <c r="X31" i="5"/>
  <c r="T31" i="5"/>
  <c r="P31" i="5"/>
  <c r="L31" i="5"/>
  <c r="I31" i="5"/>
  <c r="U31" i="5" s="1"/>
  <c r="F31" i="5"/>
  <c r="Q31" i="5" s="1"/>
  <c r="AI30" i="5"/>
  <c r="AH30" i="5"/>
  <c r="AG30" i="5"/>
  <c r="AE30" i="5"/>
  <c r="AD30" i="5"/>
  <c r="W30" i="5"/>
  <c r="V30" i="5"/>
  <c r="X30" i="5" s="1"/>
  <c r="T30" i="5"/>
  <c r="S30" i="5"/>
  <c r="R30" i="5"/>
  <c r="P30" i="5"/>
  <c r="O30" i="5"/>
  <c r="N30" i="5"/>
  <c r="K30" i="5"/>
  <c r="J30" i="5"/>
  <c r="Z30" i="5" s="1"/>
  <c r="H30" i="5"/>
  <c r="G30" i="5"/>
  <c r="E30" i="5"/>
  <c r="D30" i="5"/>
  <c r="F30" i="5" s="1"/>
  <c r="AJ29" i="5"/>
  <c r="AF29" i="5"/>
  <c r="AA29" i="5"/>
  <c r="Z29" i="5"/>
  <c r="AB29" i="5" s="1"/>
  <c r="X29" i="5"/>
  <c r="T29" i="5"/>
  <c r="P29" i="5"/>
  <c r="L29" i="5"/>
  <c r="I29" i="5"/>
  <c r="Y29" i="5" s="1"/>
  <c r="F29" i="5"/>
  <c r="AJ28" i="5"/>
  <c r="AF28" i="5"/>
  <c r="AK28" i="5" s="1"/>
  <c r="AA28" i="5"/>
  <c r="Z28" i="5"/>
  <c r="X28" i="5"/>
  <c r="T28" i="5"/>
  <c r="P28" i="5"/>
  <c r="L28" i="5"/>
  <c r="I28" i="5"/>
  <c r="U28" i="5" s="1"/>
  <c r="F28" i="5"/>
  <c r="Q28" i="5" s="1"/>
  <c r="AJ27" i="5"/>
  <c r="AF27" i="5"/>
  <c r="AA27" i="5"/>
  <c r="Z27" i="5"/>
  <c r="X27" i="5"/>
  <c r="T27" i="5"/>
  <c r="P27" i="5"/>
  <c r="L27" i="5"/>
  <c r="I27" i="5"/>
  <c r="Y27" i="5" s="1"/>
  <c r="F27" i="5"/>
  <c r="AJ26" i="5"/>
  <c r="AF26" i="5"/>
  <c r="AA26" i="5"/>
  <c r="AB26" i="5" s="1"/>
  <c r="Z26" i="5"/>
  <c r="X26" i="5"/>
  <c r="T26" i="5"/>
  <c r="P26" i="5"/>
  <c r="L26" i="5"/>
  <c r="I26" i="5"/>
  <c r="F26" i="5"/>
  <c r="AC26" i="5" s="1"/>
  <c r="AJ25" i="5"/>
  <c r="AF25" i="5"/>
  <c r="AA25" i="5"/>
  <c r="AB25" i="5" s="1"/>
  <c r="Z25" i="5"/>
  <c r="X25" i="5"/>
  <c r="T25" i="5"/>
  <c r="P25" i="5"/>
  <c r="L25" i="5"/>
  <c r="I25" i="5"/>
  <c r="F25" i="5"/>
  <c r="AC25" i="5" s="1"/>
  <c r="AJ24" i="5"/>
  <c r="AF24" i="5"/>
  <c r="AK24" i="5" s="1"/>
  <c r="AA24" i="5"/>
  <c r="Z24" i="5"/>
  <c r="AB24" i="5" s="1"/>
  <c r="AC24" i="5" s="1"/>
  <c r="X24" i="5"/>
  <c r="T24" i="5"/>
  <c r="P24" i="5"/>
  <c r="L24" i="5"/>
  <c r="I24" i="5"/>
  <c r="U24" i="5" s="1"/>
  <c r="F24" i="5"/>
  <c r="Q24" i="5" s="1"/>
  <c r="AJ23" i="5"/>
  <c r="AF23" i="5"/>
  <c r="AA23" i="5"/>
  <c r="Z23" i="5"/>
  <c r="X23" i="5"/>
  <c r="T23" i="5"/>
  <c r="P23" i="5"/>
  <c r="L23" i="5"/>
  <c r="I23" i="5"/>
  <c r="F23" i="5"/>
  <c r="AI22" i="5"/>
  <c r="AH22" i="5"/>
  <c r="AG22" i="5"/>
  <c r="AJ22" i="5" s="1"/>
  <c r="AF22" i="5"/>
  <c r="AE22" i="5"/>
  <c r="AD22" i="5"/>
  <c r="W22" i="5"/>
  <c r="X22" i="5" s="1"/>
  <c r="V22" i="5"/>
  <c r="S22" i="5"/>
  <c r="R22" i="5"/>
  <c r="T22" i="5" s="1"/>
  <c r="P22" i="5"/>
  <c r="O22" i="5"/>
  <c r="N22" i="5"/>
  <c r="K22" i="5"/>
  <c r="AA22" i="5" s="1"/>
  <c r="J22" i="5"/>
  <c r="H22" i="5"/>
  <c r="G22" i="5"/>
  <c r="E22" i="5"/>
  <c r="D22" i="5"/>
  <c r="AJ21" i="5"/>
  <c r="AF21" i="5"/>
  <c r="AK21" i="5" s="1"/>
  <c r="AA21" i="5"/>
  <c r="Z21" i="5"/>
  <c r="X21" i="5"/>
  <c r="T21" i="5"/>
  <c r="P21" i="5"/>
  <c r="L21" i="5"/>
  <c r="I21" i="5"/>
  <c r="U21" i="5" s="1"/>
  <c r="F21" i="5"/>
  <c r="Q21" i="5" s="1"/>
  <c r="AJ20" i="5"/>
  <c r="AF20" i="5"/>
  <c r="AA20" i="5"/>
  <c r="Z20" i="5"/>
  <c r="AB20" i="5" s="1"/>
  <c r="X20" i="5"/>
  <c r="T20" i="5"/>
  <c r="U20" i="5" s="1"/>
  <c r="P20" i="5"/>
  <c r="L20" i="5"/>
  <c r="M20" i="5" s="1"/>
  <c r="I20" i="5"/>
  <c r="Y20" i="5" s="1"/>
  <c r="F20" i="5"/>
  <c r="AJ19" i="5"/>
  <c r="AF19" i="5"/>
  <c r="AA19" i="5"/>
  <c r="Z19" i="5"/>
  <c r="AB19" i="5" s="1"/>
  <c r="X19" i="5"/>
  <c r="T19" i="5"/>
  <c r="P19" i="5"/>
  <c r="L19" i="5"/>
  <c r="I19" i="5"/>
  <c r="F19" i="5"/>
  <c r="AC19" i="5" s="1"/>
  <c r="AJ18" i="5"/>
  <c r="AF18" i="5"/>
  <c r="AA18" i="5"/>
  <c r="Z18" i="5"/>
  <c r="AB18" i="5" s="1"/>
  <c r="X18" i="5"/>
  <c r="T18" i="5"/>
  <c r="P18" i="5"/>
  <c r="L18" i="5"/>
  <c r="I18" i="5"/>
  <c r="Y18" i="5" s="1"/>
  <c r="F18" i="5"/>
  <c r="AJ17" i="5"/>
  <c r="AF17" i="5"/>
  <c r="AK17" i="5" s="1"/>
  <c r="AA17" i="5"/>
  <c r="Z17" i="5"/>
  <c r="X17" i="5"/>
  <c r="T17" i="5"/>
  <c r="P17" i="5"/>
  <c r="L17" i="5"/>
  <c r="M17" i="5" s="1"/>
  <c r="I17" i="5"/>
  <c r="F17" i="5"/>
  <c r="Q17" i="5" s="1"/>
  <c r="AJ16" i="5"/>
  <c r="AF16" i="5"/>
  <c r="AK16" i="5" s="1"/>
  <c r="AA16" i="5"/>
  <c r="Z16" i="5"/>
  <c r="X16" i="5"/>
  <c r="T16" i="5"/>
  <c r="U16" i="5" s="1"/>
  <c r="P16" i="5"/>
  <c r="L16" i="5"/>
  <c r="I16" i="5"/>
  <c r="Y16" i="5" s="1"/>
  <c r="F16" i="5"/>
  <c r="AI15" i="5"/>
  <c r="AH15" i="5"/>
  <c r="AG15" i="5"/>
  <c r="AF15" i="5"/>
  <c r="AE15" i="5"/>
  <c r="AD15" i="5"/>
  <c r="W15" i="5"/>
  <c r="V15" i="5"/>
  <c r="X15" i="5" s="1"/>
  <c r="S15" i="5"/>
  <c r="R15" i="5"/>
  <c r="T15" i="5" s="1"/>
  <c r="P15" i="5"/>
  <c r="O15" i="5"/>
  <c r="N15" i="5"/>
  <c r="L15" i="5"/>
  <c r="K15" i="5"/>
  <c r="AA15" i="5" s="1"/>
  <c r="J15" i="5"/>
  <c r="Z15" i="5" s="1"/>
  <c r="H15" i="5"/>
  <c r="G15" i="5"/>
  <c r="E15" i="5"/>
  <c r="D15" i="5"/>
  <c r="AJ14" i="5"/>
  <c r="AF14" i="5"/>
  <c r="AK14" i="5" s="1"/>
  <c r="AA14" i="5"/>
  <c r="Z14" i="5"/>
  <c r="X14" i="5"/>
  <c r="T14" i="5"/>
  <c r="P14" i="5"/>
  <c r="L14" i="5"/>
  <c r="I14" i="5"/>
  <c r="U14" i="5" s="1"/>
  <c r="F14" i="5"/>
  <c r="Q14" i="5" s="1"/>
  <c r="AJ13" i="5"/>
  <c r="AF13" i="5"/>
  <c r="AA13" i="5"/>
  <c r="Z13" i="5"/>
  <c r="X13" i="5"/>
  <c r="T13" i="5"/>
  <c r="P13" i="5"/>
  <c r="L13" i="5"/>
  <c r="M13" i="5" s="1"/>
  <c r="I13" i="5"/>
  <c r="Y13" i="5" s="1"/>
  <c r="F13" i="5"/>
  <c r="AJ12" i="5"/>
  <c r="AF12" i="5"/>
  <c r="AA12" i="5"/>
  <c r="AB12" i="5" s="1"/>
  <c r="Z12" i="5"/>
  <c r="X12" i="5"/>
  <c r="T12" i="5"/>
  <c r="P12" i="5"/>
  <c r="L12" i="5"/>
  <c r="I12" i="5"/>
  <c r="F12" i="5"/>
  <c r="AC12" i="5" s="1"/>
  <c r="AJ11" i="5"/>
  <c r="AF11" i="5"/>
  <c r="AA11" i="5"/>
  <c r="AB11" i="5" s="1"/>
  <c r="Z11" i="5"/>
  <c r="X11" i="5"/>
  <c r="T11" i="5"/>
  <c r="P11" i="5"/>
  <c r="L11" i="5"/>
  <c r="I11" i="5"/>
  <c r="Y11" i="5" s="1"/>
  <c r="F11" i="5"/>
  <c r="AI10" i="5"/>
  <c r="AH10" i="5"/>
  <c r="AG10" i="5"/>
  <c r="AE10" i="5"/>
  <c r="AD10" i="5"/>
  <c r="AF10" i="5" s="1"/>
  <c r="W10" i="5"/>
  <c r="V10" i="5"/>
  <c r="X10" i="5" s="1"/>
  <c r="S10" i="5"/>
  <c r="R10" i="5"/>
  <c r="T10" i="5" s="1"/>
  <c r="O10" i="5"/>
  <c r="N10" i="5"/>
  <c r="P10" i="5" s="1"/>
  <c r="K10" i="5"/>
  <c r="AA10" i="5" s="1"/>
  <c r="J10" i="5"/>
  <c r="H10" i="5"/>
  <c r="G10" i="5"/>
  <c r="I10" i="5" s="1"/>
  <c r="E10" i="5"/>
  <c r="F10" i="5" s="1"/>
  <c r="D10" i="5"/>
  <c r="AJ9" i="5"/>
  <c r="AF9" i="5"/>
  <c r="AA9" i="5"/>
  <c r="AB9" i="5" s="1"/>
  <c r="Z9" i="5"/>
  <c r="X9" i="5"/>
  <c r="T9" i="5"/>
  <c r="P9" i="5"/>
  <c r="M9" i="5"/>
  <c r="L9" i="5"/>
  <c r="I9" i="5"/>
  <c r="F9" i="5"/>
  <c r="AJ55" i="4"/>
  <c r="AI55" i="4"/>
  <c r="AH55" i="4"/>
  <c r="AG55" i="4"/>
  <c r="AE55" i="4"/>
  <c r="AF55" i="4" s="1"/>
  <c r="AK55" i="4" s="1"/>
  <c r="AD55" i="4"/>
  <c r="W55" i="4"/>
  <c r="V55" i="4"/>
  <c r="X55" i="4" s="1"/>
  <c r="T55" i="4"/>
  <c r="S55" i="4"/>
  <c r="R55" i="4"/>
  <c r="O55" i="4"/>
  <c r="P55" i="4" s="1"/>
  <c r="N55" i="4"/>
  <c r="K55" i="4"/>
  <c r="AA55" i="4" s="1"/>
  <c r="J55" i="4"/>
  <c r="H55" i="4"/>
  <c r="G55" i="4"/>
  <c r="E55" i="4"/>
  <c r="D55" i="4"/>
  <c r="AI54" i="4"/>
  <c r="AH54" i="4"/>
  <c r="AG54" i="4"/>
  <c r="AJ54" i="4" s="1"/>
  <c r="AE54" i="4"/>
  <c r="AD54" i="4"/>
  <c r="W54" i="4"/>
  <c r="V54" i="4"/>
  <c r="X54" i="4" s="1"/>
  <c r="S54" i="4"/>
  <c r="R54" i="4"/>
  <c r="O54" i="4"/>
  <c r="N54" i="4"/>
  <c r="P54" i="4" s="1"/>
  <c r="K54" i="4"/>
  <c r="AA54" i="4" s="1"/>
  <c r="J54" i="4"/>
  <c r="H54" i="4"/>
  <c r="G54" i="4"/>
  <c r="I54" i="4" s="1"/>
  <c r="E54" i="4"/>
  <c r="D54" i="4"/>
  <c r="AJ53" i="4"/>
  <c r="AF53" i="4"/>
  <c r="AA53" i="4"/>
  <c r="Z53" i="4"/>
  <c r="X53" i="4"/>
  <c r="T53" i="4"/>
  <c r="P53" i="4"/>
  <c r="L53" i="4"/>
  <c r="I53" i="4"/>
  <c r="F53" i="4"/>
  <c r="M53" i="4" s="1"/>
  <c r="AJ52" i="4"/>
  <c r="AF52" i="4"/>
  <c r="AK52" i="4" s="1"/>
  <c r="AB52" i="4"/>
  <c r="AA52" i="4"/>
  <c r="Z52" i="4"/>
  <c r="X52" i="4"/>
  <c r="T52" i="4"/>
  <c r="P52" i="4"/>
  <c r="L52" i="4"/>
  <c r="I52" i="4"/>
  <c r="Y52" i="4" s="1"/>
  <c r="F52" i="4"/>
  <c r="AJ51" i="4"/>
  <c r="AF51" i="4"/>
  <c r="AA51" i="4"/>
  <c r="Z51" i="4"/>
  <c r="X51" i="4"/>
  <c r="T51" i="4"/>
  <c r="P51" i="4"/>
  <c r="AK51" i="4" s="1"/>
  <c r="L51" i="4"/>
  <c r="I51" i="4"/>
  <c r="U51" i="4" s="1"/>
  <c r="F51" i="4"/>
  <c r="M51" i="4" s="1"/>
  <c r="AJ50" i="4"/>
  <c r="AF50" i="4"/>
  <c r="AA50" i="4"/>
  <c r="Z50" i="4"/>
  <c r="X50" i="4"/>
  <c r="T50" i="4"/>
  <c r="P50" i="4"/>
  <c r="L50" i="4"/>
  <c r="I50" i="4"/>
  <c r="F50" i="4"/>
  <c r="Q50" i="4" s="1"/>
  <c r="AJ49" i="4"/>
  <c r="AF49" i="4"/>
  <c r="AK49" i="4" s="1"/>
  <c r="AA49" i="4"/>
  <c r="Z49" i="4"/>
  <c r="X49" i="4"/>
  <c r="T49" i="4"/>
  <c r="Q49" i="4"/>
  <c r="P49" i="4"/>
  <c r="M49" i="4"/>
  <c r="L49" i="4"/>
  <c r="I49" i="4"/>
  <c r="Y49" i="4" s="1"/>
  <c r="F49" i="4"/>
  <c r="AI48" i="4"/>
  <c r="AH48" i="4"/>
  <c r="AG48" i="4"/>
  <c r="AJ48" i="4" s="1"/>
  <c r="AE48" i="4"/>
  <c r="AD48" i="4"/>
  <c r="W48" i="4"/>
  <c r="V48" i="4"/>
  <c r="S48" i="4"/>
  <c r="R48" i="4"/>
  <c r="O48" i="4"/>
  <c r="N48" i="4"/>
  <c r="K48" i="4"/>
  <c r="L48" i="4" s="1"/>
  <c r="J48" i="4"/>
  <c r="H48" i="4"/>
  <c r="G48" i="4"/>
  <c r="I48" i="4" s="1"/>
  <c r="E48" i="4"/>
  <c r="D48" i="4"/>
  <c r="F48" i="4" s="1"/>
  <c r="AJ47" i="4"/>
  <c r="AF47" i="4"/>
  <c r="AK47" i="4" s="1"/>
  <c r="AA47" i="4"/>
  <c r="Z47" i="4"/>
  <c r="AB47" i="4" s="1"/>
  <c r="X47" i="4"/>
  <c r="T47" i="4"/>
  <c r="P47" i="4"/>
  <c r="L47" i="4"/>
  <c r="I47" i="4"/>
  <c r="Y47" i="4" s="1"/>
  <c r="F47" i="4"/>
  <c r="AC47" i="4" s="1"/>
  <c r="AJ46" i="4"/>
  <c r="AF46" i="4"/>
  <c r="AK46" i="4" s="1"/>
  <c r="AA46" i="4"/>
  <c r="Z46" i="4"/>
  <c r="X46" i="4"/>
  <c r="T46" i="4"/>
  <c r="Q46" i="4"/>
  <c r="P46" i="4"/>
  <c r="M46" i="4"/>
  <c r="L46" i="4"/>
  <c r="I46" i="4"/>
  <c r="Y46" i="4" s="1"/>
  <c r="F46" i="4"/>
  <c r="AJ45" i="4"/>
  <c r="AF45" i="4"/>
  <c r="AB45" i="4"/>
  <c r="AA45" i="4"/>
  <c r="Z45" i="4"/>
  <c r="X45" i="4"/>
  <c r="T45" i="4"/>
  <c r="U45" i="4" s="1"/>
  <c r="P45" i="4"/>
  <c r="L45" i="4"/>
  <c r="I45" i="4"/>
  <c r="Y45" i="4" s="1"/>
  <c r="F45" i="4"/>
  <c r="AJ44" i="4"/>
  <c r="AF44" i="4"/>
  <c r="AA44" i="4"/>
  <c r="AB44" i="4" s="1"/>
  <c r="AC44" i="4" s="1"/>
  <c r="Z44" i="4"/>
  <c r="Y44" i="4"/>
  <c r="X44" i="4"/>
  <c r="T44" i="4"/>
  <c r="P44" i="4"/>
  <c r="AK44" i="4" s="1"/>
  <c r="L44" i="4"/>
  <c r="I44" i="4"/>
  <c r="F44" i="4"/>
  <c r="AJ43" i="4"/>
  <c r="AF43" i="4"/>
  <c r="AK43" i="4" s="1"/>
  <c r="AA43" i="4"/>
  <c r="Z43" i="4"/>
  <c r="X43" i="4"/>
  <c r="T43" i="4"/>
  <c r="P43" i="4"/>
  <c r="L43" i="4"/>
  <c r="I43" i="4"/>
  <c r="Y43" i="4" s="1"/>
  <c r="F43" i="4"/>
  <c r="AJ42" i="4"/>
  <c r="AF42" i="4"/>
  <c r="AA42" i="4"/>
  <c r="Z42" i="4"/>
  <c r="AB42" i="4" s="1"/>
  <c r="AC42" i="4" s="1"/>
  <c r="X42" i="4"/>
  <c r="T42" i="4"/>
  <c r="P42" i="4"/>
  <c r="L42" i="4"/>
  <c r="I42" i="4"/>
  <c r="F42" i="4"/>
  <c r="M42" i="4" s="1"/>
  <c r="AI41" i="4"/>
  <c r="AH41" i="4"/>
  <c r="AG41" i="4"/>
  <c r="AJ41" i="4" s="1"/>
  <c r="AE41" i="4"/>
  <c r="AF41" i="4" s="1"/>
  <c r="AD41" i="4"/>
  <c r="W41" i="4"/>
  <c r="V41" i="4"/>
  <c r="S41" i="4"/>
  <c r="R41" i="4"/>
  <c r="O41" i="4"/>
  <c r="P41" i="4" s="1"/>
  <c r="N41" i="4"/>
  <c r="K41" i="4"/>
  <c r="J41" i="4"/>
  <c r="I41" i="4"/>
  <c r="H41" i="4"/>
  <c r="G41" i="4"/>
  <c r="E41" i="4"/>
  <c r="D41" i="4"/>
  <c r="AJ40" i="4"/>
  <c r="AF40" i="4"/>
  <c r="AA40" i="4"/>
  <c r="Z40" i="4"/>
  <c r="AB40" i="4" s="1"/>
  <c r="X40" i="4"/>
  <c r="T40" i="4"/>
  <c r="P40" i="4"/>
  <c r="L40" i="4"/>
  <c r="I40" i="4"/>
  <c r="Y40" i="4" s="1"/>
  <c r="F40" i="4"/>
  <c r="AJ39" i="4"/>
  <c r="AF39" i="4"/>
  <c r="AK39" i="4" s="1"/>
  <c r="AA39" i="4"/>
  <c r="Z39" i="4"/>
  <c r="X39" i="4"/>
  <c r="U39" i="4"/>
  <c r="T39" i="4"/>
  <c r="P39" i="4"/>
  <c r="L39" i="4"/>
  <c r="I39" i="4"/>
  <c r="F39" i="4"/>
  <c r="AJ38" i="4"/>
  <c r="AF38" i="4"/>
  <c r="AA38" i="4"/>
  <c r="Z38" i="4"/>
  <c r="X38" i="4"/>
  <c r="T38" i="4"/>
  <c r="P38" i="4"/>
  <c r="AK38" i="4" s="1"/>
  <c r="L38" i="4"/>
  <c r="I38" i="4"/>
  <c r="Y38" i="4" s="1"/>
  <c r="F38" i="4"/>
  <c r="AJ37" i="4"/>
  <c r="AF37" i="4"/>
  <c r="AA37" i="4"/>
  <c r="AB37" i="4" s="1"/>
  <c r="Z37" i="4"/>
  <c r="Y37" i="4"/>
  <c r="X37" i="4"/>
  <c r="T37" i="4"/>
  <c r="P37" i="4"/>
  <c r="M37" i="4"/>
  <c r="L37" i="4"/>
  <c r="I37" i="4"/>
  <c r="F37" i="4"/>
  <c r="Q37" i="4" s="1"/>
  <c r="AI36" i="4"/>
  <c r="AH36" i="4"/>
  <c r="AG36" i="4"/>
  <c r="AE36" i="4"/>
  <c r="AD36" i="4"/>
  <c r="W36" i="4"/>
  <c r="V36" i="4"/>
  <c r="X36" i="4" s="1"/>
  <c r="S36" i="4"/>
  <c r="R36" i="4"/>
  <c r="O36" i="4"/>
  <c r="N36" i="4"/>
  <c r="P36" i="4" s="1"/>
  <c r="K36" i="4"/>
  <c r="AA36" i="4" s="1"/>
  <c r="J36" i="4"/>
  <c r="Z36" i="4" s="1"/>
  <c r="H36" i="4"/>
  <c r="G36" i="4"/>
  <c r="I36" i="4" s="1"/>
  <c r="E36" i="4"/>
  <c r="F36" i="4" s="1"/>
  <c r="D36" i="4"/>
  <c r="AJ35" i="4"/>
  <c r="AF35" i="4"/>
  <c r="AB35" i="4"/>
  <c r="AA35" i="4"/>
  <c r="Z35" i="4"/>
  <c r="X35" i="4"/>
  <c r="T35" i="4"/>
  <c r="P35" i="4"/>
  <c r="L35" i="4"/>
  <c r="I35" i="4"/>
  <c r="Y35" i="4" s="1"/>
  <c r="F35" i="4"/>
  <c r="AJ34" i="4"/>
  <c r="AF34" i="4"/>
  <c r="AC34" i="4"/>
  <c r="AB34" i="4"/>
  <c r="AA34" i="4"/>
  <c r="Z34" i="4"/>
  <c r="Y34" i="4"/>
  <c r="X34" i="4"/>
  <c r="T34" i="4"/>
  <c r="P34" i="4"/>
  <c r="AK34" i="4" s="1"/>
  <c r="L34" i="4"/>
  <c r="I34" i="4"/>
  <c r="U34" i="4" s="1"/>
  <c r="F34" i="4"/>
  <c r="AJ33" i="4"/>
  <c r="AF33" i="4"/>
  <c r="AA33" i="4"/>
  <c r="Z33" i="4"/>
  <c r="AB33" i="4" s="1"/>
  <c r="Y33" i="4"/>
  <c r="X33" i="4"/>
  <c r="T33" i="4"/>
  <c r="P33" i="4"/>
  <c r="L33" i="4"/>
  <c r="I33" i="4"/>
  <c r="U33" i="4" s="1"/>
  <c r="F33" i="4"/>
  <c r="AC33" i="4" s="1"/>
  <c r="AJ32" i="4"/>
  <c r="AF32" i="4"/>
  <c r="AK32" i="4" s="1"/>
  <c r="AA32" i="4"/>
  <c r="Z32" i="4"/>
  <c r="AB32" i="4" s="1"/>
  <c r="AC32" i="4" s="1"/>
  <c r="X32" i="4"/>
  <c r="T32" i="4"/>
  <c r="P32" i="4"/>
  <c r="L32" i="4"/>
  <c r="M32" i="4" s="1"/>
  <c r="I32" i="4"/>
  <c r="U32" i="4" s="1"/>
  <c r="F32" i="4"/>
  <c r="Q32" i="4" s="1"/>
  <c r="AJ31" i="4"/>
  <c r="AF31" i="4"/>
  <c r="AA31" i="4"/>
  <c r="Z31" i="4"/>
  <c r="X31" i="4"/>
  <c r="T31" i="4"/>
  <c r="U31" i="4" s="1"/>
  <c r="P31" i="4"/>
  <c r="L31" i="4"/>
  <c r="I31" i="4"/>
  <c r="F31" i="4"/>
  <c r="M31" i="4" s="1"/>
  <c r="AJ30" i="4"/>
  <c r="AF30" i="4"/>
  <c r="AA30" i="4"/>
  <c r="Z30" i="4"/>
  <c r="X30" i="4"/>
  <c r="T30" i="4"/>
  <c r="P30" i="4"/>
  <c r="AK30" i="4" s="1"/>
  <c r="L30" i="4"/>
  <c r="I30" i="4"/>
  <c r="F30" i="4"/>
  <c r="AJ29" i="4"/>
  <c r="AF29" i="4"/>
  <c r="AK29" i="4" s="1"/>
  <c r="AA29" i="4"/>
  <c r="Z29" i="4"/>
  <c r="AB29" i="4" s="1"/>
  <c r="Y29" i="4"/>
  <c r="X29" i="4"/>
  <c r="T29" i="4"/>
  <c r="P29" i="4"/>
  <c r="L29" i="4"/>
  <c r="I29" i="4"/>
  <c r="U29" i="4" s="1"/>
  <c r="F29" i="4"/>
  <c r="AI28" i="4"/>
  <c r="AJ28" i="4" s="1"/>
  <c r="AH28" i="4"/>
  <c r="AG28" i="4"/>
  <c r="AE28" i="4"/>
  <c r="AD28" i="4"/>
  <c r="W28" i="4"/>
  <c r="V28" i="4"/>
  <c r="X28" i="4" s="1"/>
  <c r="S28" i="4"/>
  <c r="R28" i="4"/>
  <c r="O28" i="4"/>
  <c r="N28" i="4"/>
  <c r="K28" i="4"/>
  <c r="L28" i="4" s="1"/>
  <c r="J28" i="4"/>
  <c r="H28" i="4"/>
  <c r="G28" i="4"/>
  <c r="F28" i="4"/>
  <c r="E28" i="4"/>
  <c r="D28" i="4"/>
  <c r="AJ27" i="4"/>
  <c r="AF27" i="4"/>
  <c r="AA27" i="4"/>
  <c r="Z27" i="4"/>
  <c r="X27" i="4"/>
  <c r="U27" i="4"/>
  <c r="T27" i="4"/>
  <c r="P27" i="4"/>
  <c r="L27" i="4"/>
  <c r="I27" i="4"/>
  <c r="F27" i="4"/>
  <c r="AJ26" i="4"/>
  <c r="AF26" i="4"/>
  <c r="AA26" i="4"/>
  <c r="Z26" i="4"/>
  <c r="X26" i="4"/>
  <c r="T26" i="4"/>
  <c r="P26" i="4"/>
  <c r="AK26" i="4" s="1"/>
  <c r="L26" i="4"/>
  <c r="I26" i="4"/>
  <c r="U26" i="4" s="1"/>
  <c r="F26" i="4"/>
  <c r="AJ25" i="4"/>
  <c r="AF25" i="4"/>
  <c r="AK25" i="4" s="1"/>
  <c r="AA25" i="4"/>
  <c r="Z25" i="4"/>
  <c r="X25" i="4"/>
  <c r="T25" i="4"/>
  <c r="P25" i="4"/>
  <c r="L25" i="4"/>
  <c r="M25" i="4" s="1"/>
  <c r="I25" i="4"/>
  <c r="U25" i="4" s="1"/>
  <c r="F25" i="4"/>
  <c r="Q25" i="4" s="1"/>
  <c r="AJ24" i="4"/>
  <c r="AF24" i="4"/>
  <c r="AA24" i="4"/>
  <c r="Z24" i="4"/>
  <c r="X24" i="4"/>
  <c r="T24" i="4"/>
  <c r="P24" i="4"/>
  <c r="L24" i="4"/>
  <c r="I24" i="4"/>
  <c r="F24" i="4"/>
  <c r="M24" i="4" s="1"/>
  <c r="AJ23" i="4"/>
  <c r="AF23" i="4"/>
  <c r="AB23" i="4"/>
  <c r="AA23" i="4"/>
  <c r="Z23" i="4"/>
  <c r="X23" i="4"/>
  <c r="T23" i="4"/>
  <c r="P23" i="4"/>
  <c r="AK23" i="4" s="1"/>
  <c r="L23" i="4"/>
  <c r="I23" i="4"/>
  <c r="F23" i="4"/>
  <c r="M23" i="4" s="1"/>
  <c r="AJ22" i="4"/>
  <c r="AF22" i="4"/>
  <c r="AA22" i="4"/>
  <c r="Z22" i="4"/>
  <c r="AB22" i="4" s="1"/>
  <c r="AC22" i="4" s="1"/>
  <c r="Y22" i="4"/>
  <c r="X22" i="4"/>
  <c r="T22" i="4"/>
  <c r="P22" i="4"/>
  <c r="L22" i="4"/>
  <c r="I22" i="4"/>
  <c r="U22" i="4" s="1"/>
  <c r="F22" i="4"/>
  <c r="AJ21" i="4"/>
  <c r="AF21" i="4"/>
  <c r="AK21" i="4" s="1"/>
  <c r="AA21" i="4"/>
  <c r="Z21" i="4"/>
  <c r="X21" i="4"/>
  <c r="T21" i="4"/>
  <c r="P21" i="4"/>
  <c r="L21" i="4"/>
  <c r="M21" i="4" s="1"/>
  <c r="I21" i="4"/>
  <c r="Y21" i="4" s="1"/>
  <c r="F21" i="4"/>
  <c r="Q21" i="4" s="1"/>
  <c r="AI20" i="4"/>
  <c r="AH20" i="4"/>
  <c r="AG20" i="4"/>
  <c r="AE20" i="4"/>
  <c r="AD20" i="4"/>
  <c r="AF20" i="4" s="1"/>
  <c r="AK20" i="4" s="1"/>
  <c r="W20" i="4"/>
  <c r="X20" i="4" s="1"/>
  <c r="V20" i="4"/>
  <c r="S20" i="4"/>
  <c r="R20" i="4"/>
  <c r="O20" i="4"/>
  <c r="P20" i="4" s="1"/>
  <c r="N20" i="4"/>
  <c r="K20" i="4"/>
  <c r="J20" i="4"/>
  <c r="Z20" i="4" s="1"/>
  <c r="H20" i="4"/>
  <c r="G20" i="4"/>
  <c r="E20" i="4"/>
  <c r="D20" i="4"/>
  <c r="F20" i="4" s="1"/>
  <c r="Q20" i="4" s="1"/>
  <c r="AJ19" i="4"/>
  <c r="AF19" i="4"/>
  <c r="AB19" i="4"/>
  <c r="AA19" i="4"/>
  <c r="Z19" i="4"/>
  <c r="X19" i="4"/>
  <c r="T19" i="4"/>
  <c r="P19" i="4"/>
  <c r="AK19" i="4" s="1"/>
  <c r="L19" i="4"/>
  <c r="I19" i="4"/>
  <c r="F19" i="4"/>
  <c r="AJ18" i="4"/>
  <c r="AF18" i="4"/>
  <c r="AA18" i="4"/>
  <c r="Z18" i="4"/>
  <c r="AB18" i="4" s="1"/>
  <c r="X18" i="4"/>
  <c r="T18" i="4"/>
  <c r="P18" i="4"/>
  <c r="L18" i="4"/>
  <c r="I18" i="4"/>
  <c r="U18" i="4" s="1"/>
  <c r="F18" i="4"/>
  <c r="AJ17" i="4"/>
  <c r="AF17" i="4"/>
  <c r="AA17" i="4"/>
  <c r="Z17" i="4"/>
  <c r="X17" i="4"/>
  <c r="T17" i="4"/>
  <c r="P17" i="4"/>
  <c r="L17" i="4"/>
  <c r="I17" i="4"/>
  <c r="U17" i="4" s="1"/>
  <c r="F17" i="4"/>
  <c r="AJ16" i="4"/>
  <c r="AF16" i="4"/>
  <c r="AA16" i="4"/>
  <c r="Z16" i="4"/>
  <c r="X16" i="4"/>
  <c r="T16" i="4"/>
  <c r="P16" i="4"/>
  <c r="AK16" i="4" s="1"/>
  <c r="M16" i="4"/>
  <c r="L16" i="4"/>
  <c r="I16" i="4"/>
  <c r="F16" i="4"/>
  <c r="AJ15" i="4"/>
  <c r="AF15" i="4"/>
  <c r="AA15" i="4"/>
  <c r="Z15" i="4"/>
  <c r="AB15" i="4" s="1"/>
  <c r="X15" i="4"/>
  <c r="T15" i="4"/>
  <c r="P15" i="4"/>
  <c r="AK15" i="4" s="1"/>
  <c r="L15" i="4"/>
  <c r="I15" i="4"/>
  <c r="F15" i="4"/>
  <c r="M15" i="4" s="1"/>
  <c r="AJ14" i="4"/>
  <c r="AF14" i="4"/>
  <c r="AA14" i="4"/>
  <c r="Z14" i="4"/>
  <c r="AB14" i="4" s="1"/>
  <c r="AC14" i="4" s="1"/>
  <c r="X14" i="4"/>
  <c r="T14" i="4"/>
  <c r="P14" i="4"/>
  <c r="L14" i="4"/>
  <c r="M14" i="4" s="1"/>
  <c r="I14" i="4"/>
  <c r="F14" i="4"/>
  <c r="AJ13" i="4"/>
  <c r="AF13" i="4"/>
  <c r="AK13" i="4" s="1"/>
  <c r="AA13" i="4"/>
  <c r="Z13" i="4"/>
  <c r="X13" i="4"/>
  <c r="T13" i="4"/>
  <c r="P13" i="4"/>
  <c r="L13" i="4"/>
  <c r="I13" i="4"/>
  <c r="Y13" i="4" s="1"/>
  <c r="F13" i="4"/>
  <c r="AJ12" i="4"/>
  <c r="AF12" i="4"/>
  <c r="AA12" i="4"/>
  <c r="AB12" i="4" s="1"/>
  <c r="Z12" i="4"/>
  <c r="X12" i="4"/>
  <c r="T12" i="4"/>
  <c r="P12" i="4"/>
  <c r="AK12" i="4" s="1"/>
  <c r="L12" i="4"/>
  <c r="I12" i="4"/>
  <c r="F12" i="4"/>
  <c r="M12" i="4" s="1"/>
  <c r="AI11" i="4"/>
  <c r="AH11" i="4"/>
  <c r="AG11" i="4"/>
  <c r="AE11" i="4"/>
  <c r="AD11" i="4"/>
  <c r="W11" i="4"/>
  <c r="V11" i="4"/>
  <c r="X11" i="4" s="1"/>
  <c r="S11" i="4"/>
  <c r="R11" i="4"/>
  <c r="O11" i="4"/>
  <c r="N11" i="4"/>
  <c r="P11" i="4" s="1"/>
  <c r="K11" i="4"/>
  <c r="AA11" i="4" s="1"/>
  <c r="J11" i="4"/>
  <c r="H11" i="4"/>
  <c r="G11" i="4"/>
  <c r="I11" i="4" s="1"/>
  <c r="E11" i="4"/>
  <c r="F11" i="4" s="1"/>
  <c r="D11" i="4"/>
  <c r="AJ10" i="4"/>
  <c r="AF10" i="4"/>
  <c r="AK10" i="4" s="1"/>
  <c r="AA10" i="4"/>
  <c r="Z10" i="4"/>
  <c r="X10" i="4"/>
  <c r="T10" i="4"/>
  <c r="U10" i="4" s="1"/>
  <c r="P10" i="4"/>
  <c r="L10" i="4"/>
  <c r="I10" i="4"/>
  <c r="Y10" i="4" s="1"/>
  <c r="F10" i="4"/>
  <c r="AJ9" i="4"/>
  <c r="AF9" i="4"/>
  <c r="AA9" i="4"/>
  <c r="Z9" i="4"/>
  <c r="X9" i="4"/>
  <c r="T9" i="4"/>
  <c r="P9" i="4"/>
  <c r="AK9" i="4" s="1"/>
  <c r="M9" i="4"/>
  <c r="L9" i="4"/>
  <c r="I9" i="4"/>
  <c r="F9" i="4"/>
  <c r="AI28" i="3"/>
  <c r="AH28" i="3"/>
  <c r="AG28" i="3"/>
  <c r="AJ28" i="3" s="1"/>
  <c r="AE28" i="3"/>
  <c r="AD28" i="3"/>
  <c r="AF28" i="3" s="1"/>
  <c r="W28" i="3"/>
  <c r="V28" i="3"/>
  <c r="X28" i="3" s="1"/>
  <c r="S28" i="3"/>
  <c r="R28" i="3"/>
  <c r="T28" i="3" s="1"/>
  <c r="O28" i="3"/>
  <c r="N28" i="3"/>
  <c r="P28" i="3" s="1"/>
  <c r="K28" i="3"/>
  <c r="AA28" i="3" s="1"/>
  <c r="J28" i="3"/>
  <c r="Z28" i="3" s="1"/>
  <c r="H28" i="3"/>
  <c r="G28" i="3"/>
  <c r="I28" i="3" s="1"/>
  <c r="E28" i="3"/>
  <c r="F28" i="3" s="1"/>
  <c r="D28" i="3"/>
  <c r="AJ27" i="3"/>
  <c r="AF27" i="3"/>
  <c r="AA27" i="3"/>
  <c r="AB27" i="3" s="1"/>
  <c r="Z27" i="3"/>
  <c r="X27" i="3"/>
  <c r="T27" i="3"/>
  <c r="P27" i="3"/>
  <c r="M27" i="3"/>
  <c r="L27" i="3"/>
  <c r="I27" i="3"/>
  <c r="F27" i="3"/>
  <c r="AJ26" i="3"/>
  <c r="AF26" i="3"/>
  <c r="AA26" i="3"/>
  <c r="Z26" i="3"/>
  <c r="AB26" i="3" s="1"/>
  <c r="X26" i="3"/>
  <c r="T26" i="3"/>
  <c r="P26" i="3"/>
  <c r="L26" i="3"/>
  <c r="I26" i="3"/>
  <c r="F26" i="3"/>
  <c r="M26" i="3" s="1"/>
  <c r="AJ25" i="3"/>
  <c r="AF25" i="3"/>
  <c r="AK25" i="3" s="1"/>
  <c r="AA25" i="3"/>
  <c r="Z25" i="3"/>
  <c r="AB25" i="3" s="1"/>
  <c r="AC25" i="3" s="1"/>
  <c r="X25" i="3"/>
  <c r="T25" i="3"/>
  <c r="P25" i="3"/>
  <c r="L25" i="3"/>
  <c r="I25" i="3"/>
  <c r="Y25" i="3" s="1"/>
  <c r="F25" i="3"/>
  <c r="M25" i="3" s="1"/>
  <c r="AJ24" i="3"/>
  <c r="AF24" i="3"/>
  <c r="AA24" i="3"/>
  <c r="Z24" i="3"/>
  <c r="X24" i="3"/>
  <c r="T24" i="3"/>
  <c r="P24" i="3"/>
  <c r="L24" i="3"/>
  <c r="I24" i="3"/>
  <c r="F24" i="3"/>
  <c r="Q24" i="3" s="1"/>
  <c r="AJ23" i="3"/>
  <c r="AF23" i="3"/>
  <c r="AA23" i="3"/>
  <c r="Z23" i="3"/>
  <c r="X23" i="3"/>
  <c r="U23" i="3"/>
  <c r="T23" i="3"/>
  <c r="P23" i="3"/>
  <c r="AK23" i="3" s="1"/>
  <c r="L23" i="3"/>
  <c r="I23" i="3"/>
  <c r="F23" i="3"/>
  <c r="M23" i="3" s="1"/>
  <c r="AJ22" i="3"/>
  <c r="AF22" i="3"/>
  <c r="AA22" i="3"/>
  <c r="Z22" i="3"/>
  <c r="AB22" i="3" s="1"/>
  <c r="X22" i="3"/>
  <c r="T22" i="3"/>
  <c r="P22" i="3"/>
  <c r="L22" i="3"/>
  <c r="I22" i="3"/>
  <c r="U22" i="3" s="1"/>
  <c r="F22" i="3"/>
  <c r="AJ21" i="3"/>
  <c r="AF21" i="3"/>
  <c r="AK21" i="3" s="1"/>
  <c r="AA21" i="3"/>
  <c r="Z21" i="3"/>
  <c r="X21" i="3"/>
  <c r="T21" i="3"/>
  <c r="P21" i="3"/>
  <c r="L21" i="3"/>
  <c r="I21" i="3"/>
  <c r="Y21" i="3" s="1"/>
  <c r="F21" i="3"/>
  <c r="AJ20" i="3"/>
  <c r="AF20" i="3"/>
  <c r="AK20" i="3" s="1"/>
  <c r="AA20" i="3"/>
  <c r="Z20" i="3"/>
  <c r="X20" i="3"/>
  <c r="T20" i="3"/>
  <c r="P20" i="3"/>
  <c r="L20" i="3"/>
  <c r="I20" i="3"/>
  <c r="Y20" i="3" s="1"/>
  <c r="F20" i="3"/>
  <c r="Q20" i="3" s="1"/>
  <c r="AJ19" i="3"/>
  <c r="AF19" i="3"/>
  <c r="AA19" i="3"/>
  <c r="AB19" i="3" s="1"/>
  <c r="Z19" i="3"/>
  <c r="X19" i="3"/>
  <c r="T19" i="3"/>
  <c r="P19" i="3"/>
  <c r="AK19" i="3" s="1"/>
  <c r="L19" i="3"/>
  <c r="I19" i="3"/>
  <c r="F19" i="3"/>
  <c r="AC19" i="3" s="1"/>
  <c r="AJ18" i="3"/>
  <c r="AF18" i="3"/>
  <c r="AA18" i="3"/>
  <c r="Z18" i="3"/>
  <c r="AB18" i="3" s="1"/>
  <c r="X18" i="3"/>
  <c r="T18" i="3"/>
  <c r="P18" i="3"/>
  <c r="AK18" i="3" s="1"/>
  <c r="L18" i="3"/>
  <c r="I18" i="3"/>
  <c r="F18" i="3"/>
  <c r="AJ17" i="3"/>
  <c r="AF17" i="3"/>
  <c r="AK17" i="3" s="1"/>
  <c r="AA17" i="3"/>
  <c r="Z17" i="3"/>
  <c r="AB17" i="3" s="1"/>
  <c r="AC17" i="3" s="1"/>
  <c r="X17" i="3"/>
  <c r="T17" i="3"/>
  <c r="P17" i="3"/>
  <c r="L17" i="3"/>
  <c r="I17" i="3"/>
  <c r="Y17" i="3" s="1"/>
  <c r="F17" i="3"/>
  <c r="AJ16" i="3"/>
  <c r="AF16" i="3"/>
  <c r="AK16" i="3" s="1"/>
  <c r="AA16" i="3"/>
  <c r="Z16" i="3"/>
  <c r="X16" i="3"/>
  <c r="T16" i="3"/>
  <c r="P16" i="3"/>
  <c r="L16" i="3"/>
  <c r="I16" i="3"/>
  <c r="Y16" i="3" s="1"/>
  <c r="F16" i="3"/>
  <c r="Q16" i="3" s="1"/>
  <c r="AJ15" i="3"/>
  <c r="AF15" i="3"/>
  <c r="AA15" i="3"/>
  <c r="Z15" i="3"/>
  <c r="X15" i="3"/>
  <c r="T15" i="3"/>
  <c r="P15" i="3"/>
  <c r="AK15" i="3" s="1"/>
  <c r="L15" i="3"/>
  <c r="I15" i="3"/>
  <c r="Y15" i="3" s="1"/>
  <c r="F15" i="3"/>
  <c r="AJ14" i="3"/>
  <c r="AF14" i="3"/>
  <c r="AA14" i="3"/>
  <c r="AB14" i="3" s="1"/>
  <c r="Z14" i="3"/>
  <c r="X14" i="3"/>
  <c r="T14" i="3"/>
  <c r="P14" i="3"/>
  <c r="L14" i="3"/>
  <c r="I14" i="3"/>
  <c r="U14" i="3" s="1"/>
  <c r="F14" i="3"/>
  <c r="M14" i="3" s="1"/>
  <c r="AJ13" i="3"/>
  <c r="AF13" i="3"/>
  <c r="AA13" i="3"/>
  <c r="Z13" i="3"/>
  <c r="X13" i="3"/>
  <c r="T13" i="3"/>
  <c r="P13" i="3"/>
  <c r="L13" i="3"/>
  <c r="I13" i="3"/>
  <c r="Y13" i="3" s="1"/>
  <c r="F13" i="3"/>
  <c r="M13" i="3" s="1"/>
  <c r="AJ12" i="3"/>
  <c r="AF12" i="3"/>
  <c r="AA12" i="3"/>
  <c r="Z12" i="3"/>
  <c r="AB12" i="3" s="1"/>
  <c r="X12" i="3"/>
  <c r="T12" i="3"/>
  <c r="P12" i="3"/>
  <c r="L12" i="3"/>
  <c r="I12" i="3"/>
  <c r="Y12" i="3" s="1"/>
  <c r="F12" i="3"/>
  <c r="Q12" i="3" s="1"/>
  <c r="AJ11" i="3"/>
  <c r="AF11" i="3"/>
  <c r="AA11" i="3"/>
  <c r="AB11" i="3" s="1"/>
  <c r="Z11" i="3"/>
  <c r="X11" i="3"/>
  <c r="T11" i="3"/>
  <c r="P11" i="3"/>
  <c r="AK11" i="3" s="1"/>
  <c r="L11" i="3"/>
  <c r="I11" i="3"/>
  <c r="F11" i="3"/>
  <c r="AC11" i="3" s="1"/>
  <c r="AJ10" i="3"/>
  <c r="AF10" i="3"/>
  <c r="AA10" i="3"/>
  <c r="Z10" i="3"/>
  <c r="AB10" i="3" s="1"/>
  <c r="X10" i="3"/>
  <c r="T10" i="3"/>
  <c r="P10" i="3"/>
  <c r="AK10" i="3" s="1"/>
  <c r="L10" i="3"/>
  <c r="I10" i="3"/>
  <c r="F10" i="3"/>
  <c r="M10" i="3" s="1"/>
  <c r="AJ9" i="3"/>
  <c r="AF9" i="3"/>
  <c r="AA9" i="3"/>
  <c r="Z9" i="3"/>
  <c r="AB9" i="3" s="1"/>
  <c r="Y9" i="3"/>
  <c r="X9" i="3"/>
  <c r="T9" i="3"/>
  <c r="P9" i="3"/>
  <c r="L9" i="3"/>
  <c r="I9" i="3"/>
  <c r="U9" i="3" s="1"/>
  <c r="F9" i="3"/>
  <c r="M9" i="3" s="1"/>
  <c r="AI17" i="2"/>
  <c r="AH17" i="2"/>
  <c r="AG17" i="2"/>
  <c r="AE17" i="2"/>
  <c r="AD17" i="2"/>
  <c r="AF17" i="2" s="1"/>
  <c r="W17" i="2"/>
  <c r="V17" i="2"/>
  <c r="S17" i="2"/>
  <c r="R17" i="2"/>
  <c r="T17" i="2" s="1"/>
  <c r="O17" i="2"/>
  <c r="N17" i="2"/>
  <c r="K17" i="2"/>
  <c r="AA17" i="2" s="1"/>
  <c r="J17" i="2"/>
  <c r="Z17" i="2" s="1"/>
  <c r="AB17" i="2" s="1"/>
  <c r="H17" i="2"/>
  <c r="G17" i="2"/>
  <c r="E17" i="2"/>
  <c r="F17" i="2" s="1"/>
  <c r="D17" i="2"/>
  <c r="AJ16" i="2"/>
  <c r="AF16" i="2"/>
  <c r="AB16" i="2"/>
  <c r="AA16" i="2"/>
  <c r="Z16" i="2"/>
  <c r="X16" i="2"/>
  <c r="T16" i="2"/>
  <c r="P16" i="2"/>
  <c r="L16" i="2"/>
  <c r="I16" i="2"/>
  <c r="Y16" i="2" s="1"/>
  <c r="F16" i="2"/>
  <c r="AJ15" i="2"/>
  <c r="AF15" i="2"/>
  <c r="AK15" i="2" s="1"/>
  <c r="AA15" i="2"/>
  <c r="Z15" i="2"/>
  <c r="X15" i="2"/>
  <c r="T15" i="2"/>
  <c r="P15" i="2"/>
  <c r="L15" i="2"/>
  <c r="I15" i="2"/>
  <c r="F15" i="2"/>
  <c r="AJ14" i="2"/>
  <c r="AF14" i="2"/>
  <c r="AA14" i="2"/>
  <c r="Z14" i="2"/>
  <c r="AB14" i="2" s="1"/>
  <c r="AC14" i="2" s="1"/>
  <c r="X14" i="2"/>
  <c r="T14" i="2"/>
  <c r="P14" i="2"/>
  <c r="L14" i="2"/>
  <c r="M14" i="2" s="1"/>
  <c r="I14" i="2"/>
  <c r="Y14" i="2" s="1"/>
  <c r="F14" i="2"/>
  <c r="Q14" i="2" s="1"/>
  <c r="AJ13" i="2"/>
  <c r="AF13" i="2"/>
  <c r="AK13" i="2" s="1"/>
  <c r="AA13" i="2"/>
  <c r="Z13" i="2"/>
  <c r="X13" i="2"/>
  <c r="U13" i="2"/>
  <c r="T13" i="2"/>
  <c r="P13" i="2"/>
  <c r="M13" i="2"/>
  <c r="L13" i="2"/>
  <c r="I13" i="2"/>
  <c r="F13" i="2"/>
  <c r="AJ12" i="2"/>
  <c r="AF12" i="2"/>
  <c r="AA12" i="2"/>
  <c r="Z12" i="2"/>
  <c r="AB12" i="2" s="1"/>
  <c r="X12" i="2"/>
  <c r="T12" i="2"/>
  <c r="P12" i="2"/>
  <c r="AK12" i="2" s="1"/>
  <c r="L12" i="2"/>
  <c r="I12" i="2"/>
  <c r="F12" i="2"/>
  <c r="AJ11" i="2"/>
  <c r="AF11" i="2"/>
  <c r="AA11" i="2"/>
  <c r="Z11" i="2"/>
  <c r="AB11" i="2" s="1"/>
  <c r="X11" i="2"/>
  <c r="T11" i="2"/>
  <c r="P11" i="2"/>
  <c r="AK11" i="2" s="1"/>
  <c r="L11" i="2"/>
  <c r="I11" i="2"/>
  <c r="F11" i="2"/>
  <c r="M11" i="2" s="1"/>
  <c r="AJ10" i="2"/>
  <c r="AF10" i="2"/>
  <c r="AK10" i="2" s="1"/>
  <c r="AA10" i="2"/>
  <c r="Z10" i="2"/>
  <c r="AB10" i="2" s="1"/>
  <c r="AC10" i="2" s="1"/>
  <c r="X10" i="2"/>
  <c r="T10" i="2"/>
  <c r="P10" i="2"/>
  <c r="L10" i="2"/>
  <c r="M10" i="2" s="1"/>
  <c r="I10" i="2"/>
  <c r="Y10" i="2" s="1"/>
  <c r="F10" i="2"/>
  <c r="Q10" i="2" s="1"/>
  <c r="AJ9" i="2"/>
  <c r="AF9" i="2"/>
  <c r="AK9" i="2" s="1"/>
  <c r="AA9" i="2"/>
  <c r="Z9" i="2"/>
  <c r="X9" i="2"/>
  <c r="T9" i="2"/>
  <c r="P9" i="2"/>
  <c r="L9" i="2"/>
  <c r="M9" i="2" s="1"/>
  <c r="I9" i="2"/>
  <c r="Y9" i="2" s="1"/>
  <c r="F9" i="2"/>
  <c r="AI18" i="1"/>
  <c r="AH18" i="1"/>
  <c r="AG18" i="1"/>
  <c r="AJ18" i="1" s="1"/>
  <c r="AE18" i="1"/>
  <c r="AD18" i="1"/>
  <c r="AF18" i="1" s="1"/>
  <c r="W18" i="1"/>
  <c r="V18" i="1"/>
  <c r="X18" i="1" s="1"/>
  <c r="S18" i="1"/>
  <c r="R18" i="1"/>
  <c r="T18" i="1" s="1"/>
  <c r="O18" i="1"/>
  <c r="N18" i="1"/>
  <c r="P18" i="1" s="1"/>
  <c r="K18" i="1"/>
  <c r="J18" i="1"/>
  <c r="L18" i="1" s="1"/>
  <c r="H18" i="1"/>
  <c r="I18" i="1" s="1"/>
  <c r="G18" i="1"/>
  <c r="E18" i="1"/>
  <c r="D18" i="1"/>
  <c r="F18" i="1" s="1"/>
  <c r="AJ17" i="1"/>
  <c r="AF17" i="1"/>
  <c r="AA17" i="1"/>
  <c r="Z17" i="1"/>
  <c r="AB17" i="1" s="1"/>
  <c r="AC17" i="1" s="1"/>
  <c r="X17" i="1"/>
  <c r="T17" i="1"/>
  <c r="P17" i="1"/>
  <c r="L17" i="1"/>
  <c r="I17" i="1"/>
  <c r="Y17" i="1" s="1"/>
  <c r="F17" i="1"/>
  <c r="M17" i="1" s="1"/>
  <c r="AJ16" i="1"/>
  <c r="AF16" i="1"/>
  <c r="AA16" i="1"/>
  <c r="Z16" i="1"/>
  <c r="X16" i="1"/>
  <c r="T16" i="1"/>
  <c r="U16" i="1" s="1"/>
  <c r="P16" i="1"/>
  <c r="L16" i="1"/>
  <c r="I16" i="1"/>
  <c r="Y16" i="1" s="1"/>
  <c r="F16" i="1"/>
  <c r="AJ15" i="1"/>
  <c r="AF15" i="1"/>
  <c r="AA15" i="1"/>
  <c r="Z15" i="1"/>
  <c r="X15" i="1"/>
  <c r="U15" i="1"/>
  <c r="T15" i="1"/>
  <c r="P15" i="1"/>
  <c r="M15" i="1"/>
  <c r="L15" i="1"/>
  <c r="I15" i="1"/>
  <c r="F15" i="1"/>
  <c r="AJ14" i="1"/>
  <c r="AF14" i="1"/>
  <c r="AA14" i="1"/>
  <c r="Z14" i="1"/>
  <c r="X14" i="1"/>
  <c r="T14" i="1"/>
  <c r="P14" i="1"/>
  <c r="L14" i="1"/>
  <c r="I14" i="1"/>
  <c r="Y14" i="1" s="1"/>
  <c r="F14" i="1"/>
  <c r="AJ13" i="1"/>
  <c r="AF13" i="1"/>
  <c r="AK13" i="1" s="1"/>
  <c r="AA13" i="1"/>
  <c r="Z13" i="1"/>
  <c r="X13" i="1"/>
  <c r="T13" i="1"/>
  <c r="Q13" i="1"/>
  <c r="P13" i="1"/>
  <c r="M13" i="1"/>
  <c r="L13" i="1"/>
  <c r="I13" i="1"/>
  <c r="Y13" i="1" s="1"/>
  <c r="F13" i="1"/>
  <c r="AJ12" i="1"/>
  <c r="AF12" i="1"/>
  <c r="AA12" i="1"/>
  <c r="Z12" i="1"/>
  <c r="X12" i="1"/>
  <c r="T12" i="1"/>
  <c r="P12" i="1"/>
  <c r="L12" i="1"/>
  <c r="I12" i="1"/>
  <c r="Y12" i="1" s="1"/>
  <c r="F12" i="1"/>
  <c r="M12" i="1" s="1"/>
  <c r="AJ11" i="1"/>
  <c r="AF11" i="1"/>
  <c r="AA11" i="1"/>
  <c r="AB11" i="1" s="1"/>
  <c r="Z11" i="1"/>
  <c r="X11" i="1"/>
  <c r="T11" i="1"/>
  <c r="P11" i="1"/>
  <c r="AK11" i="1" s="1"/>
  <c r="L11" i="1"/>
  <c r="I11" i="1"/>
  <c r="F11" i="1"/>
  <c r="AC11" i="1" s="1"/>
  <c r="AJ10" i="1"/>
  <c r="AF10" i="1"/>
  <c r="AA10" i="1"/>
  <c r="Z10" i="1"/>
  <c r="AB10" i="1" s="1"/>
  <c r="X10" i="1"/>
  <c r="T10" i="1"/>
  <c r="P10" i="1"/>
  <c r="AK10" i="1" s="1"/>
  <c r="L10" i="1"/>
  <c r="I10" i="1"/>
  <c r="Y10" i="1" s="1"/>
  <c r="F10" i="1"/>
  <c r="AJ9" i="1"/>
  <c r="AF9" i="1"/>
  <c r="AA9" i="1"/>
  <c r="Z9" i="1"/>
  <c r="AB9" i="1" s="1"/>
  <c r="AC9" i="1" s="1"/>
  <c r="X9" i="1"/>
  <c r="T9" i="1"/>
  <c r="P9" i="1"/>
  <c r="L9" i="1"/>
  <c r="M9" i="1" s="1"/>
  <c r="I9" i="1"/>
  <c r="Y9" i="1" s="1"/>
  <c r="F9" i="1"/>
  <c r="Q9" i="1" s="1"/>
  <c r="AK17" i="1" l="1"/>
  <c r="AC11" i="2"/>
  <c r="Y12" i="2"/>
  <c r="U12" i="2"/>
  <c r="Y13" i="2"/>
  <c r="AB15" i="2"/>
  <c r="AC15" i="2" s="1"/>
  <c r="AC12" i="3"/>
  <c r="Q13" i="3"/>
  <c r="AB15" i="3"/>
  <c r="U16" i="3"/>
  <c r="M18" i="3"/>
  <c r="Y19" i="3"/>
  <c r="U19" i="3"/>
  <c r="AC19" i="4"/>
  <c r="U35" i="4"/>
  <c r="Y42" i="4"/>
  <c r="U42" i="4"/>
  <c r="U52" i="4"/>
  <c r="Y53" i="4"/>
  <c r="U53" i="4"/>
  <c r="AK22" i="5"/>
  <c r="M23" i="5"/>
  <c r="Q25" i="5"/>
  <c r="AK12" i="6"/>
  <c r="Q11" i="7"/>
  <c r="Q18" i="7"/>
  <c r="Y29" i="7"/>
  <c r="U29" i="7"/>
  <c r="AC42" i="7"/>
  <c r="U64" i="7"/>
  <c r="Q66" i="7"/>
  <c r="AA67" i="7"/>
  <c r="L67" i="7"/>
  <c r="M70" i="7"/>
  <c r="AC70" i="7"/>
  <c r="Z15" i="8"/>
  <c r="L15" i="8"/>
  <c r="Y22" i="8"/>
  <c r="U22" i="8"/>
  <c r="U33" i="8"/>
  <c r="Y36" i="8"/>
  <c r="U36" i="8"/>
  <c r="Y9" i="9"/>
  <c r="U9" i="9"/>
  <c r="Q13" i="9"/>
  <c r="M13" i="9"/>
  <c r="M18" i="9"/>
  <c r="Q18" i="9"/>
  <c r="Q43" i="10"/>
  <c r="AC43" i="10"/>
  <c r="Z44" i="10"/>
  <c r="L44" i="10"/>
  <c r="Q27" i="11"/>
  <c r="U32" i="11"/>
  <c r="Y33" i="11"/>
  <c r="U33" i="11"/>
  <c r="U32" i="12"/>
  <c r="Y32" i="12"/>
  <c r="AK9" i="1"/>
  <c r="M11" i="1"/>
  <c r="U12" i="1"/>
  <c r="AK12" i="1"/>
  <c r="AB14" i="1"/>
  <c r="AK15" i="1"/>
  <c r="M16" i="1"/>
  <c r="AK16" i="1"/>
  <c r="M15" i="2"/>
  <c r="Q15" i="2"/>
  <c r="M16" i="2"/>
  <c r="AK9" i="3"/>
  <c r="M11" i="3"/>
  <c r="M15" i="3"/>
  <c r="Y27" i="3"/>
  <c r="U27" i="3"/>
  <c r="Y9" i="4"/>
  <c r="U9" i="4"/>
  <c r="L11" i="4"/>
  <c r="T11" i="4"/>
  <c r="AF11" i="4"/>
  <c r="U13" i="4"/>
  <c r="Y16" i="4"/>
  <c r="U16" i="4"/>
  <c r="AB17" i="4"/>
  <c r="AC18" i="4"/>
  <c r="Q18" i="4"/>
  <c r="U21" i="4"/>
  <c r="U24" i="4"/>
  <c r="AK24" i="4"/>
  <c r="AB30" i="4"/>
  <c r="AK31" i="4"/>
  <c r="Q33" i="4"/>
  <c r="M34" i="4"/>
  <c r="Q34" i="4"/>
  <c r="AK37" i="4"/>
  <c r="U46" i="4"/>
  <c r="M48" i="4"/>
  <c r="Y51" i="4"/>
  <c r="Y9" i="5"/>
  <c r="L10" i="5"/>
  <c r="AJ10" i="5"/>
  <c r="AK11" i="5"/>
  <c r="AB14" i="5"/>
  <c r="AC14" i="5" s="1"/>
  <c r="F15" i="5"/>
  <c r="U17" i="5"/>
  <c r="AK18" i="5"/>
  <c r="L22" i="5"/>
  <c r="Y23" i="5"/>
  <c r="U23" i="5"/>
  <c r="M27" i="5"/>
  <c r="AK36" i="5"/>
  <c r="AK37" i="5"/>
  <c r="Q10" i="6"/>
  <c r="AK10" i="6"/>
  <c r="Z12" i="6"/>
  <c r="L12" i="6"/>
  <c r="Z22" i="6"/>
  <c r="L22" i="6"/>
  <c r="AK16" i="7"/>
  <c r="Q22" i="7"/>
  <c r="M27" i="7"/>
  <c r="AC27" i="7"/>
  <c r="Q27" i="7"/>
  <c r="AK28" i="7"/>
  <c r="U42" i="7"/>
  <c r="U43" i="7"/>
  <c r="Q69" i="7"/>
  <c r="U70" i="7"/>
  <c r="Y70" i="7"/>
  <c r="Z74" i="7"/>
  <c r="L74" i="7"/>
  <c r="Q17" i="8"/>
  <c r="AK17" i="8"/>
  <c r="Q20" i="9"/>
  <c r="M20" i="9"/>
  <c r="M30" i="10"/>
  <c r="AC30" i="10"/>
  <c r="U40" i="10"/>
  <c r="U18" i="11"/>
  <c r="Y19" i="11"/>
  <c r="U19" i="11"/>
  <c r="Q23" i="11"/>
  <c r="AK14" i="1"/>
  <c r="U16" i="2"/>
  <c r="U12" i="3"/>
  <c r="AK12" i="3"/>
  <c r="AK14" i="3"/>
  <c r="M19" i="3"/>
  <c r="AK22" i="3"/>
  <c r="M24" i="3"/>
  <c r="AJ20" i="4"/>
  <c r="AK27" i="4"/>
  <c r="U49" i="4"/>
  <c r="U9" i="5"/>
  <c r="AC11" i="5"/>
  <c r="Y12" i="5"/>
  <c r="U12" i="5"/>
  <c r="AB13" i="5"/>
  <c r="AK15" i="5"/>
  <c r="AC20" i="5"/>
  <c r="AK20" i="5"/>
  <c r="M21" i="5"/>
  <c r="I22" i="5"/>
  <c r="I30" i="5"/>
  <c r="M31" i="5"/>
  <c r="AK32" i="5"/>
  <c r="U35" i="5"/>
  <c r="L36" i="5"/>
  <c r="T36" i="5"/>
  <c r="AK16" i="6"/>
  <c r="U19" i="6"/>
  <c r="Y20" i="6"/>
  <c r="U20" i="6"/>
  <c r="AA22" i="6"/>
  <c r="Z10" i="7"/>
  <c r="AB10" i="7" s="1"/>
  <c r="L10" i="7"/>
  <c r="Y16" i="7"/>
  <c r="U56" i="7"/>
  <c r="AK62" i="7"/>
  <c r="AB71" i="7"/>
  <c r="U72" i="7"/>
  <c r="P15" i="8"/>
  <c r="AK15" i="8" s="1"/>
  <c r="Y27" i="9"/>
  <c r="U27" i="9"/>
  <c r="Q19" i="10"/>
  <c r="AB19" i="10"/>
  <c r="AC19" i="10" s="1"/>
  <c r="U20" i="10"/>
  <c r="Q29" i="10"/>
  <c r="U30" i="10"/>
  <c r="Y30" i="10"/>
  <c r="Z38" i="10"/>
  <c r="L38" i="10"/>
  <c r="Q16" i="11"/>
  <c r="Y27" i="12"/>
  <c r="U27" i="12"/>
  <c r="AA30" i="12"/>
  <c r="L30" i="12"/>
  <c r="AC10" i="1"/>
  <c r="Y11" i="1"/>
  <c r="U11" i="1"/>
  <c r="AB16" i="1"/>
  <c r="Q17" i="1"/>
  <c r="U9" i="2"/>
  <c r="Q11" i="2"/>
  <c r="AK14" i="2"/>
  <c r="Q9" i="3"/>
  <c r="AC9" i="3"/>
  <c r="Y11" i="3"/>
  <c r="U11" i="3"/>
  <c r="U20" i="3"/>
  <c r="AK28" i="3"/>
  <c r="AJ11" i="4"/>
  <c r="Y12" i="4"/>
  <c r="U12" i="4"/>
  <c r="Q14" i="4"/>
  <c r="AK14" i="4"/>
  <c r="AB26" i="4"/>
  <c r="AC26" i="4" s="1"/>
  <c r="M27" i="4"/>
  <c r="T28" i="4"/>
  <c r="AF28" i="4"/>
  <c r="AK33" i="4"/>
  <c r="AB36" i="4"/>
  <c r="T36" i="4"/>
  <c r="AB38" i="4"/>
  <c r="Q39" i="4"/>
  <c r="M39" i="4"/>
  <c r="AK41" i="4"/>
  <c r="Q42" i="4"/>
  <c r="Q53" i="4"/>
  <c r="F55" i="4"/>
  <c r="Z55" i="4"/>
  <c r="AB55" i="4" s="1"/>
  <c r="L55" i="4"/>
  <c r="AB27" i="5"/>
  <c r="AC27" i="5" s="1"/>
  <c r="AF30" i="5"/>
  <c r="AK30" i="5" s="1"/>
  <c r="Y33" i="5"/>
  <c r="U33" i="5"/>
  <c r="U34" i="5"/>
  <c r="Y9" i="6"/>
  <c r="U9" i="6"/>
  <c r="M13" i="6"/>
  <c r="AC13" i="6"/>
  <c r="I17" i="6"/>
  <c r="P17" i="6"/>
  <c r="X17" i="6"/>
  <c r="I23" i="6"/>
  <c r="P23" i="6"/>
  <c r="X23" i="6"/>
  <c r="Y13" i="7"/>
  <c r="U13" i="7"/>
  <c r="Y14" i="7"/>
  <c r="U14" i="7"/>
  <c r="AB18" i="7"/>
  <c r="AC18" i="7" s="1"/>
  <c r="M19" i="7"/>
  <c r="AC19" i="7"/>
  <c r="Q19" i="7"/>
  <c r="AC20" i="7"/>
  <c r="AK21" i="7"/>
  <c r="M23" i="7"/>
  <c r="AC23" i="7"/>
  <c r="Q23" i="7"/>
  <c r="P30" i="7"/>
  <c r="AK30" i="7" s="1"/>
  <c r="Y53" i="7"/>
  <c r="U53" i="7"/>
  <c r="Z54" i="7"/>
  <c r="L54" i="7"/>
  <c r="AK55" i="7"/>
  <c r="Q68" i="7"/>
  <c r="U13" i="8"/>
  <c r="AC22" i="8"/>
  <c r="M22" i="8"/>
  <c r="I40" i="8"/>
  <c r="Q9" i="9"/>
  <c r="Y28" i="10"/>
  <c r="U28" i="10"/>
  <c r="U18" i="12"/>
  <c r="Y18" i="12"/>
  <c r="M41" i="12"/>
  <c r="AA44" i="12"/>
  <c r="L44" i="12"/>
  <c r="Y13" i="6"/>
  <c r="U14" i="6"/>
  <c r="AK15" i="6"/>
  <c r="Y22" i="6"/>
  <c r="Z30" i="7"/>
  <c r="L30" i="7"/>
  <c r="M34" i="7"/>
  <c r="AK35" i="7"/>
  <c r="AJ36" i="7"/>
  <c r="Y38" i="7"/>
  <c r="U38" i="7"/>
  <c r="AA48" i="7"/>
  <c r="M49" i="7"/>
  <c r="U51" i="7"/>
  <c r="AK52" i="7"/>
  <c r="AK53" i="7"/>
  <c r="U55" i="7"/>
  <c r="Y55" i="7"/>
  <c r="Z61" i="7"/>
  <c r="U62" i="7"/>
  <c r="AK63" i="7"/>
  <c r="AK65" i="7"/>
  <c r="U17" i="8"/>
  <c r="Y20" i="8"/>
  <c r="Q31" i="8"/>
  <c r="U32" i="8"/>
  <c r="Z40" i="8"/>
  <c r="M11" i="9"/>
  <c r="AC11" i="9"/>
  <c r="Q11" i="9"/>
  <c r="M12" i="9"/>
  <c r="AK13" i="9"/>
  <c r="M15" i="9"/>
  <c r="Q15" i="9"/>
  <c r="AK20" i="9"/>
  <c r="M22" i="9"/>
  <c r="AC22" i="9"/>
  <c r="Q22" i="9"/>
  <c r="U29" i="9"/>
  <c r="U30" i="9"/>
  <c r="F31" i="9"/>
  <c r="AC25" i="10"/>
  <c r="Q25" i="10"/>
  <c r="AK32" i="10"/>
  <c r="Q36" i="10"/>
  <c r="AC36" i="10"/>
  <c r="M37" i="10"/>
  <c r="AC37" i="10"/>
  <c r="U39" i="10"/>
  <c r="Y39" i="10"/>
  <c r="Q42" i="10"/>
  <c r="AK13" i="11"/>
  <c r="Z15" i="11"/>
  <c r="L15" i="11"/>
  <c r="Q20" i="11"/>
  <c r="Z29" i="11"/>
  <c r="AJ29" i="11"/>
  <c r="Z17" i="12"/>
  <c r="AJ17" i="12"/>
  <c r="AK21" i="12"/>
  <c r="L24" i="12"/>
  <c r="T24" i="12"/>
  <c r="AF24" i="12"/>
  <c r="AC25" i="12"/>
  <c r="Q25" i="12"/>
  <c r="U29" i="12"/>
  <c r="AK31" i="12"/>
  <c r="Y34" i="12"/>
  <c r="U34" i="12"/>
  <c r="Q36" i="12"/>
  <c r="AK36" i="12"/>
  <c r="AJ12" i="6"/>
  <c r="AK21" i="6"/>
  <c r="AK12" i="7"/>
  <c r="Q15" i="7"/>
  <c r="Z16" i="7"/>
  <c r="L16" i="7"/>
  <c r="M17" i="7"/>
  <c r="Q17" i="7"/>
  <c r="AK18" i="7"/>
  <c r="U20" i="7"/>
  <c r="Y21" i="7"/>
  <c r="M22" i="7"/>
  <c r="M26" i="7"/>
  <c r="AK26" i="7"/>
  <c r="U36" i="7"/>
  <c r="AK46" i="7"/>
  <c r="Q49" i="7"/>
  <c r="Q58" i="7"/>
  <c r="AK58" i="7"/>
  <c r="X61" i="7"/>
  <c r="Q65" i="7"/>
  <c r="AK69" i="7"/>
  <c r="U71" i="7"/>
  <c r="M72" i="7"/>
  <c r="AC10" i="8"/>
  <c r="U12" i="8"/>
  <c r="AB19" i="8"/>
  <c r="AC19" i="8" s="1"/>
  <c r="U24" i="8"/>
  <c r="AB26" i="8"/>
  <c r="AC26" i="8" s="1"/>
  <c r="AB12" i="1"/>
  <c r="AB13" i="1"/>
  <c r="AC13" i="1" s="1"/>
  <c r="AC14" i="1"/>
  <c r="Y15" i="1"/>
  <c r="AB15" i="1"/>
  <c r="AA18" i="1"/>
  <c r="AB9" i="2"/>
  <c r="Y11" i="2"/>
  <c r="M12" i="2"/>
  <c r="AB13" i="2"/>
  <c r="Y15" i="2"/>
  <c r="AK16" i="2"/>
  <c r="I17" i="2"/>
  <c r="P17" i="2"/>
  <c r="X17" i="2"/>
  <c r="AJ17" i="2"/>
  <c r="U10" i="3"/>
  <c r="M12" i="3"/>
  <c r="AB13" i="3"/>
  <c r="AC13" i="3" s="1"/>
  <c r="U15" i="3"/>
  <c r="M16" i="3"/>
  <c r="AB20" i="3"/>
  <c r="AC20" i="3" s="1"/>
  <c r="M21" i="3"/>
  <c r="Q21" i="3"/>
  <c r="AB24" i="3"/>
  <c r="AC24" i="3" s="1"/>
  <c r="Q25" i="3"/>
  <c r="U26" i="3"/>
  <c r="AB9" i="4"/>
  <c r="U14" i="4"/>
  <c r="AB16" i="4"/>
  <c r="U19" i="4"/>
  <c r="AA20" i="4"/>
  <c r="AB20" i="4" s="1"/>
  <c r="AC20" i="4" s="1"/>
  <c r="T20" i="4"/>
  <c r="AK22" i="4"/>
  <c r="AB24" i="4"/>
  <c r="Y26" i="4"/>
  <c r="I28" i="4"/>
  <c r="P28" i="4"/>
  <c r="M30" i="4"/>
  <c r="AC37" i="4"/>
  <c r="Z41" i="4"/>
  <c r="X41" i="4"/>
  <c r="Y41" i="4" s="1"/>
  <c r="U44" i="4"/>
  <c r="T48" i="4"/>
  <c r="U48" i="4" s="1"/>
  <c r="AF48" i="4"/>
  <c r="AB50" i="4"/>
  <c r="Q51" i="4"/>
  <c r="AB51" i="4"/>
  <c r="AC51" i="4" s="1"/>
  <c r="AB53" i="4"/>
  <c r="AC53" i="4" s="1"/>
  <c r="F54" i="4"/>
  <c r="M16" i="5"/>
  <c r="AB16" i="5"/>
  <c r="AC16" i="5" s="1"/>
  <c r="AK19" i="5"/>
  <c r="AB23" i="5"/>
  <c r="AC23" i="5" s="1"/>
  <c r="Y25" i="5"/>
  <c r="Y26" i="5"/>
  <c r="U26" i="5"/>
  <c r="U27" i="5"/>
  <c r="AK27" i="5"/>
  <c r="M28" i="5"/>
  <c r="AK29" i="5"/>
  <c r="AJ30" i="5"/>
  <c r="AK33" i="5"/>
  <c r="M11" i="6"/>
  <c r="Q11" i="6"/>
  <c r="AA12" i="6"/>
  <c r="Y16" i="6"/>
  <c r="U16" i="6"/>
  <c r="AA17" i="6"/>
  <c r="M18" i="6"/>
  <c r="Q18" i="6"/>
  <c r="AK19" i="6"/>
  <c r="M20" i="6"/>
  <c r="Q20" i="6"/>
  <c r="U21" i="6"/>
  <c r="AA23" i="6"/>
  <c r="M9" i="7"/>
  <c r="Q9" i="7"/>
  <c r="AF10" i="7"/>
  <c r="AK10" i="7" s="1"/>
  <c r="AC13" i="7"/>
  <c r="M14" i="7"/>
  <c r="Q14" i="7"/>
  <c r="AK15" i="7"/>
  <c r="AA16" i="7"/>
  <c r="AJ16" i="7"/>
  <c r="Y17" i="7"/>
  <c r="U17" i="7"/>
  <c r="AB24" i="7"/>
  <c r="AC24" i="7" s="1"/>
  <c r="M29" i="7"/>
  <c r="Q29" i="7"/>
  <c r="AA30" i="7"/>
  <c r="AJ30" i="7"/>
  <c r="M33" i="7"/>
  <c r="AB39" i="7"/>
  <c r="AC39" i="7" s="1"/>
  <c r="T41" i="7"/>
  <c r="AB43" i="7"/>
  <c r="AC44" i="7"/>
  <c r="Q44" i="7"/>
  <c r="I48" i="7"/>
  <c r="P48" i="7"/>
  <c r="U50" i="7"/>
  <c r="AK50" i="7"/>
  <c r="AB55" i="7"/>
  <c r="M56" i="7"/>
  <c r="Q56" i="7"/>
  <c r="U58" i="7"/>
  <c r="AK59" i="7"/>
  <c r="AB59" i="7"/>
  <c r="AC59" i="7" s="1"/>
  <c r="AK60" i="7"/>
  <c r="M64" i="7"/>
  <c r="AB66" i="7"/>
  <c r="AC66" i="7" s="1"/>
  <c r="L73" i="7"/>
  <c r="T73" i="7"/>
  <c r="U73" i="7" s="1"/>
  <c r="AF73" i="7"/>
  <c r="AK73" i="7" s="1"/>
  <c r="P74" i="7"/>
  <c r="X74" i="7"/>
  <c r="U11" i="8"/>
  <c r="AK14" i="8"/>
  <c r="U16" i="8"/>
  <c r="AK16" i="8"/>
  <c r="M18" i="8"/>
  <c r="Y19" i="8"/>
  <c r="U19" i="8"/>
  <c r="L21" i="8"/>
  <c r="T21" i="8"/>
  <c r="AF21" i="8"/>
  <c r="AK21" i="8" s="1"/>
  <c r="U23" i="8"/>
  <c r="AK23" i="8"/>
  <c r="M25" i="8"/>
  <c r="Y26" i="8"/>
  <c r="U26" i="8"/>
  <c r="I27" i="8"/>
  <c r="P27" i="8"/>
  <c r="X27" i="8"/>
  <c r="AK33" i="8"/>
  <c r="AK37" i="8"/>
  <c r="AC9" i="9"/>
  <c r="Q10" i="9"/>
  <c r="Y16" i="9"/>
  <c r="U16" i="9"/>
  <c r="AB17" i="9"/>
  <c r="T17" i="9"/>
  <c r="AF17" i="9"/>
  <c r="AK17" i="9" s="1"/>
  <c r="AK18" i="9"/>
  <c r="AB18" i="9"/>
  <c r="AC18" i="9" s="1"/>
  <c r="M19" i="9"/>
  <c r="AB23" i="9"/>
  <c r="Q24" i="9"/>
  <c r="M24" i="9"/>
  <c r="L25" i="9"/>
  <c r="T25" i="9"/>
  <c r="AF25" i="9"/>
  <c r="AK25" i="9" s="1"/>
  <c r="Q27" i="9"/>
  <c r="U15" i="10"/>
  <c r="U16" i="10"/>
  <c r="M18" i="10"/>
  <c r="AB23" i="10"/>
  <c r="U25" i="10"/>
  <c r="Y25" i="10"/>
  <c r="Z31" i="10"/>
  <c r="AB31" i="10" s="1"/>
  <c r="L31" i="10"/>
  <c r="X31" i="10"/>
  <c r="M35" i="10"/>
  <c r="Q35" i="10"/>
  <c r="U37" i="10"/>
  <c r="Y37" i="10"/>
  <c r="M41" i="10"/>
  <c r="Y42" i="10"/>
  <c r="U42" i="10"/>
  <c r="AF44" i="10"/>
  <c r="AK44" i="10" s="1"/>
  <c r="U13" i="11"/>
  <c r="M12" i="12"/>
  <c r="U15" i="12"/>
  <c r="Y15" i="12"/>
  <c r="AK16" i="12"/>
  <c r="AK18" i="12"/>
  <c r="AB20" i="12"/>
  <c r="AC20" i="12" s="1"/>
  <c r="AK25" i="12"/>
  <c r="AK28" i="12"/>
  <c r="I30" i="12"/>
  <c r="U36" i="12"/>
  <c r="AK13" i="3"/>
  <c r="AB16" i="3"/>
  <c r="AC16" i="3" s="1"/>
  <c r="M17" i="3"/>
  <c r="Q17" i="3"/>
  <c r="U18" i="3"/>
  <c r="M20" i="3"/>
  <c r="AB21" i="3"/>
  <c r="AC21" i="3" s="1"/>
  <c r="M22" i="3"/>
  <c r="Y23" i="3"/>
  <c r="AB23" i="3"/>
  <c r="Y24" i="3"/>
  <c r="U24" i="3"/>
  <c r="AK24" i="3"/>
  <c r="AK26" i="3"/>
  <c r="AC27" i="3"/>
  <c r="AK27" i="3"/>
  <c r="M10" i="4"/>
  <c r="AB10" i="4"/>
  <c r="M13" i="4"/>
  <c r="AB13" i="4"/>
  <c r="U15" i="4"/>
  <c r="M17" i="4"/>
  <c r="AK17" i="4"/>
  <c r="M18" i="4"/>
  <c r="AK18" i="4"/>
  <c r="I20" i="4"/>
  <c r="AB21" i="4"/>
  <c r="AC21" i="4" s="1"/>
  <c r="M22" i="4"/>
  <c r="U23" i="4"/>
  <c r="AB25" i="4"/>
  <c r="AC25" i="4" s="1"/>
  <c r="Y27" i="4"/>
  <c r="AB27" i="4"/>
  <c r="AC27" i="4" s="1"/>
  <c r="Z28" i="4"/>
  <c r="M29" i="4"/>
  <c r="U30" i="4"/>
  <c r="AB31" i="4"/>
  <c r="AK35" i="4"/>
  <c r="U37" i="4"/>
  <c r="U38" i="4"/>
  <c r="Y39" i="4"/>
  <c r="AC40" i="4"/>
  <c r="AK40" i="4"/>
  <c r="L41" i="4"/>
  <c r="T41" i="4"/>
  <c r="U41" i="4" s="1"/>
  <c r="AK42" i="4"/>
  <c r="AB43" i="4"/>
  <c r="M44" i="4"/>
  <c r="Q44" i="4"/>
  <c r="AK45" i="4"/>
  <c r="Z48" i="4"/>
  <c r="P48" i="4"/>
  <c r="X48" i="4"/>
  <c r="Y50" i="4"/>
  <c r="AK50" i="4"/>
  <c r="AK53" i="4"/>
  <c r="L54" i="4"/>
  <c r="T54" i="4"/>
  <c r="AF54" i="4"/>
  <c r="AK54" i="4" s="1"/>
  <c r="AC9" i="5"/>
  <c r="AK9" i="5"/>
  <c r="AK12" i="5"/>
  <c r="AC13" i="5"/>
  <c r="U13" i="5"/>
  <c r="AK13" i="5"/>
  <c r="M14" i="5"/>
  <c r="I15" i="5"/>
  <c r="AJ15" i="5"/>
  <c r="AB17" i="5"/>
  <c r="AC17" i="5" s="1"/>
  <c r="AC18" i="5"/>
  <c r="Y19" i="5"/>
  <c r="U19" i="5"/>
  <c r="AB21" i="5"/>
  <c r="AC21" i="5" s="1"/>
  <c r="F22" i="5"/>
  <c r="Z22" i="5"/>
  <c r="AB22" i="5" s="1"/>
  <c r="AK23" i="5"/>
  <c r="M24" i="5"/>
  <c r="AK25" i="5"/>
  <c r="AK26" i="5"/>
  <c r="AB28" i="5"/>
  <c r="AC28" i="5" s="1"/>
  <c r="AC29" i="5"/>
  <c r="L30" i="5"/>
  <c r="AB31" i="5"/>
  <c r="AC31" i="5" s="1"/>
  <c r="AC32" i="5"/>
  <c r="Q32" i="5"/>
  <c r="AC33" i="5"/>
  <c r="AB34" i="5"/>
  <c r="AC34" i="5" s="1"/>
  <c r="Z36" i="5"/>
  <c r="AB36" i="5" s="1"/>
  <c r="AA37" i="5"/>
  <c r="AB9" i="6"/>
  <c r="AC9" i="6" s="1"/>
  <c r="AK11" i="6"/>
  <c r="I12" i="6"/>
  <c r="X12" i="6"/>
  <c r="AK13" i="6"/>
  <c r="AB14" i="6"/>
  <c r="M15" i="6"/>
  <c r="Q15" i="6"/>
  <c r="AC16" i="6"/>
  <c r="L17" i="6"/>
  <c r="T17" i="6"/>
  <c r="AF17" i="6"/>
  <c r="AK20" i="6"/>
  <c r="AB21" i="6"/>
  <c r="F22" i="6"/>
  <c r="AJ22" i="6"/>
  <c r="L23" i="6"/>
  <c r="T23" i="6"/>
  <c r="AF23" i="6"/>
  <c r="I10" i="7"/>
  <c r="AB11" i="7"/>
  <c r="AC11" i="7" s="1"/>
  <c r="M12" i="7"/>
  <c r="Q12" i="7"/>
  <c r="AK13" i="7"/>
  <c r="AK14" i="7"/>
  <c r="AK17" i="7"/>
  <c r="AK22" i="7"/>
  <c r="Y24" i="7"/>
  <c r="U24" i="7"/>
  <c r="Z25" i="7"/>
  <c r="AB25" i="7" s="1"/>
  <c r="T25" i="7"/>
  <c r="U26" i="7"/>
  <c r="AB28" i="7"/>
  <c r="AK29" i="7"/>
  <c r="AB32" i="7"/>
  <c r="AC32" i="7" s="1"/>
  <c r="M35" i="7"/>
  <c r="AB35" i="7"/>
  <c r="AC35" i="7" s="1"/>
  <c r="AK38" i="7"/>
  <c r="M39" i="7"/>
  <c r="U45" i="7"/>
  <c r="Y46" i="7"/>
  <c r="AB46" i="7"/>
  <c r="AC46" i="7" s="1"/>
  <c r="Y47" i="7"/>
  <c r="U47" i="7"/>
  <c r="T48" i="7"/>
  <c r="AF48" i="7"/>
  <c r="AK48" i="7" s="1"/>
  <c r="AB50" i="7"/>
  <c r="U52" i="7"/>
  <c r="AC53" i="7"/>
  <c r="AB57" i="7"/>
  <c r="U59" i="7"/>
  <c r="AC60" i="7"/>
  <c r="AA61" i="7"/>
  <c r="T61" i="7"/>
  <c r="AF61" i="7"/>
  <c r="AK61" i="7" s="1"/>
  <c r="AB62" i="7"/>
  <c r="M63" i="7"/>
  <c r="Q63" i="7"/>
  <c r="AK64" i="7"/>
  <c r="Z67" i="7"/>
  <c r="AB67" i="7" s="1"/>
  <c r="AC67" i="7" s="1"/>
  <c r="Y68" i="7"/>
  <c r="U68" i="7"/>
  <c r="AK68" i="7"/>
  <c r="U9" i="8"/>
  <c r="AK9" i="8"/>
  <c r="AK10" i="8"/>
  <c r="U14" i="8"/>
  <c r="AA15" i="8"/>
  <c r="AB16" i="8"/>
  <c r="AC16" i="8" s="1"/>
  <c r="U18" i="8"/>
  <c r="M20" i="8"/>
  <c r="AB20" i="8"/>
  <c r="AC20" i="8" s="1"/>
  <c r="AB23" i="8"/>
  <c r="AC23" i="8" s="1"/>
  <c r="U25" i="8"/>
  <c r="AA27" i="8"/>
  <c r="M28" i="8"/>
  <c r="Y29" i="8"/>
  <c r="AK32" i="8"/>
  <c r="M33" i="8"/>
  <c r="AB33" i="8"/>
  <c r="L34" i="8"/>
  <c r="T34" i="8"/>
  <c r="AF34" i="8"/>
  <c r="AB36" i="8"/>
  <c r="AK39" i="8"/>
  <c r="L41" i="8"/>
  <c r="T41" i="8"/>
  <c r="AF41" i="8"/>
  <c r="AK9" i="9"/>
  <c r="AK11" i="9"/>
  <c r="AK12" i="9"/>
  <c r="AK15" i="9"/>
  <c r="AB15" i="9"/>
  <c r="AC15" i="9" s="1"/>
  <c r="AK16" i="9"/>
  <c r="AJ17" i="9"/>
  <c r="AJ25" i="9"/>
  <c r="AB28" i="9"/>
  <c r="M29" i="9"/>
  <c r="Q29" i="9"/>
  <c r="AA32" i="9"/>
  <c r="AK32" i="9"/>
  <c r="M9" i="10"/>
  <c r="M11" i="10"/>
  <c r="AC15" i="10"/>
  <c r="AB16" i="10"/>
  <c r="AJ21" i="10"/>
  <c r="Y22" i="10"/>
  <c r="M23" i="10"/>
  <c r="AK23" i="10"/>
  <c r="M24" i="10"/>
  <c r="U29" i="10"/>
  <c r="Y29" i="10"/>
  <c r="Y35" i="10"/>
  <c r="U35" i="10"/>
  <c r="AK39" i="10"/>
  <c r="AK42" i="10"/>
  <c r="AK43" i="10"/>
  <c r="AA45" i="10"/>
  <c r="M9" i="11"/>
  <c r="Q9" i="11"/>
  <c r="AK17" i="11"/>
  <c r="P22" i="11"/>
  <c r="AK22" i="11" s="1"/>
  <c r="X22" i="11"/>
  <c r="Q26" i="11"/>
  <c r="AK26" i="11"/>
  <c r="AK28" i="11"/>
  <c r="AK30" i="11"/>
  <c r="AA34" i="11"/>
  <c r="Z35" i="11"/>
  <c r="AJ35" i="11"/>
  <c r="U11" i="12"/>
  <c r="AK12" i="12"/>
  <c r="AB12" i="12"/>
  <c r="AC12" i="12" s="1"/>
  <c r="Y38" i="12"/>
  <c r="U38" i="12"/>
  <c r="AB41" i="12"/>
  <c r="AC41" i="12" s="1"/>
  <c r="T27" i="8"/>
  <c r="AF27" i="8"/>
  <c r="AJ27" i="8"/>
  <c r="AK28" i="8"/>
  <c r="AK29" i="8"/>
  <c r="U30" i="8"/>
  <c r="AK30" i="8"/>
  <c r="AK31" i="8"/>
  <c r="I34" i="8"/>
  <c r="P34" i="8"/>
  <c r="X34" i="8"/>
  <c r="U35" i="8"/>
  <c r="M37" i="8"/>
  <c r="AB37" i="8"/>
  <c r="AC37" i="8" s="1"/>
  <c r="AB38" i="8"/>
  <c r="AC38" i="8" s="1"/>
  <c r="M39" i="8"/>
  <c r="L40" i="8"/>
  <c r="T40" i="8"/>
  <c r="AF40" i="8"/>
  <c r="Y10" i="9"/>
  <c r="AK10" i="9"/>
  <c r="Y12" i="9"/>
  <c r="U12" i="9"/>
  <c r="Y13" i="9"/>
  <c r="AB13" i="9"/>
  <c r="AC13" i="9" s="1"/>
  <c r="M14" i="9"/>
  <c r="Q14" i="9"/>
  <c r="Y15" i="9"/>
  <c r="M16" i="9"/>
  <c r="Y19" i="9"/>
  <c r="U19" i="9"/>
  <c r="Y20" i="9"/>
  <c r="AB20" i="9"/>
  <c r="AC20" i="9" s="1"/>
  <c r="M23" i="9"/>
  <c r="U23" i="9"/>
  <c r="Y24" i="9"/>
  <c r="AB24" i="9"/>
  <c r="AC24" i="9" s="1"/>
  <c r="I25" i="9"/>
  <c r="AK27" i="9"/>
  <c r="I31" i="9"/>
  <c r="P31" i="9"/>
  <c r="AK31" i="9" s="1"/>
  <c r="X31" i="9"/>
  <c r="AJ31" i="9"/>
  <c r="L32" i="9"/>
  <c r="T32" i="9"/>
  <c r="AK9" i="10"/>
  <c r="U12" i="10"/>
  <c r="AB12" i="10"/>
  <c r="AC12" i="10" s="1"/>
  <c r="AA13" i="10"/>
  <c r="T13" i="10"/>
  <c r="AF13" i="10"/>
  <c r="AK13" i="10" s="1"/>
  <c r="U18" i="10"/>
  <c r="AK20" i="10"/>
  <c r="AB20" i="10"/>
  <c r="AB22" i="10"/>
  <c r="AC22" i="10" s="1"/>
  <c r="Y23" i="10"/>
  <c r="U23" i="10"/>
  <c r="Y24" i="10"/>
  <c r="AK24" i="10"/>
  <c r="U26" i="10"/>
  <c r="AB27" i="10"/>
  <c r="I31" i="10"/>
  <c r="M33" i="10"/>
  <c r="AK35" i="10"/>
  <c r="AK36" i="10"/>
  <c r="X38" i="10"/>
  <c r="M39" i="10"/>
  <c r="Q39" i="10"/>
  <c r="AB39" i="10"/>
  <c r="AC39" i="10" s="1"/>
  <c r="AA44" i="10"/>
  <c r="AJ44" i="10"/>
  <c r="AB9" i="11"/>
  <c r="AC9" i="11" s="1"/>
  <c r="AC10" i="11"/>
  <c r="Y11" i="11"/>
  <c r="U11" i="11"/>
  <c r="Y12" i="11"/>
  <c r="U12" i="11"/>
  <c r="AC14" i="11"/>
  <c r="AA15" i="11"/>
  <c r="AJ15" i="11"/>
  <c r="AK18" i="11"/>
  <c r="AK21" i="11"/>
  <c r="Y25" i="11"/>
  <c r="AB27" i="11"/>
  <c r="AC27" i="11" s="1"/>
  <c r="AC28" i="11"/>
  <c r="L29" i="11"/>
  <c r="T29" i="11"/>
  <c r="AF29" i="11"/>
  <c r="Q30" i="11"/>
  <c r="F34" i="11"/>
  <c r="AB34" i="11"/>
  <c r="T34" i="11"/>
  <c r="AF34" i="11"/>
  <c r="P35" i="11"/>
  <c r="X35" i="11"/>
  <c r="AB9" i="12"/>
  <c r="T10" i="12"/>
  <c r="AJ10" i="12"/>
  <c r="Y13" i="12"/>
  <c r="U13" i="12"/>
  <c r="M14" i="12"/>
  <c r="AB14" i="12"/>
  <c r="AC14" i="12" s="1"/>
  <c r="L17" i="12"/>
  <c r="T17" i="12"/>
  <c r="AF17" i="12"/>
  <c r="Q18" i="12"/>
  <c r="AB18" i="12"/>
  <c r="AC18" i="12" s="1"/>
  <c r="Y20" i="12"/>
  <c r="U20" i="12"/>
  <c r="Q22" i="12"/>
  <c r="AK22" i="12"/>
  <c r="M25" i="12"/>
  <c r="AC27" i="12"/>
  <c r="AB27" i="12"/>
  <c r="M31" i="12"/>
  <c r="AB31" i="12"/>
  <c r="AC31" i="12" s="1"/>
  <c r="U33" i="12"/>
  <c r="AB35" i="12"/>
  <c r="U37" i="12"/>
  <c r="U41" i="12"/>
  <c r="M42" i="12"/>
  <c r="I44" i="12"/>
  <c r="I45" i="10"/>
  <c r="AK9" i="11"/>
  <c r="AK11" i="11"/>
  <c r="AB12" i="11"/>
  <c r="AC12" i="11" s="1"/>
  <c r="M13" i="11"/>
  <c r="Q13" i="11"/>
  <c r="I15" i="11"/>
  <c r="AB16" i="11"/>
  <c r="AC16" i="11" s="1"/>
  <c r="AC17" i="11"/>
  <c r="Q17" i="11"/>
  <c r="AC18" i="11"/>
  <c r="AB20" i="11"/>
  <c r="AC20" i="11" s="1"/>
  <c r="AC21" i="11"/>
  <c r="Q21" i="11"/>
  <c r="F22" i="11"/>
  <c r="Z22" i="11"/>
  <c r="AJ22" i="11"/>
  <c r="AB23" i="11"/>
  <c r="AC23" i="11" s="1"/>
  <c r="AC24" i="11"/>
  <c r="AK25" i="11"/>
  <c r="AK27" i="11"/>
  <c r="P29" i="11"/>
  <c r="X29" i="11"/>
  <c r="AK31" i="11"/>
  <c r="AC32" i="11"/>
  <c r="P34" i="11"/>
  <c r="Q34" i="11" s="1"/>
  <c r="X34" i="11"/>
  <c r="Y34" i="11" s="1"/>
  <c r="AJ34" i="11"/>
  <c r="L35" i="11"/>
  <c r="T35" i="11"/>
  <c r="AF35" i="11"/>
  <c r="Z10" i="12"/>
  <c r="AB10" i="12" s="1"/>
  <c r="AF10" i="12"/>
  <c r="AK10" i="12" s="1"/>
  <c r="U12" i="12"/>
  <c r="M13" i="12"/>
  <c r="AB13" i="12"/>
  <c r="AK15" i="12"/>
  <c r="P17" i="12"/>
  <c r="X17" i="12"/>
  <c r="M18" i="12"/>
  <c r="U19" i="12"/>
  <c r="M21" i="12"/>
  <c r="AB21" i="12"/>
  <c r="U23" i="12"/>
  <c r="I24" i="12"/>
  <c r="U26" i="12"/>
  <c r="M28" i="12"/>
  <c r="AB28" i="12"/>
  <c r="AC28" i="12" s="1"/>
  <c r="F30" i="12"/>
  <c r="Z30" i="12"/>
  <c r="AB30" i="12" s="1"/>
  <c r="AK33" i="12"/>
  <c r="AC34" i="12"/>
  <c r="AK34" i="12"/>
  <c r="U35" i="12"/>
  <c r="AK35" i="12"/>
  <c r="M36" i="12"/>
  <c r="AK37" i="12"/>
  <c r="AK38" i="12"/>
  <c r="F44" i="12"/>
  <c r="Z44" i="12"/>
  <c r="AB44" i="12" s="1"/>
  <c r="L45" i="12"/>
  <c r="M45" i="12" s="1"/>
  <c r="T45" i="12"/>
  <c r="U45" i="12" s="1"/>
  <c r="AF45" i="12"/>
  <c r="Y10" i="12"/>
  <c r="U10" i="12"/>
  <c r="M9" i="12"/>
  <c r="Q9" i="12"/>
  <c r="M19" i="12"/>
  <c r="AC19" i="12"/>
  <c r="Q19" i="12"/>
  <c r="AC21" i="12"/>
  <c r="Y25" i="12"/>
  <c r="Y30" i="12"/>
  <c r="U30" i="12"/>
  <c r="AK30" i="12"/>
  <c r="M33" i="12"/>
  <c r="AC33" i="12"/>
  <c r="Q33" i="12"/>
  <c r="AC35" i="12"/>
  <c r="Z39" i="12"/>
  <c r="AB39" i="12" s="1"/>
  <c r="Y44" i="12"/>
  <c r="U44" i="12"/>
  <c r="AK44" i="12"/>
  <c r="Y45" i="12"/>
  <c r="Y11" i="12"/>
  <c r="M16" i="12"/>
  <c r="AC16" i="12"/>
  <c r="Q16" i="12"/>
  <c r="Q17" i="12"/>
  <c r="M17" i="12"/>
  <c r="AA17" i="12"/>
  <c r="AB17" i="12" s="1"/>
  <c r="AC17" i="12" s="1"/>
  <c r="Y22" i="12"/>
  <c r="Y24" i="12"/>
  <c r="U24" i="12"/>
  <c r="AK24" i="12"/>
  <c r="AC30" i="12"/>
  <c r="Q30" i="12"/>
  <c r="M30" i="12"/>
  <c r="Y36" i="12"/>
  <c r="AC39" i="12"/>
  <c r="Q39" i="12"/>
  <c r="M39" i="12"/>
  <c r="AK39" i="12"/>
  <c r="AC44" i="12"/>
  <c r="Q44" i="12"/>
  <c r="M44" i="12"/>
  <c r="AC13" i="12"/>
  <c r="Q13" i="12"/>
  <c r="M26" i="12"/>
  <c r="AC26" i="12"/>
  <c r="Q26" i="12"/>
  <c r="Y39" i="12"/>
  <c r="U39" i="12"/>
  <c r="M40" i="12"/>
  <c r="AC40" i="12"/>
  <c r="Q40" i="12"/>
  <c r="Z45" i="12"/>
  <c r="AB45" i="12" s="1"/>
  <c r="Y9" i="12"/>
  <c r="AC9" i="12"/>
  <c r="F10" i="12"/>
  <c r="Q12" i="12"/>
  <c r="Y17" i="12"/>
  <c r="U17" i="12"/>
  <c r="AK17" i="12"/>
  <c r="M23" i="12"/>
  <c r="AC23" i="12"/>
  <c r="Q23" i="12"/>
  <c r="Q24" i="12"/>
  <c r="M24" i="12"/>
  <c r="AB24" i="12"/>
  <c r="AC24" i="12" s="1"/>
  <c r="AA24" i="12"/>
  <c r="Y29" i="12"/>
  <c r="M37" i="12"/>
  <c r="AC37" i="12"/>
  <c r="Q37" i="12"/>
  <c r="AC38" i="12"/>
  <c r="AC45" i="12"/>
  <c r="Q45" i="12"/>
  <c r="AK45" i="12"/>
  <c r="Y16" i="12"/>
  <c r="Y19" i="12"/>
  <c r="Y23" i="12"/>
  <c r="Y26" i="12"/>
  <c r="Y33" i="12"/>
  <c r="Y37" i="12"/>
  <c r="Y40" i="12"/>
  <c r="Q20" i="12"/>
  <c r="Q27" i="12"/>
  <c r="Q34" i="12"/>
  <c r="Q38" i="12"/>
  <c r="Q41" i="12"/>
  <c r="Q14" i="12"/>
  <c r="Q21" i="12"/>
  <c r="Q28" i="12"/>
  <c r="Q31" i="12"/>
  <c r="Q35" i="12"/>
  <c r="Q42" i="12"/>
  <c r="Y15" i="11"/>
  <c r="U15" i="11"/>
  <c r="Q22" i="11"/>
  <c r="M22" i="11"/>
  <c r="AC25" i="11"/>
  <c r="AK35" i="11"/>
  <c r="Q29" i="11"/>
  <c r="M29" i="11"/>
  <c r="Y35" i="11"/>
  <c r="U35" i="11"/>
  <c r="Q15" i="11"/>
  <c r="M15" i="11"/>
  <c r="Y22" i="11"/>
  <c r="U22" i="11"/>
  <c r="AC34" i="11"/>
  <c r="Y29" i="11"/>
  <c r="U29" i="11"/>
  <c r="Q35" i="11"/>
  <c r="M35" i="11"/>
  <c r="M10" i="11"/>
  <c r="U10" i="11"/>
  <c r="M14" i="11"/>
  <c r="U14" i="11"/>
  <c r="M17" i="11"/>
  <c r="U17" i="11"/>
  <c r="M21" i="11"/>
  <c r="U21" i="11"/>
  <c r="M24" i="11"/>
  <c r="U24" i="11"/>
  <c r="M28" i="11"/>
  <c r="U28" i="11"/>
  <c r="M31" i="11"/>
  <c r="U31" i="11"/>
  <c r="L34" i="11"/>
  <c r="M34" i="11" s="1"/>
  <c r="Y9" i="11"/>
  <c r="M11" i="11"/>
  <c r="Y13" i="11"/>
  <c r="Y16" i="11"/>
  <c r="M18" i="11"/>
  <c r="Y20" i="11"/>
  <c r="AA22" i="11"/>
  <c r="AB22" i="11" s="1"/>
  <c r="AC22" i="11" s="1"/>
  <c r="Y23" i="11"/>
  <c r="Y27" i="11"/>
  <c r="AA29" i="11"/>
  <c r="AB29" i="11" s="1"/>
  <c r="AC29" i="11" s="1"/>
  <c r="Y30" i="11"/>
  <c r="M32" i="11"/>
  <c r="U34" i="11"/>
  <c r="AA35" i="11"/>
  <c r="AB35" i="11" s="1"/>
  <c r="AC35" i="11" s="1"/>
  <c r="Q10" i="11"/>
  <c r="Q14" i="11"/>
  <c r="Q24" i="11"/>
  <c r="Q28" i="11"/>
  <c r="Q31" i="11"/>
  <c r="Q11" i="11"/>
  <c r="Q18" i="11"/>
  <c r="Q25" i="11"/>
  <c r="Q32" i="11"/>
  <c r="Y44" i="10"/>
  <c r="U44" i="10"/>
  <c r="Q13" i="10"/>
  <c r="M13" i="10"/>
  <c r="U21" i="10"/>
  <c r="AB38" i="10"/>
  <c r="AC38" i="10" s="1"/>
  <c r="Q11" i="10"/>
  <c r="Y19" i="10"/>
  <c r="AC20" i="10"/>
  <c r="Q20" i="10"/>
  <c r="AC31" i="10"/>
  <c r="M31" i="10"/>
  <c r="Q38" i="10"/>
  <c r="M38" i="10"/>
  <c r="AA38" i="10"/>
  <c r="Q9" i="10"/>
  <c r="Y9" i="10"/>
  <c r="AC9" i="10"/>
  <c r="Z13" i="10"/>
  <c r="AB13" i="10" s="1"/>
  <c r="AC13" i="10" s="1"/>
  <c r="M15" i="10"/>
  <c r="X21" i="10"/>
  <c r="Y21" i="10" s="1"/>
  <c r="AB24" i="10"/>
  <c r="AC24" i="10" s="1"/>
  <c r="M25" i="10"/>
  <c r="Y26" i="10"/>
  <c r="AC26" i="10"/>
  <c r="AC27" i="10"/>
  <c r="Q27" i="10"/>
  <c r="Q30" i="10"/>
  <c r="P31" i="10"/>
  <c r="AK31" i="10" s="1"/>
  <c r="M32" i="10"/>
  <c r="Y33" i="10"/>
  <c r="AC33" i="10"/>
  <c r="AC34" i="10"/>
  <c r="Q34" i="10"/>
  <c r="Q37" i="10"/>
  <c r="Y40" i="10"/>
  <c r="AC40" i="10"/>
  <c r="AC41" i="10"/>
  <c r="Q41" i="10"/>
  <c r="F44" i="10"/>
  <c r="L45" i="10"/>
  <c r="M45" i="10" s="1"/>
  <c r="T45" i="10"/>
  <c r="U45" i="10" s="1"/>
  <c r="Z45" i="10"/>
  <c r="AB45" i="10" s="1"/>
  <c r="AC45" i="10" s="1"/>
  <c r="AJ45" i="10"/>
  <c r="Y12" i="10"/>
  <c r="Z21" i="10"/>
  <c r="AB21" i="10" s="1"/>
  <c r="AC21" i="10" s="1"/>
  <c r="AK38" i="10"/>
  <c r="Y14" i="10"/>
  <c r="M21" i="10"/>
  <c r="AC23" i="10"/>
  <c r="Q23" i="10"/>
  <c r="Q26" i="10"/>
  <c r="Y27" i="10"/>
  <c r="Y31" i="10"/>
  <c r="U31" i="10"/>
  <c r="Q33" i="10"/>
  <c r="Y34" i="10"/>
  <c r="Y38" i="10"/>
  <c r="U38" i="10"/>
  <c r="Q40" i="10"/>
  <c r="Y41" i="10"/>
  <c r="Q18" i="10"/>
  <c r="AB10" i="10"/>
  <c r="AC10" i="10" s="1"/>
  <c r="Y11" i="10"/>
  <c r="AC11" i="10"/>
  <c r="I13" i="10"/>
  <c r="M14" i="10"/>
  <c r="Q14" i="10"/>
  <c r="Q15" i="10"/>
  <c r="AC16" i="10"/>
  <c r="Q16" i="10"/>
  <c r="AB17" i="10"/>
  <c r="AC17" i="10" s="1"/>
  <c r="Y18" i="10"/>
  <c r="AC18" i="10"/>
  <c r="M20" i="10"/>
  <c r="P21" i="10"/>
  <c r="Q21" i="10" s="1"/>
  <c r="AF21" i="10"/>
  <c r="AK21" i="10" s="1"/>
  <c r="U24" i="10"/>
  <c r="P45" i="10"/>
  <c r="Q45" i="10" s="1"/>
  <c r="X45" i="10"/>
  <c r="Y45" i="10" s="1"/>
  <c r="AF45" i="10"/>
  <c r="AC21" i="9"/>
  <c r="Y25" i="9"/>
  <c r="U25" i="9"/>
  <c r="Y31" i="9"/>
  <c r="U31" i="9"/>
  <c r="AC17" i="9"/>
  <c r="AC25" i="9"/>
  <c r="AC28" i="9"/>
  <c r="Y17" i="9"/>
  <c r="U17" i="9"/>
  <c r="AC31" i="9"/>
  <c r="Q31" i="9"/>
  <c r="Q32" i="9"/>
  <c r="M32" i="9"/>
  <c r="Y32" i="9"/>
  <c r="Y18" i="9"/>
  <c r="Y22" i="9"/>
  <c r="Z25" i="9"/>
  <c r="AB25" i="9" s="1"/>
  <c r="Y29" i="9"/>
  <c r="U32" i="9"/>
  <c r="U10" i="9"/>
  <c r="Q12" i="9"/>
  <c r="AC12" i="9"/>
  <c r="U14" i="9"/>
  <c r="Q16" i="9"/>
  <c r="AC16" i="9"/>
  <c r="L17" i="9"/>
  <c r="M17" i="9" s="1"/>
  <c r="Q19" i="9"/>
  <c r="AC19" i="9"/>
  <c r="M21" i="9"/>
  <c r="U21" i="9"/>
  <c r="Q23" i="9"/>
  <c r="AC23" i="9"/>
  <c r="Q26" i="9"/>
  <c r="AC26" i="9"/>
  <c r="M28" i="9"/>
  <c r="U28" i="9"/>
  <c r="Q30" i="9"/>
  <c r="AC30" i="9"/>
  <c r="L31" i="9"/>
  <c r="M31" i="9" s="1"/>
  <c r="Z32" i="9"/>
  <c r="AB32" i="9" s="1"/>
  <c r="AC32" i="9" s="1"/>
  <c r="U11" i="9"/>
  <c r="U15" i="9"/>
  <c r="Q17" i="9"/>
  <c r="M25" i="9"/>
  <c r="Q25" i="9"/>
  <c r="AC9" i="8"/>
  <c r="AC33" i="8"/>
  <c r="Y40" i="8"/>
  <c r="U40" i="8"/>
  <c r="Q41" i="8"/>
  <c r="M41" i="8"/>
  <c r="AK41" i="8"/>
  <c r="AC12" i="8"/>
  <c r="Q21" i="8"/>
  <c r="M21" i="8"/>
  <c r="Y27" i="8"/>
  <c r="U27" i="8"/>
  <c r="AC36" i="8"/>
  <c r="Y15" i="8"/>
  <c r="U15" i="8"/>
  <c r="Q40" i="8"/>
  <c r="M40" i="8"/>
  <c r="Q15" i="8"/>
  <c r="M15" i="8"/>
  <c r="AK27" i="8"/>
  <c r="AC29" i="8"/>
  <c r="AC30" i="8"/>
  <c r="Y34" i="8"/>
  <c r="U34" i="8"/>
  <c r="AK40" i="8"/>
  <c r="Y41" i="8"/>
  <c r="Y10" i="8"/>
  <c r="Y14" i="8"/>
  <c r="Y17" i="8"/>
  <c r="U21" i="8"/>
  <c r="Y24" i="8"/>
  <c r="Z27" i="8"/>
  <c r="AB27" i="8" s="1"/>
  <c r="AC27" i="8" s="1"/>
  <c r="Y31" i="8"/>
  <c r="Z34" i="8"/>
  <c r="AB34" i="8" s="1"/>
  <c r="AC34" i="8" s="1"/>
  <c r="Y38" i="8"/>
  <c r="AA40" i="8"/>
  <c r="AB40" i="8" s="1"/>
  <c r="AC40" i="8" s="1"/>
  <c r="U41" i="8"/>
  <c r="M9" i="8"/>
  <c r="Q11" i="8"/>
  <c r="Y11" i="8"/>
  <c r="AC11" i="8"/>
  <c r="M13" i="8"/>
  <c r="M16" i="8"/>
  <c r="Q18" i="8"/>
  <c r="Y18" i="8"/>
  <c r="AC18" i="8"/>
  <c r="Z21" i="8"/>
  <c r="AB21" i="8" s="1"/>
  <c r="AC21" i="8" s="1"/>
  <c r="M23" i="8"/>
  <c r="Q25" i="8"/>
  <c r="Y25" i="8"/>
  <c r="AC25" i="8"/>
  <c r="Q28" i="8"/>
  <c r="Y28" i="8"/>
  <c r="AC28" i="8"/>
  <c r="M30" i="8"/>
  <c r="Q32" i="8"/>
  <c r="Y32" i="8"/>
  <c r="AC32" i="8"/>
  <c r="Q35" i="8"/>
  <c r="Y35" i="8"/>
  <c r="AC35" i="8"/>
  <c r="Q39" i="8"/>
  <c r="Y39" i="8"/>
  <c r="AC39" i="8"/>
  <c r="Z41" i="8"/>
  <c r="AB41" i="8" s="1"/>
  <c r="AC41" i="8" s="1"/>
  <c r="Q12" i="8"/>
  <c r="Q19" i="8"/>
  <c r="Q22" i="8"/>
  <c r="Q26" i="8"/>
  <c r="Q29" i="8"/>
  <c r="Q33" i="8"/>
  <c r="Q36" i="8"/>
  <c r="Q9" i="8"/>
  <c r="Q13" i="8"/>
  <c r="Q16" i="8"/>
  <c r="Q20" i="8"/>
  <c r="Q23" i="8"/>
  <c r="M27" i="8"/>
  <c r="Q27" i="8"/>
  <c r="Q30" i="8"/>
  <c r="M34" i="8"/>
  <c r="Q34" i="8"/>
  <c r="Q37" i="8"/>
  <c r="AC10" i="7"/>
  <c r="Q10" i="7"/>
  <c r="M10" i="7"/>
  <c r="AC21" i="7"/>
  <c r="Y25" i="7"/>
  <c r="U25" i="7"/>
  <c r="Q30" i="7"/>
  <c r="M30" i="7"/>
  <c r="Y10" i="7"/>
  <c r="U10" i="7"/>
  <c r="AC14" i="7"/>
  <c r="Q16" i="7"/>
  <c r="M16" i="7"/>
  <c r="AC17" i="7"/>
  <c r="Q25" i="7"/>
  <c r="AK25" i="7"/>
  <c r="Y30" i="7"/>
  <c r="U30" i="7"/>
  <c r="M36" i="7"/>
  <c r="Q36" i="7"/>
  <c r="U9" i="7"/>
  <c r="U12" i="7"/>
  <c r="U19" i="7"/>
  <c r="U23" i="7"/>
  <c r="Y26" i="7"/>
  <c r="AC26" i="7"/>
  <c r="Y31" i="7"/>
  <c r="U32" i="7"/>
  <c r="Q33" i="7"/>
  <c r="Y34" i="7"/>
  <c r="Y37" i="7"/>
  <c r="AB38" i="7"/>
  <c r="AC38" i="7" s="1"/>
  <c r="Y40" i="7"/>
  <c r="U40" i="7"/>
  <c r="U48" i="7"/>
  <c r="Y11" i="7"/>
  <c r="M13" i="7"/>
  <c r="Y15" i="7"/>
  <c r="Y18" i="7"/>
  <c r="M20" i="7"/>
  <c r="Y22" i="7"/>
  <c r="M24" i="7"/>
  <c r="AC25" i="7"/>
  <c r="Q26" i="7"/>
  <c r="Y27" i="7"/>
  <c r="AC28" i="7"/>
  <c r="Q28" i="7"/>
  <c r="AB29" i="7"/>
  <c r="AC29" i="7" s="1"/>
  <c r="Y41" i="7"/>
  <c r="U41" i="7"/>
  <c r="AC61" i="7"/>
  <c r="Q61" i="7"/>
  <c r="M61" i="7"/>
  <c r="AB61" i="7"/>
  <c r="U16" i="7"/>
  <c r="Y36" i="7"/>
  <c r="Q13" i="7"/>
  <c r="Q20" i="7"/>
  <c r="Q24" i="7"/>
  <c r="L25" i="7"/>
  <c r="M25" i="7" s="1"/>
  <c r="AC31" i="7"/>
  <c r="Q31" i="7"/>
  <c r="Y33" i="7"/>
  <c r="AC33" i="7"/>
  <c r="AC34" i="7"/>
  <c r="Q34" i="7"/>
  <c r="Z36" i="7"/>
  <c r="AB36" i="7" s="1"/>
  <c r="AC36" i="7" s="1"/>
  <c r="AC37" i="7"/>
  <c r="Q37" i="7"/>
  <c r="M37" i="7"/>
  <c r="Q48" i="7"/>
  <c r="AB54" i="7"/>
  <c r="Q73" i="7"/>
  <c r="M73" i="7"/>
  <c r="Y39" i="7"/>
  <c r="AC40" i="7"/>
  <c r="Q40" i="7"/>
  <c r="L41" i="7"/>
  <c r="Z41" i="7"/>
  <c r="AB41" i="7" s="1"/>
  <c r="AC41" i="7" s="1"/>
  <c r="M42" i="7"/>
  <c r="X48" i="7"/>
  <c r="Y48" i="7" s="1"/>
  <c r="Y51" i="7"/>
  <c r="M53" i="7"/>
  <c r="AC54" i="7"/>
  <c r="Q54" i="7"/>
  <c r="M54" i="7"/>
  <c r="AK54" i="7"/>
  <c r="AC55" i="7"/>
  <c r="Y58" i="7"/>
  <c r="M60" i="7"/>
  <c r="U60" i="7"/>
  <c r="Y62" i="7"/>
  <c r="AC62" i="7"/>
  <c r="AB65" i="7"/>
  <c r="AC65" i="7" s="1"/>
  <c r="M66" i="7"/>
  <c r="Y69" i="7"/>
  <c r="AB72" i="7"/>
  <c r="AC72" i="7" s="1"/>
  <c r="I74" i="7"/>
  <c r="Y44" i="7"/>
  <c r="Y49" i="7"/>
  <c r="AC50" i="7"/>
  <c r="Q50" i="7"/>
  <c r="Y54" i="7"/>
  <c r="U54" i="7"/>
  <c r="Q55" i="7"/>
  <c r="Y56" i="7"/>
  <c r="AC57" i="7"/>
  <c r="Q57" i="7"/>
  <c r="Y61" i="7"/>
  <c r="U61" i="7"/>
  <c r="Q62" i="7"/>
  <c r="Y63" i="7"/>
  <c r="AC64" i="7"/>
  <c r="Q64" i="7"/>
  <c r="M67" i="7"/>
  <c r="Q67" i="7"/>
  <c r="U67" i="7"/>
  <c r="AC71" i="7"/>
  <c r="Q71" i="7"/>
  <c r="Y73" i="7"/>
  <c r="AK74" i="7"/>
  <c r="M41" i="7"/>
  <c r="Q42" i="7"/>
  <c r="AC43" i="7"/>
  <c r="Q43" i="7"/>
  <c r="Y45" i="7"/>
  <c r="Y50" i="7"/>
  <c r="M52" i="7"/>
  <c r="Q52" i="7"/>
  <c r="Q53" i="7"/>
  <c r="Y57" i="7"/>
  <c r="M59" i="7"/>
  <c r="Q59" i="7"/>
  <c r="Q60" i="7"/>
  <c r="Q70" i="7"/>
  <c r="Z73" i="7"/>
  <c r="AB73" i="7" s="1"/>
  <c r="AC73" i="7" s="1"/>
  <c r="Q74" i="7"/>
  <c r="M74" i="7"/>
  <c r="Q35" i="7"/>
  <c r="Q38" i="7"/>
  <c r="M40" i="7"/>
  <c r="P41" i="7"/>
  <c r="Q41" i="7" s="1"/>
  <c r="AF41" i="7"/>
  <c r="AK41" i="7" s="1"/>
  <c r="Y43" i="7"/>
  <c r="M45" i="7"/>
  <c r="Q45" i="7"/>
  <c r="Q46" i="7"/>
  <c r="AC47" i="7"/>
  <c r="Q47" i="7"/>
  <c r="L48" i="7"/>
  <c r="M48" i="7" s="1"/>
  <c r="Z48" i="7"/>
  <c r="AB48" i="7" s="1"/>
  <c r="AC48" i="7" s="1"/>
  <c r="Y66" i="7"/>
  <c r="AA74" i="7"/>
  <c r="AB74" i="7" s="1"/>
  <c r="AC74" i="7" s="1"/>
  <c r="Q17" i="6"/>
  <c r="M17" i="6"/>
  <c r="Q12" i="6"/>
  <c r="M12" i="6"/>
  <c r="Y17" i="6"/>
  <c r="U17" i="6"/>
  <c r="Y23" i="6"/>
  <c r="U23" i="6"/>
  <c r="Y12" i="6"/>
  <c r="U12" i="6"/>
  <c r="AK17" i="6"/>
  <c r="Q22" i="6"/>
  <c r="M22" i="6"/>
  <c r="AK23" i="6"/>
  <c r="Y11" i="6"/>
  <c r="AC11" i="6"/>
  <c r="Q14" i="6"/>
  <c r="Y14" i="6"/>
  <c r="AC14" i="6"/>
  <c r="M16" i="6"/>
  <c r="Z17" i="6"/>
  <c r="AB17" i="6" s="1"/>
  <c r="AC17" i="6" s="1"/>
  <c r="M19" i="6"/>
  <c r="Q21" i="6"/>
  <c r="Y21" i="6"/>
  <c r="AC21" i="6"/>
  <c r="Z23" i="6"/>
  <c r="AB23" i="6" s="1"/>
  <c r="AC23" i="6" s="1"/>
  <c r="U10" i="6"/>
  <c r="U13" i="6"/>
  <c r="Y15" i="6"/>
  <c r="AC15" i="6"/>
  <c r="Y18" i="6"/>
  <c r="U22" i="6"/>
  <c r="Q9" i="6"/>
  <c r="Q16" i="6"/>
  <c r="Q19" i="6"/>
  <c r="M23" i="6"/>
  <c r="Q23" i="6"/>
  <c r="Y10" i="5"/>
  <c r="U10" i="5"/>
  <c r="Y22" i="5"/>
  <c r="U22" i="5"/>
  <c r="Q30" i="5"/>
  <c r="M30" i="5"/>
  <c r="AC36" i="5"/>
  <c r="Q36" i="5"/>
  <c r="M36" i="5"/>
  <c r="Y15" i="5"/>
  <c r="U15" i="5"/>
  <c r="AC22" i="5"/>
  <c r="Q22" i="5"/>
  <c r="M22" i="5"/>
  <c r="AK10" i="5"/>
  <c r="Q15" i="5"/>
  <c r="M15" i="5"/>
  <c r="AB15" i="5"/>
  <c r="AC15" i="5" s="1"/>
  <c r="Y30" i="5"/>
  <c r="U30" i="5"/>
  <c r="Y37" i="5"/>
  <c r="U37" i="5"/>
  <c r="AC10" i="5"/>
  <c r="M10" i="5"/>
  <c r="Q10" i="5"/>
  <c r="M11" i="5"/>
  <c r="U11" i="5"/>
  <c r="Q13" i="5"/>
  <c r="Q16" i="5"/>
  <c r="M18" i="5"/>
  <c r="U18" i="5"/>
  <c r="Q20" i="5"/>
  <c r="Q23" i="5"/>
  <c r="M25" i="5"/>
  <c r="U25" i="5"/>
  <c r="Q27" i="5"/>
  <c r="M29" i="5"/>
  <c r="U29" i="5"/>
  <c r="M32" i="5"/>
  <c r="U32" i="5"/>
  <c r="Q34" i="5"/>
  <c r="M37" i="5"/>
  <c r="Q37" i="5"/>
  <c r="Z10" i="5"/>
  <c r="AB10" i="5" s="1"/>
  <c r="M12" i="5"/>
  <c r="Y14" i="5"/>
  <c r="Y17" i="5"/>
  <c r="M19" i="5"/>
  <c r="Y21" i="5"/>
  <c r="Y24" i="5"/>
  <c r="M26" i="5"/>
  <c r="Y28" i="5"/>
  <c r="AA30" i="5"/>
  <c r="AB30" i="5" s="1"/>
  <c r="AC30" i="5" s="1"/>
  <c r="Y31" i="5"/>
  <c r="M33" i="5"/>
  <c r="Y35" i="5"/>
  <c r="Z37" i="5"/>
  <c r="AB37" i="5" s="1"/>
  <c r="AC37" i="5" s="1"/>
  <c r="Q11" i="5"/>
  <c r="Q18" i="5"/>
  <c r="Q29" i="5"/>
  <c r="U36" i="5"/>
  <c r="Q9" i="5"/>
  <c r="Q12" i="5"/>
  <c r="Q19" i="5"/>
  <c r="Q26" i="5"/>
  <c r="Q33" i="5"/>
  <c r="AC9" i="4"/>
  <c r="AC10" i="4"/>
  <c r="AC12" i="4"/>
  <c r="AC13" i="4"/>
  <c r="AC16" i="4"/>
  <c r="Y11" i="4"/>
  <c r="Y20" i="4"/>
  <c r="U20" i="4"/>
  <c r="Q11" i="4"/>
  <c r="M11" i="4"/>
  <c r="AK11" i="4"/>
  <c r="U11" i="4"/>
  <c r="Y14" i="4"/>
  <c r="Y25" i="4"/>
  <c r="Q28" i="4"/>
  <c r="M28" i="4"/>
  <c r="AA28" i="4"/>
  <c r="AB28" i="4" s="1"/>
  <c r="AC28" i="4" s="1"/>
  <c r="AK28" i="4"/>
  <c r="AC29" i="4"/>
  <c r="Y32" i="4"/>
  <c r="M38" i="4"/>
  <c r="AC38" i="4"/>
  <c r="Q38" i="4"/>
  <c r="AC43" i="4"/>
  <c r="AB46" i="4"/>
  <c r="AC46" i="4" s="1"/>
  <c r="Q48" i="4"/>
  <c r="M52" i="4"/>
  <c r="AC52" i="4"/>
  <c r="Q52" i="4"/>
  <c r="Q54" i="4"/>
  <c r="M54" i="4"/>
  <c r="Z54" i="4"/>
  <c r="AB54" i="4" s="1"/>
  <c r="AC54" i="4" s="1"/>
  <c r="I55" i="4"/>
  <c r="Z11" i="4"/>
  <c r="AB11" i="4" s="1"/>
  <c r="AC11" i="4" s="1"/>
  <c r="Q15" i="4"/>
  <c r="Y15" i="4"/>
  <c r="AC15" i="4"/>
  <c r="Y18" i="4"/>
  <c r="L20" i="4"/>
  <c r="Q22" i="4"/>
  <c r="Q23" i="4"/>
  <c r="Y23" i="4"/>
  <c r="AC23" i="4"/>
  <c r="AC24" i="4"/>
  <c r="Q24" i="4"/>
  <c r="Y28" i="4"/>
  <c r="U28" i="4"/>
  <c r="Q29" i="4"/>
  <c r="Q30" i="4"/>
  <c r="Y30" i="4"/>
  <c r="AC30" i="4"/>
  <c r="AC31" i="4"/>
  <c r="Q31" i="4"/>
  <c r="AC36" i="4"/>
  <c r="Q36" i="4"/>
  <c r="AF36" i="4"/>
  <c r="AK36" i="4" s="1"/>
  <c r="AB39" i="4"/>
  <c r="AC39" i="4" s="1"/>
  <c r="Q9" i="4"/>
  <c r="Q12" i="4"/>
  <c r="Q16" i="4"/>
  <c r="AC17" i="4"/>
  <c r="Q17" i="4"/>
  <c r="Y19" i="4"/>
  <c r="M20" i="4"/>
  <c r="Y24" i="4"/>
  <c r="M26" i="4"/>
  <c r="Q26" i="4"/>
  <c r="Q27" i="4"/>
  <c r="Y31" i="4"/>
  <c r="Y36" i="4"/>
  <c r="U36" i="4"/>
  <c r="Y48" i="4"/>
  <c r="AC55" i="4"/>
  <c r="Q55" i="4"/>
  <c r="M55" i="4"/>
  <c r="Q10" i="4"/>
  <c r="Q13" i="4"/>
  <c r="Y17" i="4"/>
  <c r="M19" i="4"/>
  <c r="Q19" i="4"/>
  <c r="M35" i="4"/>
  <c r="AC35" i="4"/>
  <c r="Q35" i="4"/>
  <c r="AJ36" i="4"/>
  <c r="F41" i="4"/>
  <c r="M45" i="4"/>
  <c r="AC45" i="4"/>
  <c r="Q45" i="4"/>
  <c r="AB49" i="4"/>
  <c r="AC49" i="4" s="1"/>
  <c r="AC50" i="4"/>
  <c r="Y54" i="4"/>
  <c r="M33" i="4"/>
  <c r="L36" i="4"/>
  <c r="M36" i="4" s="1"/>
  <c r="M40" i="4"/>
  <c r="U40" i="4"/>
  <c r="M43" i="4"/>
  <c r="U43" i="4"/>
  <c r="M47" i="4"/>
  <c r="U47" i="4"/>
  <c r="M50" i="4"/>
  <c r="U50" i="4"/>
  <c r="AA41" i="4"/>
  <c r="AB41" i="4" s="1"/>
  <c r="AA48" i="4"/>
  <c r="AB48" i="4" s="1"/>
  <c r="AC48" i="4" s="1"/>
  <c r="Q40" i="4"/>
  <c r="Q43" i="4"/>
  <c r="Q47" i="4"/>
  <c r="U54" i="4"/>
  <c r="AC23" i="3"/>
  <c r="Y28" i="3"/>
  <c r="U28" i="3"/>
  <c r="AC15" i="3"/>
  <c r="AB28" i="3"/>
  <c r="AC28" i="3" s="1"/>
  <c r="Q10" i="3"/>
  <c r="Y10" i="3"/>
  <c r="AC10" i="3"/>
  <c r="Q14" i="3"/>
  <c r="Y14" i="3"/>
  <c r="AC14" i="3"/>
  <c r="Q18" i="3"/>
  <c r="Y18" i="3"/>
  <c r="AC18" i="3"/>
  <c r="Q22" i="3"/>
  <c r="Y22" i="3"/>
  <c r="AC22" i="3"/>
  <c r="Q26" i="3"/>
  <c r="Y26" i="3"/>
  <c r="AC26" i="3"/>
  <c r="Q11" i="3"/>
  <c r="U13" i="3"/>
  <c r="Q15" i="3"/>
  <c r="U17" i="3"/>
  <c r="Q19" i="3"/>
  <c r="U21" i="3"/>
  <c r="Q23" i="3"/>
  <c r="U25" i="3"/>
  <c r="Q27" i="3"/>
  <c r="L28" i="3"/>
  <c r="M28" i="3" s="1"/>
  <c r="Q28" i="3"/>
  <c r="AK17" i="2"/>
  <c r="AC9" i="2"/>
  <c r="AC13" i="2"/>
  <c r="AC17" i="2"/>
  <c r="Y17" i="2"/>
  <c r="U17" i="2"/>
  <c r="U10" i="2"/>
  <c r="Q12" i="2"/>
  <c r="AC12" i="2"/>
  <c r="U14" i="2"/>
  <c r="Q16" i="2"/>
  <c r="AC16" i="2"/>
  <c r="L17" i="2"/>
  <c r="Q9" i="2"/>
  <c r="U11" i="2"/>
  <c r="Q13" i="2"/>
  <c r="U15" i="2"/>
  <c r="M17" i="2"/>
  <c r="Q17" i="2"/>
  <c r="Y18" i="1"/>
  <c r="AC15" i="1"/>
  <c r="AK18" i="1"/>
  <c r="U9" i="1"/>
  <c r="Q11" i="1"/>
  <c r="U13" i="1"/>
  <c r="Q15" i="1"/>
  <c r="U17" i="1"/>
  <c r="Z18" i="1"/>
  <c r="AB18" i="1" s="1"/>
  <c r="AC18" i="1" s="1"/>
  <c r="M10" i="1"/>
  <c r="U10" i="1"/>
  <c r="Q12" i="1"/>
  <c r="AC12" i="1"/>
  <c r="M14" i="1"/>
  <c r="U14" i="1"/>
  <c r="Q16" i="1"/>
  <c r="AC16" i="1"/>
  <c r="Q10" i="1"/>
  <c r="Q14" i="1"/>
  <c r="M18" i="1"/>
  <c r="Q18" i="1"/>
  <c r="U18" i="1"/>
  <c r="AK34" i="11" l="1"/>
  <c r="AK48" i="4"/>
  <c r="AB22" i="6"/>
  <c r="AC22" i="6" s="1"/>
  <c r="AK29" i="11"/>
  <c r="AB30" i="7"/>
  <c r="AC30" i="7" s="1"/>
  <c r="AB16" i="7"/>
  <c r="AC16" i="7" s="1"/>
  <c r="AB15" i="11"/>
  <c r="AC15" i="11" s="1"/>
  <c r="AB12" i="6"/>
  <c r="AC12" i="6" s="1"/>
  <c r="AB44" i="10"/>
  <c r="AK34" i="8"/>
  <c r="AB15" i="8"/>
  <c r="AC15" i="8" s="1"/>
  <c r="AC10" i="12"/>
  <c r="Q10" i="12"/>
  <c r="M10" i="12"/>
  <c r="Q31" i="10"/>
  <c r="AC44" i="10"/>
  <c r="Q44" i="10"/>
  <c r="M44" i="10"/>
  <c r="AK45" i="10"/>
  <c r="Y13" i="10"/>
  <c r="U13" i="10"/>
  <c r="Y74" i="7"/>
  <c r="U74" i="7"/>
  <c r="M41" i="4"/>
  <c r="Q41" i="4"/>
  <c r="AC41" i="4"/>
  <c r="Y55" i="4"/>
  <c r="U55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<sst xmlns="http://schemas.openxmlformats.org/spreadsheetml/2006/main" count="1719" uniqueCount="618">
  <si>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</si>
  <si>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2nd Quarter Ended 31 December 2021</t>
  </si>
  <si>
    <t>Figures Finalised as at 2022/01/29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</si>
  <si>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</si>
  <si>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</si>
  <si>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</si>
  <si>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</si>
  <si>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</si>
  <si>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</si>
  <si>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31 December 2021</t>
  </si>
  <si>
    <t>Second Quarter 2020/21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</si>
  <si>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</si>
  <si>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</si>
  <si>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</si>
  <si>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</si>
  <si>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</si>
  <si>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</si>
  <si>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</si>
  <si>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</si>
  <si>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</si>
  <si>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</si>
  <si>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Q2 of 2020/21 to Q2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</si>
  <si>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</si>
  <si>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</si>
  <si>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</si>
  <si>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</si>
  <si>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</si>
  <si>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</si>
  <si>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</si>
  <si>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</si>
  <si>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</si>
  <si>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</si>
  <si>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</si>
  <si>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</si>
  <si>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</si>
  <si>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</si>
  <si>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</si>
  <si>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</si>
  <si>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</si>
  <si>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</si>
  <si>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</si>
  <si>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</si>
  <si>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2nd Quarter Ended 31 December 2021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</si>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</sst>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4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4" t="s">
        <v>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2"/>
      <c r="AM2" s="2"/>
      <c r="AN2" s="2"/>
      <c r="AO2" s="2"/>
    </row>
    <row r="3" spans="1:41" s="6" customFormat="1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24</v>
      </c>
      <c r="C9" s="38" t="s">
        <v>25</v>
      </c>
      <c r="D9" s="70">
        <v>39978611078</v>
      </c>
      <c r="E9" s="71">
        <v>9063197444</v>
      </c>
      <c r="F9" s="72">
        <f>$D9       +$E9</f>
        <v>49041808522</v>
      </c>
      <c r="G9" s="70">
        <v>40191576554</v>
      </c>
      <c r="H9" s="71">
        <v>9308210681</v>
      </c>
      <c r="I9" s="73">
        <f>$G9       +$H9</f>
        <v>49499787235</v>
      </c>
      <c r="J9" s="70">
        <v>8275887311</v>
      </c>
      <c r="K9" s="71">
        <v>1920497318</v>
      </c>
      <c r="L9" s="71">
        <f>$J9       +$K9</f>
        <v>10196384629</v>
      </c>
      <c r="M9" s="96">
        <f>IF(($F9       =0),0,($L9       /$F9       ))</f>
        <v>0.20791208432751687</v>
      </c>
      <c r="N9" s="106">
        <v>8457341749</v>
      </c>
      <c r="O9" s="107">
        <v>1740632318</v>
      </c>
      <c r="P9" s="108">
        <f>$N9       +$O9</f>
        <v>10197974067</v>
      </c>
      <c r="Q9" s="96">
        <f>IF(($F9       =0),0,($P9       /$F9       ))</f>
        <v>0.20794449418449201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16733229060</v>
      </c>
      <c r="AA9" s="71">
        <f>$K9       +$O9</f>
        <v>3661129636</v>
      </c>
      <c r="AB9" s="71">
        <f>$Z9       +$AA9</f>
        <v>20394358696</v>
      </c>
      <c r="AC9" s="96">
        <f>IF(($F9       =0),0,($AB9       /$F9       ))</f>
        <v>0.41585657851200891</v>
      </c>
      <c r="AD9" s="70">
        <v>10130136289</v>
      </c>
      <c r="AE9" s="71">
        <v>2776961692</v>
      </c>
      <c r="AF9" s="71">
        <f>$AD9       +$AE9</f>
        <v>12907097981</v>
      </c>
      <c r="AG9" s="71">
        <v>31886214863</v>
      </c>
      <c r="AH9" s="71">
        <v>31886214863</v>
      </c>
      <c r="AI9" s="71">
        <v>7041417667</v>
      </c>
      <c r="AJ9" s="96">
        <f>IF(($AG9       =0),0,($AI9       /$AG9       ))</f>
        <v>0.22082952452191784</v>
      </c>
      <c r="AK9" s="96">
        <f>IF(($AF9       =0),0,(($P9       /$AF9       )-1))</f>
        <v>-0.20989411546948722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26</v>
      </c>
      <c r="C10" s="38" t="s">
        <v>27</v>
      </c>
      <c r="D10" s="70">
        <v>22127805260</v>
      </c>
      <c r="E10" s="71">
        <v>3191669437</v>
      </c>
      <c r="F10" s="73">
        <f t="shared" ref="F10:F18" si="0">$D10      +$E10</f>
        <v>25319474697</v>
      </c>
      <c r="G10" s="70">
        <v>22296461947</v>
      </c>
      <c r="H10" s="71">
        <v>3197669442</v>
      </c>
      <c r="I10" s="73">
        <f t="shared" ref="I10:I18" si="1">$G10      +$H10</f>
        <v>25494131389</v>
      </c>
      <c r="J10" s="70">
        <v>3795910156</v>
      </c>
      <c r="K10" s="71">
        <v>349119183</v>
      </c>
      <c r="L10" s="71">
        <f t="shared" ref="L10:L18" si="2">$J10      +$K10</f>
        <v>4145029339</v>
      </c>
      <c r="M10" s="96">
        <f t="shared" ref="M10:M18" si="3">IF(($F10      =0),0,($L10      /$F10      ))</f>
        <v>0.16370913648896229</v>
      </c>
      <c r="N10" s="106">
        <v>5628734059</v>
      </c>
      <c r="O10" s="107">
        <v>550489761</v>
      </c>
      <c r="P10" s="108">
        <f t="shared" ref="P10:P18" si="4">$N10      +$O10</f>
        <v>6179223820</v>
      </c>
      <c r="Q10" s="96">
        <f t="shared" ref="Q10:Q18" si="5">IF(($F10      =0),0,($P10      /$F10      ))</f>
        <v>0.2440502377694333</v>
      </c>
      <c r="R10" s="106">
        <v>0</v>
      </c>
      <c r="S10" s="108">
        <v>0</v>
      </c>
      <c r="T10" s="108">
        <f t="shared" ref="T10:T18" si="6">$R10      +$S10</f>
        <v>0</v>
      </c>
      <c r="U10" s="96">
        <f t="shared" ref="U10:U18" si="7">IF(($I10      =0),0,($T10      /$I10      ))</f>
        <v>0</v>
      </c>
      <c r="V10" s="106">
        <v>0</v>
      </c>
      <c r="W10" s="108">
        <v>0</v>
      </c>
      <c r="X10" s="108">
        <f t="shared" ref="X10:X18" si="8">$V10      +$W10</f>
        <v>0</v>
      </c>
      <c r="Y10" s="96">
        <f t="shared" ref="Y10:Y18" si="9">IF(($I10      =0),0,($X10      /$I10      ))</f>
        <v>0</v>
      </c>
      <c r="Z10" s="70">
        <f t="shared" ref="Z10:Z18" si="10">$J10      +$N10</f>
        <v>9424644215</v>
      </c>
      <c r="AA10" s="71">
        <f t="shared" ref="AA10:AA18" si="11">$K10      +$O10</f>
        <v>899608944</v>
      </c>
      <c r="AB10" s="71">
        <f t="shared" ref="AB10:AB18" si="12">$Z10      +$AA10</f>
        <v>10324253159</v>
      </c>
      <c r="AC10" s="96">
        <f t="shared" ref="AC10:AC18" si="13">IF(($F10      =0),0,($AB10      /$F10      ))</f>
        <v>0.40775937425839559</v>
      </c>
      <c r="AD10" s="70">
        <v>7787408392</v>
      </c>
      <c r="AE10" s="71">
        <v>668366307</v>
      </c>
      <c r="AF10" s="71">
        <f t="shared" ref="AF10:AF18" si="14">$AD10      +$AE10</f>
        <v>8455774699</v>
      </c>
      <c r="AG10" s="71">
        <v>24805017939</v>
      </c>
      <c r="AH10" s="71">
        <v>24805017939</v>
      </c>
      <c r="AI10" s="71">
        <v>4357802529</v>
      </c>
      <c r="AJ10" s="96">
        <f t="shared" ref="AJ10:AJ18" si="15">IF(($AG10      =0),0,($AI10      /$AG10      ))</f>
        <v>0.17568229701412111</v>
      </c>
      <c r="AK10" s="96">
        <f t="shared" ref="AK10:AK18" si="16">IF(($AF10      =0),0,(($P10      /$AF10      )-1))</f>
        <v>-0.26923031419808652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28</v>
      </c>
      <c r="C11" s="38" t="s">
        <v>29</v>
      </c>
      <c r="D11" s="70">
        <v>164394040963</v>
      </c>
      <c r="E11" s="71">
        <v>17471284475</v>
      </c>
      <c r="F11" s="73">
        <f t="shared" si="0"/>
        <v>181865325438</v>
      </c>
      <c r="G11" s="70">
        <v>164394040963</v>
      </c>
      <c r="H11" s="71">
        <v>17499483897</v>
      </c>
      <c r="I11" s="73">
        <f t="shared" si="1"/>
        <v>181893524860</v>
      </c>
      <c r="J11" s="70">
        <v>45334321623</v>
      </c>
      <c r="K11" s="71">
        <v>1028804019</v>
      </c>
      <c r="L11" s="71">
        <f t="shared" si="2"/>
        <v>46363125642</v>
      </c>
      <c r="M11" s="96">
        <f t="shared" si="3"/>
        <v>0.25493108997187991</v>
      </c>
      <c r="N11" s="106">
        <v>41364195031</v>
      </c>
      <c r="O11" s="107">
        <v>2432115666</v>
      </c>
      <c r="P11" s="108">
        <f t="shared" si="4"/>
        <v>43796310697</v>
      </c>
      <c r="Q11" s="96">
        <f t="shared" si="5"/>
        <v>0.24081726734616418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86698516654</v>
      </c>
      <c r="AA11" s="71">
        <f t="shared" si="11"/>
        <v>3460919685</v>
      </c>
      <c r="AB11" s="71">
        <f t="shared" si="12"/>
        <v>90159436339</v>
      </c>
      <c r="AC11" s="96">
        <f t="shared" si="13"/>
        <v>0.49574835731804412</v>
      </c>
      <c r="AD11" s="70">
        <v>79718463274</v>
      </c>
      <c r="AE11" s="71">
        <v>4889019377</v>
      </c>
      <c r="AF11" s="71">
        <f t="shared" si="14"/>
        <v>84607482651</v>
      </c>
      <c r="AG11" s="71">
        <v>180085245523</v>
      </c>
      <c r="AH11" s="71">
        <v>180085245523</v>
      </c>
      <c r="AI11" s="71">
        <v>41553754291</v>
      </c>
      <c r="AJ11" s="96">
        <f t="shared" si="15"/>
        <v>0.23074491289011717</v>
      </c>
      <c r="AK11" s="96">
        <f t="shared" si="16"/>
        <v>-0.48235889634423068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30</v>
      </c>
      <c r="C12" s="38" t="s">
        <v>31</v>
      </c>
      <c r="D12" s="70">
        <v>77904479568</v>
      </c>
      <c r="E12" s="71">
        <v>12053907914</v>
      </c>
      <c r="F12" s="73">
        <f t="shared" si="0"/>
        <v>89958387482</v>
      </c>
      <c r="G12" s="70">
        <v>78043011585</v>
      </c>
      <c r="H12" s="71">
        <v>12086106155</v>
      </c>
      <c r="I12" s="73">
        <f t="shared" si="1"/>
        <v>90129117740</v>
      </c>
      <c r="J12" s="70">
        <v>18322758161</v>
      </c>
      <c r="K12" s="71">
        <v>1572236292</v>
      </c>
      <c r="L12" s="71">
        <f t="shared" si="2"/>
        <v>19894994453</v>
      </c>
      <c r="M12" s="96">
        <f t="shared" si="3"/>
        <v>0.22115774870887764</v>
      </c>
      <c r="N12" s="106">
        <v>21445205339</v>
      </c>
      <c r="O12" s="107">
        <v>2752893047</v>
      </c>
      <c r="P12" s="108">
        <f t="shared" si="4"/>
        <v>24198098386</v>
      </c>
      <c r="Q12" s="96">
        <f t="shared" si="5"/>
        <v>0.26899213139899664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39767963500</v>
      </c>
      <c r="AA12" s="71">
        <f t="shared" si="11"/>
        <v>4325129339</v>
      </c>
      <c r="AB12" s="71">
        <f t="shared" si="12"/>
        <v>44093092839</v>
      </c>
      <c r="AC12" s="96">
        <f t="shared" si="13"/>
        <v>0.4901498801078743</v>
      </c>
      <c r="AD12" s="70">
        <v>37794653163</v>
      </c>
      <c r="AE12" s="71">
        <v>4313050669</v>
      </c>
      <c r="AF12" s="71">
        <f t="shared" si="14"/>
        <v>42107703832</v>
      </c>
      <c r="AG12" s="71">
        <v>83197433425</v>
      </c>
      <c r="AH12" s="71">
        <v>83197433425</v>
      </c>
      <c r="AI12" s="71">
        <v>19583977884</v>
      </c>
      <c r="AJ12" s="96">
        <f t="shared" si="15"/>
        <v>0.23539161098826888</v>
      </c>
      <c r="AK12" s="96">
        <f t="shared" si="16"/>
        <v>-0.42532847474787949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32</v>
      </c>
      <c r="C13" s="38" t="s">
        <v>33</v>
      </c>
      <c r="D13" s="70">
        <v>21870306702</v>
      </c>
      <c r="E13" s="71">
        <v>6250996329</v>
      </c>
      <c r="F13" s="73">
        <f t="shared" si="0"/>
        <v>28121303031</v>
      </c>
      <c r="G13" s="70">
        <v>21904206702</v>
      </c>
      <c r="H13" s="71">
        <v>6269996329</v>
      </c>
      <c r="I13" s="73">
        <f t="shared" si="1"/>
        <v>28174203031</v>
      </c>
      <c r="J13" s="70">
        <v>3744153397</v>
      </c>
      <c r="K13" s="71">
        <v>910565576</v>
      </c>
      <c r="L13" s="71">
        <f t="shared" si="2"/>
        <v>4654718973</v>
      </c>
      <c r="M13" s="96">
        <f t="shared" si="3"/>
        <v>0.16552287665577911</v>
      </c>
      <c r="N13" s="106">
        <v>4498313965</v>
      </c>
      <c r="O13" s="107">
        <v>1194056187</v>
      </c>
      <c r="P13" s="108">
        <f t="shared" si="4"/>
        <v>5692370152</v>
      </c>
      <c r="Q13" s="96">
        <f t="shared" si="5"/>
        <v>0.20242199110492562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8242467362</v>
      </c>
      <c r="AA13" s="71">
        <f t="shared" si="11"/>
        <v>2104621763</v>
      </c>
      <c r="AB13" s="71">
        <f t="shared" si="12"/>
        <v>10347089125</v>
      </c>
      <c r="AC13" s="96">
        <f t="shared" si="13"/>
        <v>0.36794486776070473</v>
      </c>
      <c r="AD13" s="70">
        <v>8393692858</v>
      </c>
      <c r="AE13" s="71">
        <v>3842920350</v>
      </c>
      <c r="AF13" s="71">
        <f t="shared" si="14"/>
        <v>12236613208</v>
      </c>
      <c r="AG13" s="71">
        <v>25446813452</v>
      </c>
      <c r="AH13" s="71">
        <v>25446813452</v>
      </c>
      <c r="AI13" s="71">
        <v>7750957732</v>
      </c>
      <c r="AJ13" s="96">
        <f t="shared" si="15"/>
        <v>0.30459443366535982</v>
      </c>
      <c r="AK13" s="96">
        <f t="shared" si="16"/>
        <v>-0.53480836116659569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34</v>
      </c>
      <c r="C14" s="38" t="s">
        <v>35</v>
      </c>
      <c r="D14" s="70">
        <v>23536823468</v>
      </c>
      <c r="E14" s="71">
        <v>4521726530</v>
      </c>
      <c r="F14" s="73">
        <f t="shared" si="0"/>
        <v>28058549998</v>
      </c>
      <c r="G14" s="70">
        <v>23536823468</v>
      </c>
      <c r="H14" s="71">
        <v>4521726530</v>
      </c>
      <c r="I14" s="73">
        <f t="shared" si="1"/>
        <v>28058549998</v>
      </c>
      <c r="J14" s="70">
        <v>4782957618</v>
      </c>
      <c r="K14" s="71">
        <v>755057466</v>
      </c>
      <c r="L14" s="71">
        <f t="shared" si="2"/>
        <v>5538015084</v>
      </c>
      <c r="M14" s="96">
        <f t="shared" si="3"/>
        <v>0.19737353086295434</v>
      </c>
      <c r="N14" s="106">
        <v>4894488948</v>
      </c>
      <c r="O14" s="107">
        <v>813329780</v>
      </c>
      <c r="P14" s="108">
        <f t="shared" si="4"/>
        <v>5707818728</v>
      </c>
      <c r="Q14" s="96">
        <f t="shared" si="5"/>
        <v>0.20342529205560694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9677446566</v>
      </c>
      <c r="AA14" s="71">
        <f t="shared" si="11"/>
        <v>1568387246</v>
      </c>
      <c r="AB14" s="71">
        <f t="shared" si="12"/>
        <v>11245833812</v>
      </c>
      <c r="AC14" s="96">
        <f t="shared" si="13"/>
        <v>0.40079882291856128</v>
      </c>
      <c r="AD14" s="70">
        <v>8892725967</v>
      </c>
      <c r="AE14" s="71">
        <v>1414280161</v>
      </c>
      <c r="AF14" s="71">
        <f t="shared" si="14"/>
        <v>10307006128</v>
      </c>
      <c r="AG14" s="71">
        <v>27002372764</v>
      </c>
      <c r="AH14" s="71">
        <v>27002372764</v>
      </c>
      <c r="AI14" s="71">
        <v>5931930970</v>
      </c>
      <c r="AJ14" s="96">
        <f t="shared" si="15"/>
        <v>0.21968184136427249</v>
      </c>
      <c r="AK14" s="96">
        <f t="shared" si="16"/>
        <v>-0.44621952707545731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36</v>
      </c>
      <c r="C15" s="38" t="s">
        <v>37</v>
      </c>
      <c r="D15" s="70">
        <v>22272598069</v>
      </c>
      <c r="E15" s="71">
        <v>3477068473</v>
      </c>
      <c r="F15" s="73">
        <f t="shared" si="0"/>
        <v>25749666542</v>
      </c>
      <c r="G15" s="70">
        <v>22272598069</v>
      </c>
      <c r="H15" s="71">
        <v>3477068473</v>
      </c>
      <c r="I15" s="73">
        <f t="shared" si="1"/>
        <v>25749666542</v>
      </c>
      <c r="J15" s="70">
        <v>3509605567</v>
      </c>
      <c r="K15" s="71">
        <v>358691841</v>
      </c>
      <c r="L15" s="71">
        <f t="shared" si="2"/>
        <v>3868297408</v>
      </c>
      <c r="M15" s="96">
        <f t="shared" si="3"/>
        <v>0.15022708747278193</v>
      </c>
      <c r="N15" s="106">
        <v>4813807156</v>
      </c>
      <c r="O15" s="107">
        <v>569475942</v>
      </c>
      <c r="P15" s="108">
        <f t="shared" si="4"/>
        <v>5383283098</v>
      </c>
      <c r="Q15" s="96">
        <f t="shared" si="5"/>
        <v>0.20906224510594673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8323412723</v>
      </c>
      <c r="AA15" s="71">
        <f t="shared" si="11"/>
        <v>928167783</v>
      </c>
      <c r="AB15" s="71">
        <f t="shared" si="12"/>
        <v>9251580506</v>
      </c>
      <c r="AC15" s="96">
        <f t="shared" si="13"/>
        <v>0.35928933257872864</v>
      </c>
      <c r="AD15" s="70">
        <v>6758758753</v>
      </c>
      <c r="AE15" s="71">
        <v>-74584461</v>
      </c>
      <c r="AF15" s="71">
        <f t="shared" si="14"/>
        <v>6684174292</v>
      </c>
      <c r="AG15" s="71">
        <v>27723067107</v>
      </c>
      <c r="AH15" s="71">
        <v>27723067107</v>
      </c>
      <c r="AI15" s="71">
        <v>4664635773</v>
      </c>
      <c r="AJ15" s="96">
        <f t="shared" si="15"/>
        <v>0.16825828668221893</v>
      </c>
      <c r="AK15" s="96">
        <f t="shared" si="16"/>
        <v>-0.1946225722385756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38</v>
      </c>
      <c r="C16" s="38" t="s">
        <v>39</v>
      </c>
      <c r="D16" s="70">
        <v>8696524124</v>
      </c>
      <c r="E16" s="71">
        <v>1366325074</v>
      </c>
      <c r="F16" s="73">
        <f t="shared" si="0"/>
        <v>10062849198</v>
      </c>
      <c r="G16" s="70">
        <v>8696578071</v>
      </c>
      <c r="H16" s="71">
        <v>1366325074</v>
      </c>
      <c r="I16" s="73">
        <f t="shared" si="1"/>
        <v>10062903145</v>
      </c>
      <c r="J16" s="70">
        <v>1747903103</v>
      </c>
      <c r="K16" s="71">
        <v>171147394</v>
      </c>
      <c r="L16" s="71">
        <f t="shared" si="2"/>
        <v>1919050497</v>
      </c>
      <c r="M16" s="96">
        <f t="shared" si="3"/>
        <v>0.1907064748005379</v>
      </c>
      <c r="N16" s="106">
        <v>1817961247</v>
      </c>
      <c r="O16" s="107">
        <v>234979512</v>
      </c>
      <c r="P16" s="108">
        <f t="shared" si="4"/>
        <v>2052940759</v>
      </c>
      <c r="Q16" s="96">
        <f t="shared" si="5"/>
        <v>0.20401187761096765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3565864350</v>
      </c>
      <c r="AA16" s="71">
        <f t="shared" si="11"/>
        <v>406126906</v>
      </c>
      <c r="AB16" s="71">
        <f t="shared" si="12"/>
        <v>3971991256</v>
      </c>
      <c r="AC16" s="96">
        <f t="shared" si="13"/>
        <v>0.39471835241150555</v>
      </c>
      <c r="AD16" s="70">
        <v>3366055968</v>
      </c>
      <c r="AE16" s="71">
        <v>1596669097</v>
      </c>
      <c r="AF16" s="71">
        <f t="shared" si="14"/>
        <v>4962725065</v>
      </c>
      <c r="AG16" s="71">
        <v>9374169272</v>
      </c>
      <c r="AH16" s="71">
        <v>9374169272</v>
      </c>
      <c r="AI16" s="71">
        <v>1914063765</v>
      </c>
      <c r="AJ16" s="96">
        <f t="shared" si="15"/>
        <v>0.20418489462497516</v>
      </c>
      <c r="AK16" s="96">
        <f t="shared" si="16"/>
        <v>-0.58632792828308733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9" t="s">
        <v>40</v>
      </c>
      <c r="C17" s="38" t="s">
        <v>41</v>
      </c>
      <c r="D17" s="70">
        <v>71492662256</v>
      </c>
      <c r="E17" s="71">
        <v>11619998243</v>
      </c>
      <c r="F17" s="73">
        <f t="shared" si="0"/>
        <v>83112660499</v>
      </c>
      <c r="G17" s="70">
        <v>71688120840</v>
      </c>
      <c r="H17" s="71">
        <v>12537449149</v>
      </c>
      <c r="I17" s="73">
        <f t="shared" si="1"/>
        <v>84225569989</v>
      </c>
      <c r="J17" s="70">
        <v>14276938394</v>
      </c>
      <c r="K17" s="71">
        <v>1092910928</v>
      </c>
      <c r="L17" s="71">
        <f t="shared" si="2"/>
        <v>15369849322</v>
      </c>
      <c r="M17" s="96">
        <f t="shared" si="3"/>
        <v>0.18492789461582604</v>
      </c>
      <c r="N17" s="106">
        <v>17374436471</v>
      </c>
      <c r="O17" s="107">
        <v>1892686957</v>
      </c>
      <c r="P17" s="108">
        <f t="shared" si="4"/>
        <v>19267123428</v>
      </c>
      <c r="Q17" s="96">
        <f t="shared" si="5"/>
        <v>0.23181935594796438</v>
      </c>
      <c r="R17" s="106">
        <v>0</v>
      </c>
      <c r="S17" s="108">
        <v>0</v>
      </c>
      <c r="T17" s="108">
        <f t="shared" si="6"/>
        <v>0</v>
      </c>
      <c r="U17" s="96">
        <f t="shared" si="7"/>
        <v>0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31651374865</v>
      </c>
      <c r="AA17" s="71">
        <f t="shared" si="11"/>
        <v>2985597885</v>
      </c>
      <c r="AB17" s="71">
        <f t="shared" si="12"/>
        <v>34636972750</v>
      </c>
      <c r="AC17" s="96">
        <f t="shared" si="13"/>
        <v>0.41674725056379042</v>
      </c>
      <c r="AD17" s="70">
        <v>29154881791</v>
      </c>
      <c r="AE17" s="71">
        <v>3531886687</v>
      </c>
      <c r="AF17" s="71">
        <f t="shared" si="14"/>
        <v>32686768478</v>
      </c>
      <c r="AG17" s="71">
        <v>79866596522</v>
      </c>
      <c r="AH17" s="71">
        <v>79866596522</v>
      </c>
      <c r="AI17" s="71">
        <v>17531071704</v>
      </c>
      <c r="AJ17" s="96">
        <f t="shared" si="15"/>
        <v>0.2195044294791115</v>
      </c>
      <c r="AK17" s="96">
        <f t="shared" si="16"/>
        <v>-0.41055282228441037</v>
      </c>
      <c r="AL17" s="11"/>
      <c r="AM17" s="11"/>
      <c r="AN17" s="11"/>
      <c r="AO17" s="11"/>
    </row>
    <row r="18" spans="1:41" s="12" customFormat="1" x14ac:dyDescent="0.2">
      <c r="A18" s="40" t="s">
        <v>0</v>
      </c>
      <c r="B18" s="41" t="s">
        <v>616</v>
      </c>
      <c r="C18" s="40" t="s">
        <v>0</v>
      </c>
      <c r="D18" s="74">
        <f>SUM(D9:D17)</f>
        <v>452273851488</v>
      </c>
      <c r="E18" s="75">
        <f>SUM(E9:E17)</f>
        <v>69016173919</v>
      </c>
      <c r="F18" s="76">
        <f t="shared" si="0"/>
        <v>521290025407</v>
      </c>
      <c r="G18" s="74">
        <f>SUM(G9:G17)</f>
        <v>453023418199</v>
      </c>
      <c r="H18" s="75">
        <f>SUM(H9:H17)</f>
        <v>70264035730</v>
      </c>
      <c r="I18" s="76">
        <f t="shared" si="1"/>
        <v>523287453929</v>
      </c>
      <c r="J18" s="74">
        <f>SUM(J9:J17)</f>
        <v>103790435330</v>
      </c>
      <c r="K18" s="75">
        <f>SUM(K9:K17)</f>
        <v>8159030017</v>
      </c>
      <c r="L18" s="75">
        <f t="shared" si="2"/>
        <v>111949465347</v>
      </c>
      <c r="M18" s="97">
        <f t="shared" si="3"/>
        <v>0.21475466609896257</v>
      </c>
      <c r="N18" s="109">
        <f>SUM(N9:N17)</f>
        <v>110294483965</v>
      </c>
      <c r="O18" s="110">
        <f>SUM(O9:O17)</f>
        <v>12180659170</v>
      </c>
      <c r="P18" s="111">
        <f t="shared" si="4"/>
        <v>122475143135</v>
      </c>
      <c r="Q18" s="97">
        <f t="shared" si="5"/>
        <v>0.23494626247524469</v>
      </c>
      <c r="R18" s="109">
        <f>SUM(R9:R17)</f>
        <v>0</v>
      </c>
      <c r="S18" s="111">
        <f>SUM(S9:S17)</f>
        <v>0</v>
      </c>
      <c r="T18" s="111">
        <f t="shared" si="6"/>
        <v>0</v>
      </c>
      <c r="U18" s="97">
        <f t="shared" si="7"/>
        <v>0</v>
      </c>
      <c r="V18" s="109">
        <f>SUM(V9:V17)</f>
        <v>0</v>
      </c>
      <c r="W18" s="111">
        <f>SUM(W9:W17)</f>
        <v>0</v>
      </c>
      <c r="X18" s="111">
        <f t="shared" si="8"/>
        <v>0</v>
      </c>
      <c r="Y18" s="97">
        <f t="shared" si="9"/>
        <v>0</v>
      </c>
      <c r="Z18" s="74">
        <f t="shared" si="10"/>
        <v>214084919295</v>
      </c>
      <c r="AA18" s="75">
        <f t="shared" si="11"/>
        <v>20339689187</v>
      </c>
      <c r="AB18" s="75">
        <f t="shared" si="12"/>
        <v>234424608482</v>
      </c>
      <c r="AC18" s="97">
        <f t="shared" si="13"/>
        <v>0.44970092857420729</v>
      </c>
      <c r="AD18" s="74">
        <f>SUM(AD9:AD17)</f>
        <v>191996776455</v>
      </c>
      <c r="AE18" s="75">
        <f>SUM(AE9:AE17)</f>
        <v>22958569879</v>
      </c>
      <c r="AF18" s="75">
        <f t="shared" si="14"/>
        <v>214955346334</v>
      </c>
      <c r="AG18" s="75">
        <f>SUM(AG9:AG17)</f>
        <v>489386930867</v>
      </c>
      <c r="AH18" s="75">
        <f>SUM(AH9:AH17)</f>
        <v>489386930867</v>
      </c>
      <c r="AI18" s="75">
        <f>SUM(AI9:AI17)</f>
        <v>110329612315</v>
      </c>
      <c r="AJ18" s="97">
        <f t="shared" si="15"/>
        <v>0.22544454164221259</v>
      </c>
      <c r="AK18" s="97">
        <f t="shared" si="16"/>
        <v>-0.43022983506213075</v>
      </c>
      <c r="AL18" s="11"/>
      <c r="AM18" s="11"/>
      <c r="AN18" s="11"/>
      <c r="AO18" s="11"/>
    </row>
    <row r="19" spans="1:41" s="12" customFormat="1" ht="12.75" customHeight="1" x14ac:dyDescent="0.2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x14ac:dyDescent="0.2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451</v>
      </c>
      <c r="C9" s="63" t="s">
        <v>452</v>
      </c>
      <c r="D9" s="83">
        <v>375943361</v>
      </c>
      <c r="E9" s="84">
        <v>113980950</v>
      </c>
      <c r="F9" s="85">
        <f>$D9       +$E9</f>
        <v>489924311</v>
      </c>
      <c r="G9" s="83">
        <v>375943361</v>
      </c>
      <c r="H9" s="84">
        <v>113980950</v>
      </c>
      <c r="I9" s="85">
        <f>$G9       +$H9</f>
        <v>489924311</v>
      </c>
      <c r="J9" s="83">
        <v>34781317</v>
      </c>
      <c r="K9" s="84">
        <v>4822864</v>
      </c>
      <c r="L9" s="84">
        <f>$J9       +$K9</f>
        <v>39604181</v>
      </c>
      <c r="M9" s="101">
        <f>IF(($F9       =0),0,($L9       /$F9       ))</f>
        <v>8.0837345914030384E-2</v>
      </c>
      <c r="N9" s="83">
        <v>45585948</v>
      </c>
      <c r="O9" s="84">
        <v>53096195</v>
      </c>
      <c r="P9" s="84">
        <f>$N9       +$O9</f>
        <v>98682143</v>
      </c>
      <c r="Q9" s="101">
        <f>IF(($F9       =0),0,($P9       /$F9       ))</f>
        <v>0.20142324188521438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80367265</v>
      </c>
      <c r="AA9" s="84">
        <f>$K9       +$O9</f>
        <v>57919059</v>
      </c>
      <c r="AB9" s="84">
        <f>$Z9       +$AA9</f>
        <v>138286324</v>
      </c>
      <c r="AC9" s="101">
        <f>IF(($F9       =0),0,($AB9       /$F9       ))</f>
        <v>0.28226058779924479</v>
      </c>
      <c r="AD9" s="83">
        <v>88193937</v>
      </c>
      <c r="AE9" s="84">
        <v>43446683</v>
      </c>
      <c r="AF9" s="84">
        <f>$AD9       +$AE9</f>
        <v>131640620</v>
      </c>
      <c r="AG9" s="84">
        <v>343056029</v>
      </c>
      <c r="AH9" s="84">
        <v>343056029</v>
      </c>
      <c r="AI9" s="85">
        <v>72411105</v>
      </c>
      <c r="AJ9" s="120">
        <f>IF(($AG9       =0),0,($AI9       /$AG9       ))</f>
        <v>0.21107661396033942</v>
      </c>
      <c r="AK9" s="121">
        <f>IF(($AF9       =0),0,(($P9       /$AF9       )-1))</f>
        <v>-0.25036707514747347</v>
      </c>
    </row>
    <row r="10" spans="1:37" x14ac:dyDescent="0.2">
      <c r="A10" s="61" t="s">
        <v>101</v>
      </c>
      <c r="B10" s="62" t="s">
        <v>453</v>
      </c>
      <c r="C10" s="63" t="s">
        <v>454</v>
      </c>
      <c r="D10" s="83">
        <v>505724001</v>
      </c>
      <c r="E10" s="84">
        <v>112261957</v>
      </c>
      <c r="F10" s="85">
        <f t="shared" ref="F10:F45" si="0">$D10      +$E10</f>
        <v>617985958</v>
      </c>
      <c r="G10" s="83">
        <v>505724001</v>
      </c>
      <c r="H10" s="84">
        <v>112261957</v>
      </c>
      <c r="I10" s="85">
        <f t="shared" ref="I10:I45" si="1">$G10      +$H10</f>
        <v>617985958</v>
      </c>
      <c r="J10" s="83">
        <v>117505256</v>
      </c>
      <c r="K10" s="84">
        <v>23448592</v>
      </c>
      <c r="L10" s="84">
        <f t="shared" ref="L10:L45" si="2">$J10      +$K10</f>
        <v>140953848</v>
      </c>
      <c r="M10" s="101">
        <f t="shared" ref="M10:M45" si="3">IF(($F10      =0),0,($L10      /$F10      ))</f>
        <v>0.22808584268835441</v>
      </c>
      <c r="N10" s="83">
        <v>125628348</v>
      </c>
      <c r="O10" s="84">
        <v>36015431</v>
      </c>
      <c r="P10" s="84">
        <f t="shared" ref="P10:P45" si="4">$N10      +$O10</f>
        <v>161643779</v>
      </c>
      <c r="Q10" s="101">
        <f t="shared" ref="Q10:Q45" si="5">IF(($F10      =0),0,($P10      /$F10      ))</f>
        <v>0.26156545615232246</v>
      </c>
      <c r="R10" s="83">
        <v>0</v>
      </c>
      <c r="S10" s="84">
        <v>0</v>
      </c>
      <c r="T10" s="84">
        <f t="shared" ref="T10:T45" si="6">$R10      +$S10</f>
        <v>0</v>
      </c>
      <c r="U10" s="101">
        <f t="shared" ref="U10:U45" si="7">IF(($I10      =0),0,($T10      /$I10      ))</f>
        <v>0</v>
      </c>
      <c r="V10" s="83">
        <v>0</v>
      </c>
      <c r="W10" s="84">
        <v>0</v>
      </c>
      <c r="X10" s="84">
        <f t="shared" ref="X10:X45" si="8">$V10      +$W10</f>
        <v>0</v>
      </c>
      <c r="Y10" s="101">
        <f t="shared" ref="Y10:Y45" si="9">IF(($I10      =0),0,($X10      /$I10      ))</f>
        <v>0</v>
      </c>
      <c r="Z10" s="83">
        <f t="shared" ref="Z10:Z45" si="10">$J10      +$N10</f>
        <v>243133604</v>
      </c>
      <c r="AA10" s="84">
        <f t="shared" ref="AA10:AA45" si="11">$K10      +$O10</f>
        <v>59464023</v>
      </c>
      <c r="AB10" s="84">
        <f t="shared" ref="AB10:AB45" si="12">$Z10      +$AA10</f>
        <v>302597627</v>
      </c>
      <c r="AC10" s="101">
        <f t="shared" ref="AC10:AC45" si="13">IF(($F10      =0),0,($AB10      /$F10      ))</f>
        <v>0.48965129884067687</v>
      </c>
      <c r="AD10" s="83">
        <v>219661657</v>
      </c>
      <c r="AE10" s="84">
        <v>77391728</v>
      </c>
      <c r="AF10" s="84">
        <f t="shared" ref="AF10:AF45" si="14">$AD10      +$AE10</f>
        <v>297053385</v>
      </c>
      <c r="AG10" s="84">
        <v>610060824</v>
      </c>
      <c r="AH10" s="84">
        <v>610060824</v>
      </c>
      <c r="AI10" s="85">
        <v>124818359</v>
      </c>
      <c r="AJ10" s="120">
        <f t="shared" ref="AJ10:AJ45" si="15">IF(($AG10      =0),0,($AI10      /$AG10      ))</f>
        <v>0.20459985970185818</v>
      </c>
      <c r="AK10" s="121">
        <f t="shared" ref="AK10:AK45" si="16">IF(($AF10      =0),0,(($P10      /$AF10      )-1))</f>
        <v>-0.45584266275908625</v>
      </c>
    </row>
    <row r="11" spans="1:37" x14ac:dyDescent="0.2">
      <c r="A11" s="61" t="s">
        <v>101</v>
      </c>
      <c r="B11" s="62" t="s">
        <v>455</v>
      </c>
      <c r="C11" s="63" t="s">
        <v>456</v>
      </c>
      <c r="D11" s="83">
        <v>538479576</v>
      </c>
      <c r="E11" s="84">
        <v>67286987</v>
      </c>
      <c r="F11" s="85">
        <f t="shared" si="0"/>
        <v>605766563</v>
      </c>
      <c r="G11" s="83">
        <v>538479576</v>
      </c>
      <c r="H11" s="84">
        <v>67286987</v>
      </c>
      <c r="I11" s="85">
        <f t="shared" si="1"/>
        <v>605766563</v>
      </c>
      <c r="J11" s="83">
        <v>109313470</v>
      </c>
      <c r="K11" s="84">
        <v>4483413</v>
      </c>
      <c r="L11" s="84">
        <f t="shared" si="2"/>
        <v>113796883</v>
      </c>
      <c r="M11" s="101">
        <f t="shared" si="3"/>
        <v>0.18785599924240123</v>
      </c>
      <c r="N11" s="83">
        <v>132819001</v>
      </c>
      <c r="O11" s="84">
        <v>9166485</v>
      </c>
      <c r="P11" s="84">
        <f t="shared" si="4"/>
        <v>141985486</v>
      </c>
      <c r="Q11" s="101">
        <f t="shared" si="5"/>
        <v>0.23438977103132053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242132471</v>
      </c>
      <c r="AA11" s="84">
        <f t="shared" si="11"/>
        <v>13649898</v>
      </c>
      <c r="AB11" s="84">
        <f t="shared" si="12"/>
        <v>255782369</v>
      </c>
      <c r="AC11" s="101">
        <f t="shared" si="13"/>
        <v>0.42224577027372179</v>
      </c>
      <c r="AD11" s="83">
        <v>205056293</v>
      </c>
      <c r="AE11" s="84">
        <v>19505537</v>
      </c>
      <c r="AF11" s="84">
        <f t="shared" si="14"/>
        <v>224561830</v>
      </c>
      <c r="AG11" s="84">
        <v>589277318</v>
      </c>
      <c r="AH11" s="84">
        <v>589277318</v>
      </c>
      <c r="AI11" s="85">
        <v>130248486</v>
      </c>
      <c r="AJ11" s="120">
        <f t="shared" si="15"/>
        <v>0.22103088311978775</v>
      </c>
      <c r="AK11" s="121">
        <f t="shared" si="16"/>
        <v>-0.3677220834903242</v>
      </c>
    </row>
    <row r="12" spans="1:37" x14ac:dyDescent="0.2">
      <c r="A12" s="61" t="s">
        <v>116</v>
      </c>
      <c r="B12" s="62" t="s">
        <v>457</v>
      </c>
      <c r="C12" s="63" t="s">
        <v>458</v>
      </c>
      <c r="D12" s="83">
        <v>110155318</v>
      </c>
      <c r="E12" s="84">
        <v>696464</v>
      </c>
      <c r="F12" s="85">
        <f t="shared" si="0"/>
        <v>110851782</v>
      </c>
      <c r="G12" s="83">
        <v>110155318</v>
      </c>
      <c r="H12" s="84">
        <v>696464</v>
      </c>
      <c r="I12" s="85">
        <f t="shared" si="1"/>
        <v>110851782</v>
      </c>
      <c r="J12" s="83">
        <v>25099245</v>
      </c>
      <c r="K12" s="84">
        <v>160068</v>
      </c>
      <c r="L12" s="84">
        <f t="shared" si="2"/>
        <v>25259313</v>
      </c>
      <c r="M12" s="101">
        <f t="shared" si="3"/>
        <v>0.22786564676064477</v>
      </c>
      <c r="N12" s="83">
        <v>34592813</v>
      </c>
      <c r="O12" s="84">
        <v>32092</v>
      </c>
      <c r="P12" s="84">
        <f t="shared" si="4"/>
        <v>34624905</v>
      </c>
      <c r="Q12" s="101">
        <f t="shared" si="5"/>
        <v>0.31235316541866687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59692058</v>
      </c>
      <c r="AA12" s="84">
        <f t="shared" si="11"/>
        <v>192160</v>
      </c>
      <c r="AB12" s="84">
        <f t="shared" si="12"/>
        <v>59884218</v>
      </c>
      <c r="AC12" s="101">
        <f t="shared" si="13"/>
        <v>0.54021881217931167</v>
      </c>
      <c r="AD12" s="83">
        <v>51823790</v>
      </c>
      <c r="AE12" s="84">
        <v>118120</v>
      </c>
      <c r="AF12" s="84">
        <f t="shared" si="14"/>
        <v>51941910</v>
      </c>
      <c r="AG12" s="84">
        <v>107095207</v>
      </c>
      <c r="AH12" s="84">
        <v>107095207</v>
      </c>
      <c r="AI12" s="85">
        <v>30658036</v>
      </c>
      <c r="AJ12" s="120">
        <f t="shared" si="15"/>
        <v>0.28626898307409782</v>
      </c>
      <c r="AK12" s="121">
        <f t="shared" si="16"/>
        <v>-0.3333917639917362</v>
      </c>
    </row>
    <row r="13" spans="1:37" ht="16.5" x14ac:dyDescent="0.3">
      <c r="A13" s="64" t="s">
        <v>0</v>
      </c>
      <c r="B13" s="65" t="s">
        <v>459</v>
      </c>
      <c r="C13" s="66" t="s">
        <v>0</v>
      </c>
      <c r="D13" s="86">
        <f>SUM(D9:D12)</f>
        <v>1530302256</v>
      </c>
      <c r="E13" s="87">
        <f>SUM(E9:E12)</f>
        <v>294226358</v>
      </c>
      <c r="F13" s="88">
        <f t="shared" si="0"/>
        <v>1824528614</v>
      </c>
      <c r="G13" s="86">
        <f>SUM(G9:G12)</f>
        <v>1530302256</v>
      </c>
      <c r="H13" s="87">
        <f>SUM(H9:H12)</f>
        <v>294226358</v>
      </c>
      <c r="I13" s="88">
        <f t="shared" si="1"/>
        <v>1824528614</v>
      </c>
      <c r="J13" s="86">
        <f>SUM(J9:J12)</f>
        <v>286699288</v>
      </c>
      <c r="K13" s="87">
        <f>SUM(K9:K12)</f>
        <v>32914937</v>
      </c>
      <c r="L13" s="87">
        <f t="shared" si="2"/>
        <v>319614225</v>
      </c>
      <c r="M13" s="102">
        <f t="shared" si="3"/>
        <v>0.17517632913374523</v>
      </c>
      <c r="N13" s="86">
        <f>SUM(N9:N12)</f>
        <v>338626110</v>
      </c>
      <c r="O13" s="87">
        <f>SUM(O9:O12)</f>
        <v>98310203</v>
      </c>
      <c r="P13" s="87">
        <f t="shared" si="4"/>
        <v>436936313</v>
      </c>
      <c r="Q13" s="102">
        <f t="shared" si="5"/>
        <v>0.2394790137284194</v>
      </c>
      <c r="R13" s="86">
        <f>SUM(R9:R12)</f>
        <v>0</v>
      </c>
      <c r="S13" s="87">
        <f>SUM(S9:S12)</f>
        <v>0</v>
      </c>
      <c r="T13" s="87">
        <f t="shared" si="6"/>
        <v>0</v>
      </c>
      <c r="U13" s="102">
        <f t="shared" si="7"/>
        <v>0</v>
      </c>
      <c r="V13" s="86">
        <f>SUM(V9:V12)</f>
        <v>0</v>
      </c>
      <c r="W13" s="87">
        <f>SUM(W9:W12)</f>
        <v>0</v>
      </c>
      <c r="X13" s="87">
        <f t="shared" si="8"/>
        <v>0</v>
      </c>
      <c r="Y13" s="102">
        <f t="shared" si="9"/>
        <v>0</v>
      </c>
      <c r="Z13" s="86">
        <f t="shared" si="10"/>
        <v>625325398</v>
      </c>
      <c r="AA13" s="87">
        <f t="shared" si="11"/>
        <v>131225140</v>
      </c>
      <c r="AB13" s="87">
        <f t="shared" si="12"/>
        <v>756550538</v>
      </c>
      <c r="AC13" s="102">
        <f t="shared" si="13"/>
        <v>0.4146553428621646</v>
      </c>
      <c r="AD13" s="86">
        <f>SUM(AD9:AD12)</f>
        <v>564735677</v>
      </c>
      <c r="AE13" s="87">
        <f>SUM(AE9:AE12)</f>
        <v>140462068</v>
      </c>
      <c r="AF13" s="87">
        <f t="shared" si="14"/>
        <v>705197745</v>
      </c>
      <c r="AG13" s="87">
        <f>SUM(AG9:AG12)</f>
        <v>1649489378</v>
      </c>
      <c r="AH13" s="87">
        <f>SUM(AH9:AH12)</f>
        <v>1649489378</v>
      </c>
      <c r="AI13" s="88">
        <f>SUM(AI9:AI12)</f>
        <v>358135986</v>
      </c>
      <c r="AJ13" s="122">
        <f t="shared" si="15"/>
        <v>0.21711930417778053</v>
      </c>
      <c r="AK13" s="123">
        <f t="shared" si="16"/>
        <v>-0.38040596967592399</v>
      </c>
    </row>
    <row r="14" spans="1:37" x14ac:dyDescent="0.2">
      <c r="A14" s="61" t="s">
        <v>101</v>
      </c>
      <c r="B14" s="62" t="s">
        <v>460</v>
      </c>
      <c r="C14" s="63" t="s">
        <v>461</v>
      </c>
      <c r="D14" s="83">
        <v>87931307</v>
      </c>
      <c r="E14" s="84">
        <v>24480000</v>
      </c>
      <c r="F14" s="85">
        <f t="shared" si="0"/>
        <v>112411307</v>
      </c>
      <c r="G14" s="83">
        <v>87931307</v>
      </c>
      <c r="H14" s="84">
        <v>24480000</v>
      </c>
      <c r="I14" s="85">
        <f t="shared" si="1"/>
        <v>112411307</v>
      </c>
      <c r="J14" s="83">
        <v>4118129</v>
      </c>
      <c r="K14" s="84">
        <v>0</v>
      </c>
      <c r="L14" s="84">
        <f t="shared" si="2"/>
        <v>4118129</v>
      </c>
      <c r="M14" s="101">
        <f t="shared" si="3"/>
        <v>3.6634473078406608E-2</v>
      </c>
      <c r="N14" s="83">
        <v>17826887</v>
      </c>
      <c r="O14" s="84">
        <v>4053069</v>
      </c>
      <c r="P14" s="84">
        <f t="shared" si="4"/>
        <v>21879956</v>
      </c>
      <c r="Q14" s="101">
        <f t="shared" si="5"/>
        <v>0.19464195003088078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21945016</v>
      </c>
      <c r="AA14" s="84">
        <f t="shared" si="11"/>
        <v>4053069</v>
      </c>
      <c r="AB14" s="84">
        <f t="shared" si="12"/>
        <v>25998085</v>
      </c>
      <c r="AC14" s="101">
        <f t="shared" si="13"/>
        <v>0.23127642310928739</v>
      </c>
      <c r="AD14" s="83">
        <v>27731043</v>
      </c>
      <c r="AE14" s="84">
        <v>6946781</v>
      </c>
      <c r="AF14" s="84">
        <f t="shared" si="14"/>
        <v>34677824</v>
      </c>
      <c r="AG14" s="84">
        <v>104800078</v>
      </c>
      <c r="AH14" s="84">
        <v>104800078</v>
      </c>
      <c r="AI14" s="85">
        <v>13570617</v>
      </c>
      <c r="AJ14" s="120">
        <f t="shared" si="15"/>
        <v>0.1294905238524727</v>
      </c>
      <c r="AK14" s="121">
        <f t="shared" si="16"/>
        <v>-0.36905049174942461</v>
      </c>
    </row>
    <row r="15" spans="1:37" x14ac:dyDescent="0.2">
      <c r="A15" s="61" t="s">
        <v>101</v>
      </c>
      <c r="B15" s="62" t="s">
        <v>462</v>
      </c>
      <c r="C15" s="63" t="s">
        <v>463</v>
      </c>
      <c r="D15" s="83">
        <v>391163627</v>
      </c>
      <c r="E15" s="84">
        <v>32162000</v>
      </c>
      <c r="F15" s="85">
        <f t="shared" si="0"/>
        <v>423325627</v>
      </c>
      <c r="G15" s="83">
        <v>391163627</v>
      </c>
      <c r="H15" s="84">
        <v>32162000</v>
      </c>
      <c r="I15" s="85">
        <f t="shared" si="1"/>
        <v>423325627</v>
      </c>
      <c r="J15" s="83">
        <v>70149191</v>
      </c>
      <c r="K15" s="84">
        <v>36213212</v>
      </c>
      <c r="L15" s="84">
        <f t="shared" si="2"/>
        <v>106362403</v>
      </c>
      <c r="M15" s="101">
        <f t="shared" si="3"/>
        <v>0.25125434468440533</v>
      </c>
      <c r="N15" s="83">
        <v>83349552</v>
      </c>
      <c r="O15" s="84">
        <v>2135685</v>
      </c>
      <c r="P15" s="84">
        <f t="shared" si="4"/>
        <v>85485237</v>
      </c>
      <c r="Q15" s="101">
        <f t="shared" si="5"/>
        <v>0.20193730676267327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153498743</v>
      </c>
      <c r="AA15" s="84">
        <f t="shared" si="11"/>
        <v>38348897</v>
      </c>
      <c r="AB15" s="84">
        <f t="shared" si="12"/>
        <v>191847640</v>
      </c>
      <c r="AC15" s="101">
        <f t="shared" si="13"/>
        <v>0.45319165144707857</v>
      </c>
      <c r="AD15" s="83">
        <v>126505390</v>
      </c>
      <c r="AE15" s="84">
        <v>26513357</v>
      </c>
      <c r="AF15" s="84">
        <f t="shared" si="14"/>
        <v>153018747</v>
      </c>
      <c r="AG15" s="84">
        <v>378272905</v>
      </c>
      <c r="AH15" s="84">
        <v>378272905</v>
      </c>
      <c r="AI15" s="85">
        <v>67398806</v>
      </c>
      <c r="AJ15" s="120">
        <f t="shared" si="15"/>
        <v>0.17817508235225041</v>
      </c>
      <c r="AK15" s="121">
        <f t="shared" si="16"/>
        <v>-0.44134141289236928</v>
      </c>
    </row>
    <row r="16" spans="1:37" x14ac:dyDescent="0.2">
      <c r="A16" s="61" t="s">
        <v>101</v>
      </c>
      <c r="B16" s="62" t="s">
        <v>464</v>
      </c>
      <c r="C16" s="63" t="s">
        <v>465</v>
      </c>
      <c r="D16" s="83">
        <v>83728871</v>
      </c>
      <c r="E16" s="84">
        <v>13483425</v>
      </c>
      <c r="F16" s="85">
        <f t="shared" si="0"/>
        <v>97212296</v>
      </c>
      <c r="G16" s="83">
        <v>83728871</v>
      </c>
      <c r="H16" s="84">
        <v>13483425</v>
      </c>
      <c r="I16" s="85">
        <f t="shared" si="1"/>
        <v>97212296</v>
      </c>
      <c r="J16" s="83">
        <v>10103573</v>
      </c>
      <c r="K16" s="84">
        <v>2781827</v>
      </c>
      <c r="L16" s="84">
        <f t="shared" si="2"/>
        <v>12885400</v>
      </c>
      <c r="M16" s="101">
        <f t="shared" si="3"/>
        <v>0.13254907589056431</v>
      </c>
      <c r="N16" s="83">
        <v>10052778</v>
      </c>
      <c r="O16" s="84">
        <v>1253000</v>
      </c>
      <c r="P16" s="84">
        <f t="shared" si="4"/>
        <v>11305778</v>
      </c>
      <c r="Q16" s="101">
        <f t="shared" si="5"/>
        <v>0.11629987630371368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20156351</v>
      </c>
      <c r="AA16" s="84">
        <f t="shared" si="11"/>
        <v>4034827</v>
      </c>
      <c r="AB16" s="84">
        <f t="shared" si="12"/>
        <v>24191178</v>
      </c>
      <c r="AC16" s="101">
        <f t="shared" si="13"/>
        <v>0.24884895219427797</v>
      </c>
      <c r="AD16" s="83">
        <v>21321716</v>
      </c>
      <c r="AE16" s="84">
        <v>4246505</v>
      </c>
      <c r="AF16" s="84">
        <f t="shared" si="14"/>
        <v>25568221</v>
      </c>
      <c r="AG16" s="84">
        <v>93372701</v>
      </c>
      <c r="AH16" s="84">
        <v>93372701</v>
      </c>
      <c r="AI16" s="85">
        <v>11501920</v>
      </c>
      <c r="AJ16" s="120">
        <f t="shared" si="15"/>
        <v>0.12318289903598269</v>
      </c>
      <c r="AK16" s="121">
        <f t="shared" si="16"/>
        <v>-0.55781913806204975</v>
      </c>
    </row>
    <row r="17" spans="1:37" x14ac:dyDescent="0.2">
      <c r="A17" s="61" t="s">
        <v>101</v>
      </c>
      <c r="B17" s="62" t="s">
        <v>466</v>
      </c>
      <c r="C17" s="63" t="s">
        <v>467</v>
      </c>
      <c r="D17" s="83">
        <v>118185993</v>
      </c>
      <c r="E17" s="84">
        <v>25201000</v>
      </c>
      <c r="F17" s="85">
        <f t="shared" si="0"/>
        <v>143386993</v>
      </c>
      <c r="G17" s="83">
        <v>118185993</v>
      </c>
      <c r="H17" s="84">
        <v>25201000</v>
      </c>
      <c r="I17" s="85">
        <f t="shared" si="1"/>
        <v>143386993</v>
      </c>
      <c r="J17" s="83">
        <v>21869270</v>
      </c>
      <c r="K17" s="84">
        <v>1003066</v>
      </c>
      <c r="L17" s="84">
        <f t="shared" si="2"/>
        <v>22872336</v>
      </c>
      <c r="M17" s="101">
        <f t="shared" si="3"/>
        <v>0.15951471972077691</v>
      </c>
      <c r="N17" s="83">
        <v>24279997</v>
      </c>
      <c r="O17" s="84">
        <v>3864115</v>
      </c>
      <c r="P17" s="84">
        <f t="shared" si="4"/>
        <v>28144112</v>
      </c>
      <c r="Q17" s="101">
        <f t="shared" si="5"/>
        <v>0.19628078817441968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46149267</v>
      </c>
      <c r="AA17" s="84">
        <f t="shared" si="11"/>
        <v>4867181</v>
      </c>
      <c r="AB17" s="84">
        <f t="shared" si="12"/>
        <v>51016448</v>
      </c>
      <c r="AC17" s="101">
        <f t="shared" si="13"/>
        <v>0.35579550789519659</v>
      </c>
      <c r="AD17" s="83">
        <v>40914889</v>
      </c>
      <c r="AE17" s="84">
        <v>42124800</v>
      </c>
      <c r="AF17" s="84">
        <f t="shared" si="14"/>
        <v>83039689</v>
      </c>
      <c r="AG17" s="84">
        <v>189742353</v>
      </c>
      <c r="AH17" s="84">
        <v>189742353</v>
      </c>
      <c r="AI17" s="85">
        <v>48596980</v>
      </c>
      <c r="AJ17" s="120">
        <f t="shared" si="15"/>
        <v>0.25612088830794671</v>
      </c>
      <c r="AK17" s="121">
        <f t="shared" si="16"/>
        <v>-0.66107637999463131</v>
      </c>
    </row>
    <row r="18" spans="1:37" x14ac:dyDescent="0.2">
      <c r="A18" s="61" t="s">
        <v>101</v>
      </c>
      <c r="B18" s="62" t="s">
        <v>468</v>
      </c>
      <c r="C18" s="63" t="s">
        <v>469</v>
      </c>
      <c r="D18" s="83">
        <v>72816202</v>
      </c>
      <c r="E18" s="84">
        <v>18346001</v>
      </c>
      <c r="F18" s="85">
        <f t="shared" si="0"/>
        <v>91162203</v>
      </c>
      <c r="G18" s="83">
        <v>72816202</v>
      </c>
      <c r="H18" s="84">
        <v>18346001</v>
      </c>
      <c r="I18" s="85">
        <f t="shared" si="1"/>
        <v>91162203</v>
      </c>
      <c r="J18" s="83">
        <v>13698947</v>
      </c>
      <c r="K18" s="84">
        <v>1495652</v>
      </c>
      <c r="L18" s="84">
        <f t="shared" si="2"/>
        <v>15194599</v>
      </c>
      <c r="M18" s="101">
        <f t="shared" si="3"/>
        <v>0.16667652272510353</v>
      </c>
      <c r="N18" s="83">
        <v>15700425</v>
      </c>
      <c r="O18" s="84">
        <v>9948775</v>
      </c>
      <c r="P18" s="84">
        <f t="shared" si="4"/>
        <v>25649200</v>
      </c>
      <c r="Q18" s="101">
        <f t="shared" si="5"/>
        <v>0.28135783423311961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29399372</v>
      </c>
      <c r="AA18" s="84">
        <f t="shared" si="11"/>
        <v>11444427</v>
      </c>
      <c r="AB18" s="84">
        <f t="shared" si="12"/>
        <v>40843799</v>
      </c>
      <c r="AC18" s="101">
        <f t="shared" si="13"/>
        <v>0.44803435695822313</v>
      </c>
      <c r="AD18" s="83">
        <v>25882165</v>
      </c>
      <c r="AE18" s="84">
        <v>10193062</v>
      </c>
      <c r="AF18" s="84">
        <f t="shared" si="14"/>
        <v>36075227</v>
      </c>
      <c r="AG18" s="84">
        <v>78111643</v>
      </c>
      <c r="AH18" s="84">
        <v>78111643</v>
      </c>
      <c r="AI18" s="85">
        <v>22501893</v>
      </c>
      <c r="AJ18" s="120">
        <f t="shared" si="15"/>
        <v>0.2880734822080237</v>
      </c>
      <c r="AK18" s="121">
        <f t="shared" si="16"/>
        <v>-0.28900793888282394</v>
      </c>
    </row>
    <row r="19" spans="1:37" x14ac:dyDescent="0.2">
      <c r="A19" s="61" t="s">
        <v>101</v>
      </c>
      <c r="B19" s="62" t="s">
        <v>470</v>
      </c>
      <c r="C19" s="63" t="s">
        <v>471</v>
      </c>
      <c r="D19" s="83">
        <v>77477467</v>
      </c>
      <c r="E19" s="84">
        <v>19106187</v>
      </c>
      <c r="F19" s="85">
        <f t="shared" si="0"/>
        <v>96583654</v>
      </c>
      <c r="G19" s="83">
        <v>77477467</v>
      </c>
      <c r="H19" s="84">
        <v>19106187</v>
      </c>
      <c r="I19" s="85">
        <f t="shared" si="1"/>
        <v>96583654</v>
      </c>
      <c r="J19" s="83">
        <v>12869096</v>
      </c>
      <c r="K19" s="84">
        <v>2009515</v>
      </c>
      <c r="L19" s="84">
        <f t="shared" si="2"/>
        <v>14878611</v>
      </c>
      <c r="M19" s="101">
        <f t="shared" si="3"/>
        <v>0.15404895532322685</v>
      </c>
      <c r="N19" s="83">
        <v>14479543</v>
      </c>
      <c r="O19" s="84">
        <v>2655334</v>
      </c>
      <c r="P19" s="84">
        <f t="shared" si="4"/>
        <v>17134877</v>
      </c>
      <c r="Q19" s="101">
        <f t="shared" si="5"/>
        <v>0.17740969916089527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27348639</v>
      </c>
      <c r="AA19" s="84">
        <f t="shared" si="11"/>
        <v>4664849</v>
      </c>
      <c r="AB19" s="84">
        <f t="shared" si="12"/>
        <v>32013488</v>
      </c>
      <c r="AC19" s="101">
        <f t="shared" si="13"/>
        <v>0.33145865448412215</v>
      </c>
      <c r="AD19" s="83">
        <v>24823166</v>
      </c>
      <c r="AE19" s="84">
        <v>1738483</v>
      </c>
      <c r="AF19" s="84">
        <f t="shared" si="14"/>
        <v>26561649</v>
      </c>
      <c r="AG19" s="84">
        <v>86800350</v>
      </c>
      <c r="AH19" s="84">
        <v>86800350</v>
      </c>
      <c r="AI19" s="85">
        <v>14367334</v>
      </c>
      <c r="AJ19" s="120">
        <f t="shared" si="15"/>
        <v>0.16552161368012916</v>
      </c>
      <c r="AK19" s="121">
        <f t="shared" si="16"/>
        <v>-0.35490161021252864</v>
      </c>
    </row>
    <row r="20" spans="1:37" x14ac:dyDescent="0.2">
      <c r="A20" s="61" t="s">
        <v>116</v>
      </c>
      <c r="B20" s="62" t="s">
        <v>472</v>
      </c>
      <c r="C20" s="63" t="s">
        <v>473</v>
      </c>
      <c r="D20" s="83">
        <v>73758895</v>
      </c>
      <c r="E20" s="84">
        <v>428700</v>
      </c>
      <c r="F20" s="85">
        <f t="shared" si="0"/>
        <v>74187595</v>
      </c>
      <c r="G20" s="83">
        <v>73758895</v>
      </c>
      <c r="H20" s="84">
        <v>428700</v>
      </c>
      <c r="I20" s="85">
        <f t="shared" si="1"/>
        <v>74187595</v>
      </c>
      <c r="J20" s="83">
        <v>15118197</v>
      </c>
      <c r="K20" s="84">
        <v>2800</v>
      </c>
      <c r="L20" s="84">
        <f t="shared" si="2"/>
        <v>15120997</v>
      </c>
      <c r="M20" s="101">
        <f t="shared" si="3"/>
        <v>0.2038210970445935</v>
      </c>
      <c r="N20" s="83">
        <v>18993689</v>
      </c>
      <c r="O20" s="84">
        <v>31765</v>
      </c>
      <c r="P20" s="84">
        <f t="shared" si="4"/>
        <v>19025454</v>
      </c>
      <c r="Q20" s="101">
        <f t="shared" si="5"/>
        <v>0.25645061010536868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34111886</v>
      </c>
      <c r="AA20" s="84">
        <f t="shared" si="11"/>
        <v>34565</v>
      </c>
      <c r="AB20" s="84">
        <f t="shared" si="12"/>
        <v>34146451</v>
      </c>
      <c r="AC20" s="101">
        <f t="shared" si="13"/>
        <v>0.46027170714996218</v>
      </c>
      <c r="AD20" s="83">
        <v>31412430</v>
      </c>
      <c r="AE20" s="84">
        <v>320809</v>
      </c>
      <c r="AF20" s="84">
        <f t="shared" si="14"/>
        <v>31733239</v>
      </c>
      <c r="AG20" s="84">
        <v>66060489</v>
      </c>
      <c r="AH20" s="84">
        <v>66060489</v>
      </c>
      <c r="AI20" s="85">
        <v>16910867</v>
      </c>
      <c r="AJ20" s="120">
        <f t="shared" si="15"/>
        <v>0.25599064215222506</v>
      </c>
      <c r="AK20" s="121">
        <f t="shared" si="16"/>
        <v>-0.40045660009682593</v>
      </c>
    </row>
    <row r="21" spans="1:37" ht="16.5" x14ac:dyDescent="0.3">
      <c r="A21" s="64" t="s">
        <v>0</v>
      </c>
      <c r="B21" s="65" t="s">
        <v>474</v>
      </c>
      <c r="C21" s="66" t="s">
        <v>0</v>
      </c>
      <c r="D21" s="86">
        <f>SUM(D14:D20)</f>
        <v>905062362</v>
      </c>
      <c r="E21" s="87">
        <f>SUM(E14:E20)</f>
        <v>133207313</v>
      </c>
      <c r="F21" s="88">
        <f t="shared" si="0"/>
        <v>1038269675</v>
      </c>
      <c r="G21" s="86">
        <f>SUM(G14:G20)</f>
        <v>905062362</v>
      </c>
      <c r="H21" s="87">
        <f>SUM(H14:H20)</f>
        <v>133207313</v>
      </c>
      <c r="I21" s="88">
        <f t="shared" si="1"/>
        <v>1038269675</v>
      </c>
      <c r="J21" s="86">
        <f>SUM(J14:J20)</f>
        <v>147926403</v>
      </c>
      <c r="K21" s="87">
        <f>SUM(K14:K20)</f>
        <v>43506072</v>
      </c>
      <c r="L21" s="87">
        <f t="shared" si="2"/>
        <v>191432475</v>
      </c>
      <c r="M21" s="102">
        <f t="shared" si="3"/>
        <v>0.18437644824789859</v>
      </c>
      <c r="N21" s="86">
        <f>SUM(N14:N20)</f>
        <v>184682871</v>
      </c>
      <c r="O21" s="87">
        <f>SUM(O14:O20)</f>
        <v>23941743</v>
      </c>
      <c r="P21" s="87">
        <f t="shared" si="4"/>
        <v>208624614</v>
      </c>
      <c r="Q21" s="102">
        <f t="shared" si="5"/>
        <v>0.20093490065574726</v>
      </c>
      <c r="R21" s="86">
        <f>SUM(R14:R20)</f>
        <v>0</v>
      </c>
      <c r="S21" s="87">
        <f>SUM(S14:S20)</f>
        <v>0</v>
      </c>
      <c r="T21" s="87">
        <f t="shared" si="6"/>
        <v>0</v>
      </c>
      <c r="U21" s="102">
        <f t="shared" si="7"/>
        <v>0</v>
      </c>
      <c r="V21" s="86">
        <f>SUM(V14:V20)</f>
        <v>0</v>
      </c>
      <c r="W21" s="87">
        <f>SUM(W14:W20)</f>
        <v>0</v>
      </c>
      <c r="X21" s="87">
        <f t="shared" si="8"/>
        <v>0</v>
      </c>
      <c r="Y21" s="102">
        <f t="shared" si="9"/>
        <v>0</v>
      </c>
      <c r="Z21" s="86">
        <f t="shared" si="10"/>
        <v>332609274</v>
      </c>
      <c r="AA21" s="87">
        <f t="shared" si="11"/>
        <v>67447815</v>
      </c>
      <c r="AB21" s="87">
        <f t="shared" si="12"/>
        <v>400057089</v>
      </c>
      <c r="AC21" s="102">
        <f t="shared" si="13"/>
        <v>0.38531134890364588</v>
      </c>
      <c r="AD21" s="86">
        <f>SUM(AD14:AD20)</f>
        <v>298590799</v>
      </c>
      <c r="AE21" s="87">
        <f>SUM(AE14:AE20)</f>
        <v>92083797</v>
      </c>
      <c r="AF21" s="87">
        <f t="shared" si="14"/>
        <v>390674596</v>
      </c>
      <c r="AG21" s="87">
        <f>SUM(AG14:AG20)</f>
        <v>997160519</v>
      </c>
      <c r="AH21" s="87">
        <f>SUM(AH14:AH20)</f>
        <v>997160519</v>
      </c>
      <c r="AI21" s="88">
        <f>SUM(AI14:AI20)</f>
        <v>194848417</v>
      </c>
      <c r="AJ21" s="122">
        <f t="shared" si="15"/>
        <v>0.19540326084651172</v>
      </c>
      <c r="AK21" s="123">
        <f t="shared" si="16"/>
        <v>-0.46598878929921517</v>
      </c>
    </row>
    <row r="22" spans="1:37" x14ac:dyDescent="0.2">
      <c r="A22" s="61" t="s">
        <v>101</v>
      </c>
      <c r="B22" s="62" t="s">
        <v>475</v>
      </c>
      <c r="C22" s="63" t="s">
        <v>476</v>
      </c>
      <c r="D22" s="83">
        <v>147195136</v>
      </c>
      <c r="E22" s="84">
        <v>24274000</v>
      </c>
      <c r="F22" s="85">
        <f t="shared" si="0"/>
        <v>171469136</v>
      </c>
      <c r="G22" s="83">
        <v>147195136</v>
      </c>
      <c r="H22" s="84">
        <v>24274000</v>
      </c>
      <c r="I22" s="85">
        <f t="shared" si="1"/>
        <v>171469136</v>
      </c>
      <c r="J22" s="83">
        <v>20929433</v>
      </c>
      <c r="K22" s="84">
        <v>3125526</v>
      </c>
      <c r="L22" s="84">
        <f t="shared" si="2"/>
        <v>24054959</v>
      </c>
      <c r="M22" s="101">
        <f t="shared" si="3"/>
        <v>0.1402873984272015</v>
      </c>
      <c r="N22" s="83">
        <v>22729235</v>
      </c>
      <c r="O22" s="84">
        <v>2328955</v>
      </c>
      <c r="P22" s="84">
        <f t="shared" si="4"/>
        <v>25058190</v>
      </c>
      <c r="Q22" s="101">
        <f t="shared" si="5"/>
        <v>0.14613819480609036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43658668</v>
      </c>
      <c r="AA22" s="84">
        <f t="shared" si="11"/>
        <v>5454481</v>
      </c>
      <c r="AB22" s="84">
        <f t="shared" si="12"/>
        <v>49113149</v>
      </c>
      <c r="AC22" s="101">
        <f t="shared" si="13"/>
        <v>0.28642559323329186</v>
      </c>
      <c r="AD22" s="83">
        <v>46685601</v>
      </c>
      <c r="AE22" s="84">
        <v>3823572</v>
      </c>
      <c r="AF22" s="84">
        <f t="shared" si="14"/>
        <v>50509173</v>
      </c>
      <c r="AG22" s="84">
        <v>173427613</v>
      </c>
      <c r="AH22" s="84">
        <v>173427613</v>
      </c>
      <c r="AI22" s="85">
        <v>26640471</v>
      </c>
      <c r="AJ22" s="120">
        <f t="shared" si="15"/>
        <v>0.15361147247064977</v>
      </c>
      <c r="AK22" s="121">
        <f t="shared" si="16"/>
        <v>-0.50388833331323801</v>
      </c>
    </row>
    <row r="23" spans="1:37" x14ac:dyDescent="0.2">
      <c r="A23" s="61" t="s">
        <v>101</v>
      </c>
      <c r="B23" s="62" t="s">
        <v>477</v>
      </c>
      <c r="C23" s="63" t="s">
        <v>478</v>
      </c>
      <c r="D23" s="83">
        <v>203965073</v>
      </c>
      <c r="E23" s="84">
        <v>21477650</v>
      </c>
      <c r="F23" s="85">
        <f t="shared" si="0"/>
        <v>225442723</v>
      </c>
      <c r="G23" s="83">
        <v>203965073</v>
      </c>
      <c r="H23" s="84">
        <v>21477650</v>
      </c>
      <c r="I23" s="85">
        <f t="shared" si="1"/>
        <v>225442723</v>
      </c>
      <c r="J23" s="83">
        <v>27051527</v>
      </c>
      <c r="K23" s="84">
        <v>1437525</v>
      </c>
      <c r="L23" s="84">
        <f t="shared" si="2"/>
        <v>28489052</v>
      </c>
      <c r="M23" s="101">
        <f t="shared" si="3"/>
        <v>0.12636935724024234</v>
      </c>
      <c r="N23" s="83">
        <v>33432888</v>
      </c>
      <c r="O23" s="84">
        <v>3967655</v>
      </c>
      <c r="P23" s="84">
        <f t="shared" si="4"/>
        <v>37400543</v>
      </c>
      <c r="Q23" s="101">
        <f t="shared" si="5"/>
        <v>0.16589820466283137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60484415</v>
      </c>
      <c r="AA23" s="84">
        <f t="shared" si="11"/>
        <v>5405180</v>
      </c>
      <c r="AB23" s="84">
        <f t="shared" si="12"/>
        <v>65889595</v>
      </c>
      <c r="AC23" s="101">
        <f t="shared" si="13"/>
        <v>0.29226756190307374</v>
      </c>
      <c r="AD23" s="83">
        <v>52337434</v>
      </c>
      <c r="AE23" s="84">
        <v>11412518</v>
      </c>
      <c r="AF23" s="84">
        <f t="shared" si="14"/>
        <v>63749952</v>
      </c>
      <c r="AG23" s="84">
        <v>229377968</v>
      </c>
      <c r="AH23" s="84">
        <v>229377968</v>
      </c>
      <c r="AI23" s="85">
        <v>34767798</v>
      </c>
      <c r="AJ23" s="120">
        <f t="shared" si="15"/>
        <v>0.15157426976596114</v>
      </c>
      <c r="AK23" s="121">
        <f t="shared" si="16"/>
        <v>-0.41332437395403843</v>
      </c>
    </row>
    <row r="24" spans="1:37" x14ac:dyDescent="0.2">
      <c r="A24" s="61" t="s">
        <v>101</v>
      </c>
      <c r="B24" s="62" t="s">
        <v>479</v>
      </c>
      <c r="C24" s="63" t="s">
        <v>480</v>
      </c>
      <c r="D24" s="83">
        <v>267655638</v>
      </c>
      <c r="E24" s="84">
        <v>28455620</v>
      </c>
      <c r="F24" s="85">
        <f t="shared" si="0"/>
        <v>296111258</v>
      </c>
      <c r="G24" s="83">
        <v>267655638</v>
      </c>
      <c r="H24" s="84">
        <v>28455620</v>
      </c>
      <c r="I24" s="85">
        <f t="shared" si="1"/>
        <v>296111258</v>
      </c>
      <c r="J24" s="83">
        <v>118119776</v>
      </c>
      <c r="K24" s="84">
        <v>420462</v>
      </c>
      <c r="L24" s="84">
        <f t="shared" si="2"/>
        <v>118540238</v>
      </c>
      <c r="M24" s="101">
        <f t="shared" si="3"/>
        <v>0.40032330685650597</v>
      </c>
      <c r="N24" s="83">
        <v>121986758</v>
      </c>
      <c r="O24" s="84">
        <v>631909</v>
      </c>
      <c r="P24" s="84">
        <f t="shared" si="4"/>
        <v>122618667</v>
      </c>
      <c r="Q24" s="101">
        <f t="shared" si="5"/>
        <v>0.41409660621549216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240106534</v>
      </c>
      <c r="AA24" s="84">
        <f t="shared" si="11"/>
        <v>1052371</v>
      </c>
      <c r="AB24" s="84">
        <f t="shared" si="12"/>
        <v>241158905</v>
      </c>
      <c r="AC24" s="101">
        <f t="shared" si="13"/>
        <v>0.81441991307199812</v>
      </c>
      <c r="AD24" s="83">
        <v>118895124</v>
      </c>
      <c r="AE24" s="84">
        <v>7504305</v>
      </c>
      <c r="AF24" s="84">
        <f t="shared" si="14"/>
        <v>126399429</v>
      </c>
      <c r="AG24" s="84">
        <v>308276644</v>
      </c>
      <c r="AH24" s="84">
        <v>308276644</v>
      </c>
      <c r="AI24" s="85">
        <v>65235694</v>
      </c>
      <c r="AJ24" s="120">
        <f t="shared" si="15"/>
        <v>0.21161413058590323</v>
      </c>
      <c r="AK24" s="121">
        <f t="shared" si="16"/>
        <v>-2.9911226893279741E-2</v>
      </c>
    </row>
    <row r="25" spans="1:37" x14ac:dyDescent="0.2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82312212</v>
      </c>
      <c r="H25" s="84">
        <v>95416000</v>
      </c>
      <c r="I25" s="85">
        <f t="shared" si="1"/>
        <v>177728212</v>
      </c>
      <c r="J25" s="83">
        <v>13423294</v>
      </c>
      <c r="K25" s="84">
        <v>30455830</v>
      </c>
      <c r="L25" s="84">
        <f t="shared" si="2"/>
        <v>43879124</v>
      </c>
      <c r="M25" s="101">
        <f t="shared" si="3"/>
        <v>0.24688890697893254</v>
      </c>
      <c r="N25" s="83">
        <v>15669095</v>
      </c>
      <c r="O25" s="84">
        <v>9778478</v>
      </c>
      <c r="P25" s="84">
        <f t="shared" si="4"/>
        <v>25447573</v>
      </c>
      <c r="Q25" s="101">
        <f t="shared" si="5"/>
        <v>0.1431825184850225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29092389</v>
      </c>
      <c r="AA25" s="84">
        <f t="shared" si="11"/>
        <v>40234308</v>
      </c>
      <c r="AB25" s="84">
        <f t="shared" si="12"/>
        <v>69326697</v>
      </c>
      <c r="AC25" s="101">
        <f t="shared" si="13"/>
        <v>0.39007142546395507</v>
      </c>
      <c r="AD25" s="83">
        <v>23482408</v>
      </c>
      <c r="AE25" s="84">
        <v>1766317</v>
      </c>
      <c r="AF25" s="84">
        <f t="shared" si="14"/>
        <v>25248725</v>
      </c>
      <c r="AG25" s="84">
        <v>177735890</v>
      </c>
      <c r="AH25" s="84">
        <v>177735890</v>
      </c>
      <c r="AI25" s="85">
        <v>13583737</v>
      </c>
      <c r="AJ25" s="120">
        <f t="shared" si="15"/>
        <v>7.6426528148029083E-2</v>
      </c>
      <c r="AK25" s="121">
        <f t="shared" si="16"/>
        <v>7.8755659939264699E-3</v>
      </c>
    </row>
    <row r="26" spans="1:37" x14ac:dyDescent="0.2">
      <c r="A26" s="61" t="s">
        <v>101</v>
      </c>
      <c r="B26" s="62" t="s">
        <v>483</v>
      </c>
      <c r="C26" s="63" t="s">
        <v>484</v>
      </c>
      <c r="D26" s="83">
        <v>75308299</v>
      </c>
      <c r="E26" s="84">
        <v>12631000</v>
      </c>
      <c r="F26" s="85">
        <f t="shared" si="0"/>
        <v>87939299</v>
      </c>
      <c r="G26" s="83">
        <v>75308299</v>
      </c>
      <c r="H26" s="84">
        <v>12631000</v>
      </c>
      <c r="I26" s="85">
        <f t="shared" si="1"/>
        <v>87939299</v>
      </c>
      <c r="J26" s="83">
        <v>11825074</v>
      </c>
      <c r="K26" s="84">
        <v>3226918</v>
      </c>
      <c r="L26" s="84">
        <f t="shared" si="2"/>
        <v>15051992</v>
      </c>
      <c r="M26" s="101">
        <f t="shared" si="3"/>
        <v>0.17116342944694157</v>
      </c>
      <c r="N26" s="83">
        <v>9230874</v>
      </c>
      <c r="O26" s="84">
        <v>4879785</v>
      </c>
      <c r="P26" s="84">
        <f t="shared" si="4"/>
        <v>14110659</v>
      </c>
      <c r="Q26" s="101">
        <f t="shared" si="5"/>
        <v>0.16045907984779365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21055948</v>
      </c>
      <c r="AA26" s="84">
        <f t="shared" si="11"/>
        <v>8106703</v>
      </c>
      <c r="AB26" s="84">
        <f t="shared" si="12"/>
        <v>29162651</v>
      </c>
      <c r="AC26" s="101">
        <f t="shared" si="13"/>
        <v>0.33162250929473525</v>
      </c>
      <c r="AD26" s="83">
        <v>28911806</v>
      </c>
      <c r="AE26" s="84">
        <v>3490638</v>
      </c>
      <c r="AF26" s="84">
        <f t="shared" si="14"/>
        <v>32402444</v>
      </c>
      <c r="AG26" s="84">
        <v>82869286</v>
      </c>
      <c r="AH26" s="84">
        <v>82869286</v>
      </c>
      <c r="AI26" s="85">
        <v>11690869</v>
      </c>
      <c r="AJ26" s="120">
        <f t="shared" si="15"/>
        <v>0.14107601940723852</v>
      </c>
      <c r="AK26" s="121">
        <f t="shared" si="16"/>
        <v>-0.56451868260307769</v>
      </c>
    </row>
    <row r="27" spans="1:37" x14ac:dyDescent="0.2">
      <c r="A27" s="61" t="s">
        <v>101</v>
      </c>
      <c r="B27" s="62" t="s">
        <v>485</v>
      </c>
      <c r="C27" s="63" t="s">
        <v>486</v>
      </c>
      <c r="D27" s="83">
        <v>84051793</v>
      </c>
      <c r="E27" s="84">
        <v>18736001</v>
      </c>
      <c r="F27" s="85">
        <f t="shared" si="0"/>
        <v>102787794</v>
      </c>
      <c r="G27" s="83">
        <v>84051793</v>
      </c>
      <c r="H27" s="84">
        <v>18736001</v>
      </c>
      <c r="I27" s="85">
        <f t="shared" si="1"/>
        <v>102787794</v>
      </c>
      <c r="J27" s="83">
        <v>16699772</v>
      </c>
      <c r="K27" s="84">
        <v>1091509</v>
      </c>
      <c r="L27" s="84">
        <f t="shared" si="2"/>
        <v>17791281</v>
      </c>
      <c r="M27" s="101">
        <f t="shared" si="3"/>
        <v>0.17308748741119981</v>
      </c>
      <c r="N27" s="83">
        <v>16453257</v>
      </c>
      <c r="O27" s="84">
        <v>2549371</v>
      </c>
      <c r="P27" s="84">
        <f t="shared" si="4"/>
        <v>19002628</v>
      </c>
      <c r="Q27" s="101">
        <f t="shared" si="5"/>
        <v>0.18487241782813241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33153029</v>
      </c>
      <c r="AA27" s="84">
        <f t="shared" si="11"/>
        <v>3640880</v>
      </c>
      <c r="AB27" s="84">
        <f t="shared" si="12"/>
        <v>36793909</v>
      </c>
      <c r="AC27" s="101">
        <f t="shared" si="13"/>
        <v>0.35795990523933219</v>
      </c>
      <c r="AD27" s="83">
        <v>19525363</v>
      </c>
      <c r="AE27" s="84">
        <v>441600</v>
      </c>
      <c r="AF27" s="84">
        <f t="shared" si="14"/>
        <v>19966963</v>
      </c>
      <c r="AG27" s="84">
        <v>97865462</v>
      </c>
      <c r="AH27" s="84">
        <v>97865462</v>
      </c>
      <c r="AI27" s="85">
        <v>7700256</v>
      </c>
      <c r="AJ27" s="120">
        <f t="shared" si="15"/>
        <v>7.8682058436509494E-2</v>
      </c>
      <c r="AK27" s="121">
        <f t="shared" si="16"/>
        <v>-4.8296528620802248E-2</v>
      </c>
    </row>
    <row r="28" spans="1:37" x14ac:dyDescent="0.2">
      <c r="A28" s="61" t="s">
        <v>101</v>
      </c>
      <c r="B28" s="62" t="s">
        <v>487</v>
      </c>
      <c r="C28" s="63" t="s">
        <v>488</v>
      </c>
      <c r="D28" s="83">
        <v>171435793</v>
      </c>
      <c r="E28" s="84">
        <v>27243999</v>
      </c>
      <c r="F28" s="85">
        <f t="shared" si="0"/>
        <v>198679792</v>
      </c>
      <c r="G28" s="83">
        <v>171435793</v>
      </c>
      <c r="H28" s="84">
        <v>27243999</v>
      </c>
      <c r="I28" s="85">
        <f t="shared" si="1"/>
        <v>198679792</v>
      </c>
      <c r="J28" s="83">
        <v>22407773</v>
      </c>
      <c r="K28" s="84">
        <v>8163592</v>
      </c>
      <c r="L28" s="84">
        <f t="shared" si="2"/>
        <v>30571365</v>
      </c>
      <c r="M28" s="101">
        <f t="shared" si="3"/>
        <v>0.15387254381663537</v>
      </c>
      <c r="N28" s="83">
        <v>30169767</v>
      </c>
      <c r="O28" s="84">
        <v>3469523</v>
      </c>
      <c r="P28" s="84">
        <f t="shared" si="4"/>
        <v>33639290</v>
      </c>
      <c r="Q28" s="101">
        <f t="shared" si="5"/>
        <v>0.16931409914099366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52577540</v>
      </c>
      <c r="AA28" s="84">
        <f t="shared" si="11"/>
        <v>11633115</v>
      </c>
      <c r="AB28" s="84">
        <f t="shared" si="12"/>
        <v>64210655</v>
      </c>
      <c r="AC28" s="101">
        <f t="shared" si="13"/>
        <v>0.323186642957629</v>
      </c>
      <c r="AD28" s="83">
        <v>87629176</v>
      </c>
      <c r="AE28" s="84">
        <v>38402491</v>
      </c>
      <c r="AF28" s="84">
        <f t="shared" si="14"/>
        <v>126031667</v>
      </c>
      <c r="AG28" s="84">
        <v>187938300</v>
      </c>
      <c r="AH28" s="84">
        <v>187938300</v>
      </c>
      <c r="AI28" s="85">
        <v>65478074</v>
      </c>
      <c r="AJ28" s="120">
        <f t="shared" si="15"/>
        <v>0.34840197022107788</v>
      </c>
      <c r="AK28" s="121">
        <f t="shared" si="16"/>
        <v>-0.73308858955265577</v>
      </c>
    </row>
    <row r="29" spans="1:37" x14ac:dyDescent="0.2">
      <c r="A29" s="61" t="s">
        <v>101</v>
      </c>
      <c r="B29" s="62" t="s">
        <v>489</v>
      </c>
      <c r="C29" s="63" t="s">
        <v>490</v>
      </c>
      <c r="D29" s="83">
        <v>200523612</v>
      </c>
      <c r="E29" s="84">
        <v>41820010</v>
      </c>
      <c r="F29" s="85">
        <f t="shared" si="0"/>
        <v>242343622</v>
      </c>
      <c r="G29" s="83">
        <v>200577559</v>
      </c>
      <c r="H29" s="84">
        <v>41820010</v>
      </c>
      <c r="I29" s="85">
        <f t="shared" si="1"/>
        <v>242397569</v>
      </c>
      <c r="J29" s="83">
        <v>27643191</v>
      </c>
      <c r="K29" s="84">
        <v>311629</v>
      </c>
      <c r="L29" s="84">
        <f t="shared" si="2"/>
        <v>27954820</v>
      </c>
      <c r="M29" s="101">
        <f t="shared" si="3"/>
        <v>0.11535199387256827</v>
      </c>
      <c r="N29" s="83">
        <v>46447170</v>
      </c>
      <c r="O29" s="84">
        <v>8451534</v>
      </c>
      <c r="P29" s="84">
        <f t="shared" si="4"/>
        <v>54898704</v>
      </c>
      <c r="Q29" s="101">
        <f t="shared" si="5"/>
        <v>0.22653248947480037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74090361</v>
      </c>
      <c r="AA29" s="84">
        <f t="shared" si="11"/>
        <v>8763163</v>
      </c>
      <c r="AB29" s="84">
        <f t="shared" si="12"/>
        <v>82853524</v>
      </c>
      <c r="AC29" s="101">
        <f t="shared" si="13"/>
        <v>0.34188448334736865</v>
      </c>
      <c r="AD29" s="83">
        <v>65908415</v>
      </c>
      <c r="AE29" s="84">
        <v>16454326</v>
      </c>
      <c r="AF29" s="84">
        <f t="shared" si="14"/>
        <v>82362741</v>
      </c>
      <c r="AG29" s="84">
        <v>236987410</v>
      </c>
      <c r="AH29" s="84">
        <v>236987410</v>
      </c>
      <c r="AI29" s="85">
        <v>47687167</v>
      </c>
      <c r="AJ29" s="120">
        <f t="shared" si="15"/>
        <v>0.20122236451295028</v>
      </c>
      <c r="AK29" s="121">
        <f t="shared" si="16"/>
        <v>-0.33345219776014978</v>
      </c>
    </row>
    <row r="30" spans="1:37" x14ac:dyDescent="0.2">
      <c r="A30" s="61" t="s">
        <v>116</v>
      </c>
      <c r="B30" s="62" t="s">
        <v>491</v>
      </c>
      <c r="C30" s="63" t="s">
        <v>492</v>
      </c>
      <c r="D30" s="83">
        <v>69309059</v>
      </c>
      <c r="E30" s="84">
        <v>1000000</v>
      </c>
      <c r="F30" s="85">
        <f t="shared" si="0"/>
        <v>70309059</v>
      </c>
      <c r="G30" s="83">
        <v>69309059</v>
      </c>
      <c r="H30" s="84">
        <v>1000000</v>
      </c>
      <c r="I30" s="85">
        <f t="shared" si="1"/>
        <v>70309059</v>
      </c>
      <c r="J30" s="83">
        <v>15038000</v>
      </c>
      <c r="K30" s="84">
        <v>74869</v>
      </c>
      <c r="L30" s="84">
        <f t="shared" si="2"/>
        <v>15112869</v>
      </c>
      <c r="M30" s="101">
        <f t="shared" si="3"/>
        <v>0.21494910065572062</v>
      </c>
      <c r="N30" s="83">
        <v>16077928</v>
      </c>
      <c r="O30" s="84">
        <v>65764</v>
      </c>
      <c r="P30" s="84">
        <f t="shared" si="4"/>
        <v>16143692</v>
      </c>
      <c r="Q30" s="101">
        <f t="shared" si="5"/>
        <v>0.22961041193852416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31115928</v>
      </c>
      <c r="AA30" s="84">
        <f t="shared" si="11"/>
        <v>140633</v>
      </c>
      <c r="AB30" s="84">
        <f t="shared" si="12"/>
        <v>31256561</v>
      </c>
      <c r="AC30" s="101">
        <f t="shared" si="13"/>
        <v>0.44455951259424481</v>
      </c>
      <c r="AD30" s="83">
        <v>33079054</v>
      </c>
      <c r="AE30" s="84">
        <v>674106</v>
      </c>
      <c r="AF30" s="84">
        <f t="shared" si="14"/>
        <v>33753160</v>
      </c>
      <c r="AG30" s="84">
        <v>65372167</v>
      </c>
      <c r="AH30" s="84">
        <v>65372167</v>
      </c>
      <c r="AI30" s="85">
        <v>18524984</v>
      </c>
      <c r="AJ30" s="120">
        <f t="shared" si="15"/>
        <v>0.28337723606439419</v>
      </c>
      <c r="AK30" s="121">
        <f t="shared" si="16"/>
        <v>-0.52171316700421533</v>
      </c>
    </row>
    <row r="31" spans="1:37" ht="16.5" x14ac:dyDescent="0.3">
      <c r="A31" s="64" t="s">
        <v>0</v>
      </c>
      <c r="B31" s="65" t="s">
        <v>493</v>
      </c>
      <c r="C31" s="66" t="s">
        <v>0</v>
      </c>
      <c r="D31" s="86">
        <f>SUM(D22:D30)</f>
        <v>1301756615</v>
      </c>
      <c r="E31" s="87">
        <f>SUM(E22:E30)</f>
        <v>271054280</v>
      </c>
      <c r="F31" s="88">
        <f t="shared" si="0"/>
        <v>1572810895</v>
      </c>
      <c r="G31" s="86">
        <f>SUM(G22:G30)</f>
        <v>1301810562</v>
      </c>
      <c r="H31" s="87">
        <f>SUM(H22:H30)</f>
        <v>271054280</v>
      </c>
      <c r="I31" s="88">
        <f t="shared" si="1"/>
        <v>1572864842</v>
      </c>
      <c r="J31" s="86">
        <f>SUM(J22:J30)</f>
        <v>273137840</v>
      </c>
      <c r="K31" s="87">
        <f>SUM(K22:K30)</f>
        <v>48307860</v>
      </c>
      <c r="L31" s="87">
        <f t="shared" si="2"/>
        <v>321445700</v>
      </c>
      <c r="M31" s="102">
        <f t="shared" si="3"/>
        <v>0.20437657255674085</v>
      </c>
      <c r="N31" s="86">
        <f>SUM(N22:N30)</f>
        <v>312196972</v>
      </c>
      <c r="O31" s="87">
        <f>SUM(O22:O30)</f>
        <v>36122974</v>
      </c>
      <c r="P31" s="87">
        <f t="shared" si="4"/>
        <v>348319946</v>
      </c>
      <c r="Q31" s="102">
        <f t="shared" si="5"/>
        <v>0.22146333491668749</v>
      </c>
      <c r="R31" s="86">
        <f>SUM(R22:R30)</f>
        <v>0</v>
      </c>
      <c r="S31" s="87">
        <f>SUM(S22:S30)</f>
        <v>0</v>
      </c>
      <c r="T31" s="87">
        <f t="shared" si="6"/>
        <v>0</v>
      </c>
      <c r="U31" s="102">
        <f t="shared" si="7"/>
        <v>0</v>
      </c>
      <c r="V31" s="86">
        <f>SUM(V22:V30)</f>
        <v>0</v>
      </c>
      <c r="W31" s="87">
        <f>SUM(W22:W30)</f>
        <v>0</v>
      </c>
      <c r="X31" s="87">
        <f t="shared" si="8"/>
        <v>0</v>
      </c>
      <c r="Y31" s="102">
        <f t="shared" si="9"/>
        <v>0</v>
      </c>
      <c r="Z31" s="86">
        <f t="shared" si="10"/>
        <v>585334812</v>
      </c>
      <c r="AA31" s="87">
        <f t="shared" si="11"/>
        <v>84430834</v>
      </c>
      <c r="AB31" s="87">
        <f t="shared" si="12"/>
        <v>669765646</v>
      </c>
      <c r="AC31" s="102">
        <f t="shared" si="13"/>
        <v>0.42583990747342831</v>
      </c>
      <c r="AD31" s="86">
        <f>SUM(AD22:AD30)</f>
        <v>476454381</v>
      </c>
      <c r="AE31" s="87">
        <f>SUM(AE22:AE30)</f>
        <v>83969873</v>
      </c>
      <c r="AF31" s="87">
        <f t="shared" si="14"/>
        <v>560424254</v>
      </c>
      <c r="AG31" s="87">
        <f>SUM(AG22:AG30)</f>
        <v>1559850740</v>
      </c>
      <c r="AH31" s="87">
        <f>SUM(AH22:AH30)</f>
        <v>1559850740</v>
      </c>
      <c r="AI31" s="88">
        <f>SUM(AI22:AI30)</f>
        <v>291309050</v>
      </c>
      <c r="AJ31" s="122">
        <f t="shared" si="15"/>
        <v>0.18675443908178035</v>
      </c>
      <c r="AK31" s="123">
        <f t="shared" si="16"/>
        <v>-0.37847096460603935</v>
      </c>
    </row>
    <row r="32" spans="1:37" x14ac:dyDescent="0.2">
      <c r="A32" s="61" t="s">
        <v>101</v>
      </c>
      <c r="B32" s="62" t="s">
        <v>494</v>
      </c>
      <c r="C32" s="63" t="s">
        <v>495</v>
      </c>
      <c r="D32" s="83">
        <v>267701077</v>
      </c>
      <c r="E32" s="84">
        <v>34596006</v>
      </c>
      <c r="F32" s="85">
        <f t="shared" si="0"/>
        <v>302297083</v>
      </c>
      <c r="G32" s="83">
        <v>267701077</v>
      </c>
      <c r="H32" s="84">
        <v>34596006</v>
      </c>
      <c r="I32" s="85">
        <f t="shared" si="1"/>
        <v>302297083</v>
      </c>
      <c r="J32" s="83">
        <v>55093839</v>
      </c>
      <c r="K32" s="84">
        <v>0</v>
      </c>
      <c r="L32" s="84">
        <f t="shared" si="2"/>
        <v>55093839</v>
      </c>
      <c r="M32" s="101">
        <f t="shared" si="3"/>
        <v>0.18225064712251954</v>
      </c>
      <c r="N32" s="83">
        <v>67045677</v>
      </c>
      <c r="O32" s="84">
        <v>8114009</v>
      </c>
      <c r="P32" s="84">
        <f t="shared" si="4"/>
        <v>75159686</v>
      </c>
      <c r="Q32" s="101">
        <f t="shared" si="5"/>
        <v>0.24862855193346342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122139516</v>
      </c>
      <c r="AA32" s="84">
        <f t="shared" si="11"/>
        <v>8114009</v>
      </c>
      <c r="AB32" s="84">
        <f t="shared" si="12"/>
        <v>130253525</v>
      </c>
      <c r="AC32" s="101">
        <f t="shared" si="13"/>
        <v>0.43087919905598293</v>
      </c>
      <c r="AD32" s="83">
        <v>70192338</v>
      </c>
      <c r="AE32" s="84">
        <v>11357855</v>
      </c>
      <c r="AF32" s="84">
        <f t="shared" si="14"/>
        <v>81550193</v>
      </c>
      <c r="AG32" s="84">
        <v>317471030</v>
      </c>
      <c r="AH32" s="84">
        <v>317471030</v>
      </c>
      <c r="AI32" s="85">
        <v>33993233</v>
      </c>
      <c r="AJ32" s="120">
        <f t="shared" si="15"/>
        <v>0.10707507075527489</v>
      </c>
      <c r="AK32" s="121">
        <f t="shared" si="16"/>
        <v>-7.8362867884322451E-2</v>
      </c>
    </row>
    <row r="33" spans="1:37" x14ac:dyDescent="0.2">
      <c r="A33" s="61" t="s">
        <v>101</v>
      </c>
      <c r="B33" s="62" t="s">
        <v>496</v>
      </c>
      <c r="C33" s="63" t="s">
        <v>497</v>
      </c>
      <c r="D33" s="83">
        <v>60015079</v>
      </c>
      <c r="E33" s="84">
        <v>16640000</v>
      </c>
      <c r="F33" s="85">
        <f t="shared" si="0"/>
        <v>76655079</v>
      </c>
      <c r="G33" s="83">
        <v>60015079</v>
      </c>
      <c r="H33" s="84">
        <v>16640000</v>
      </c>
      <c r="I33" s="85">
        <f t="shared" si="1"/>
        <v>76655079</v>
      </c>
      <c r="J33" s="83">
        <v>9854736</v>
      </c>
      <c r="K33" s="84">
        <v>780258</v>
      </c>
      <c r="L33" s="84">
        <f t="shared" si="2"/>
        <v>10634994</v>
      </c>
      <c r="M33" s="101">
        <f t="shared" si="3"/>
        <v>0.13873828243005268</v>
      </c>
      <c r="N33" s="83">
        <v>8702470</v>
      </c>
      <c r="O33" s="84">
        <v>782265</v>
      </c>
      <c r="P33" s="84">
        <f t="shared" si="4"/>
        <v>9484735</v>
      </c>
      <c r="Q33" s="101">
        <f t="shared" si="5"/>
        <v>0.12373263616361285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18557206</v>
      </c>
      <c r="AA33" s="84">
        <f t="shared" si="11"/>
        <v>1562523</v>
      </c>
      <c r="AB33" s="84">
        <f t="shared" si="12"/>
        <v>20119729</v>
      </c>
      <c r="AC33" s="101">
        <f t="shared" si="13"/>
        <v>0.2624709185936655</v>
      </c>
      <c r="AD33" s="83">
        <v>18928998</v>
      </c>
      <c r="AE33" s="84">
        <v>4626667</v>
      </c>
      <c r="AF33" s="84">
        <f t="shared" si="14"/>
        <v>23555665</v>
      </c>
      <c r="AG33" s="84">
        <v>89001445</v>
      </c>
      <c r="AH33" s="84">
        <v>89001445</v>
      </c>
      <c r="AI33" s="85">
        <v>16334507</v>
      </c>
      <c r="AJ33" s="120">
        <f t="shared" si="15"/>
        <v>0.18353080671892463</v>
      </c>
      <c r="AK33" s="121">
        <f t="shared" si="16"/>
        <v>-0.59734802647261287</v>
      </c>
    </row>
    <row r="34" spans="1:37" x14ac:dyDescent="0.2">
      <c r="A34" s="61" t="s">
        <v>101</v>
      </c>
      <c r="B34" s="62" t="s">
        <v>498</v>
      </c>
      <c r="C34" s="63" t="s">
        <v>499</v>
      </c>
      <c r="D34" s="83">
        <v>210178544</v>
      </c>
      <c r="E34" s="84">
        <v>36355250</v>
      </c>
      <c r="F34" s="85">
        <f t="shared" si="0"/>
        <v>246533794</v>
      </c>
      <c r="G34" s="83">
        <v>210178544</v>
      </c>
      <c r="H34" s="84">
        <v>36355250</v>
      </c>
      <c r="I34" s="85">
        <f t="shared" si="1"/>
        <v>246533794</v>
      </c>
      <c r="J34" s="83">
        <v>49764931</v>
      </c>
      <c r="K34" s="84">
        <v>3911165</v>
      </c>
      <c r="L34" s="84">
        <f t="shared" si="2"/>
        <v>53676096</v>
      </c>
      <c r="M34" s="101">
        <f t="shared" si="3"/>
        <v>0.21772307613129907</v>
      </c>
      <c r="N34" s="83">
        <v>42960174</v>
      </c>
      <c r="O34" s="84">
        <v>4345446</v>
      </c>
      <c r="P34" s="84">
        <f t="shared" si="4"/>
        <v>47305620</v>
      </c>
      <c r="Q34" s="101">
        <f t="shared" si="5"/>
        <v>0.19188290267418673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92725105</v>
      </c>
      <c r="AA34" s="84">
        <f t="shared" si="11"/>
        <v>8256611</v>
      </c>
      <c r="AB34" s="84">
        <f t="shared" si="12"/>
        <v>100981716</v>
      </c>
      <c r="AC34" s="101">
        <f t="shared" si="13"/>
        <v>0.40960597880548577</v>
      </c>
      <c r="AD34" s="83">
        <v>99467199</v>
      </c>
      <c r="AE34" s="84">
        <v>5675988</v>
      </c>
      <c r="AF34" s="84">
        <f t="shared" si="14"/>
        <v>105143187</v>
      </c>
      <c r="AG34" s="84">
        <v>280100889</v>
      </c>
      <c r="AH34" s="84">
        <v>280100889</v>
      </c>
      <c r="AI34" s="85">
        <v>51691223</v>
      </c>
      <c r="AJ34" s="120">
        <f t="shared" si="15"/>
        <v>0.18454501584962837</v>
      </c>
      <c r="AK34" s="121">
        <f t="shared" si="16"/>
        <v>-0.55008382996798444</v>
      </c>
    </row>
    <row r="35" spans="1:37" x14ac:dyDescent="0.2">
      <c r="A35" s="61" t="s">
        <v>101</v>
      </c>
      <c r="B35" s="62" t="s">
        <v>500</v>
      </c>
      <c r="C35" s="63" t="s">
        <v>501</v>
      </c>
      <c r="D35" s="83">
        <v>126308884</v>
      </c>
      <c r="E35" s="84">
        <v>93564439</v>
      </c>
      <c r="F35" s="85">
        <f t="shared" si="0"/>
        <v>219873323</v>
      </c>
      <c r="G35" s="83">
        <v>126308884</v>
      </c>
      <c r="H35" s="84">
        <v>93564439</v>
      </c>
      <c r="I35" s="85">
        <f t="shared" si="1"/>
        <v>219873323</v>
      </c>
      <c r="J35" s="83">
        <v>20866779</v>
      </c>
      <c r="K35" s="84">
        <v>8324094</v>
      </c>
      <c r="L35" s="84">
        <f t="shared" si="2"/>
        <v>29190873</v>
      </c>
      <c r="M35" s="101">
        <f t="shared" si="3"/>
        <v>0.1327622314599757</v>
      </c>
      <c r="N35" s="83">
        <v>5124765</v>
      </c>
      <c r="O35" s="84">
        <v>12399398</v>
      </c>
      <c r="P35" s="84">
        <f t="shared" si="4"/>
        <v>17524163</v>
      </c>
      <c r="Q35" s="101">
        <f t="shared" si="5"/>
        <v>7.970117866458952E-2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25991544</v>
      </c>
      <c r="AA35" s="84">
        <f t="shared" si="11"/>
        <v>20723492</v>
      </c>
      <c r="AB35" s="84">
        <f t="shared" si="12"/>
        <v>46715036</v>
      </c>
      <c r="AC35" s="101">
        <f t="shared" si="13"/>
        <v>0.21246341012456524</v>
      </c>
      <c r="AD35" s="83">
        <v>22732705</v>
      </c>
      <c r="AE35" s="84">
        <v>21155666</v>
      </c>
      <c r="AF35" s="84">
        <f t="shared" si="14"/>
        <v>43888371</v>
      </c>
      <c r="AG35" s="84">
        <v>135948694</v>
      </c>
      <c r="AH35" s="84">
        <v>135948694</v>
      </c>
      <c r="AI35" s="85">
        <v>28465485</v>
      </c>
      <c r="AJ35" s="120">
        <f t="shared" si="15"/>
        <v>0.20938402688884969</v>
      </c>
      <c r="AK35" s="121">
        <f t="shared" si="16"/>
        <v>-0.60071056180235072</v>
      </c>
    </row>
    <row r="36" spans="1:37" x14ac:dyDescent="0.2">
      <c r="A36" s="61" t="s">
        <v>101</v>
      </c>
      <c r="B36" s="62" t="s">
        <v>502</v>
      </c>
      <c r="C36" s="63" t="s">
        <v>503</v>
      </c>
      <c r="D36" s="83">
        <v>879484930</v>
      </c>
      <c r="E36" s="84">
        <v>144161147</v>
      </c>
      <c r="F36" s="85">
        <f t="shared" si="0"/>
        <v>1023646077</v>
      </c>
      <c r="G36" s="83">
        <v>879484930</v>
      </c>
      <c r="H36" s="84">
        <v>144161147</v>
      </c>
      <c r="I36" s="85">
        <f t="shared" si="1"/>
        <v>1023646077</v>
      </c>
      <c r="J36" s="83">
        <v>179141819</v>
      </c>
      <c r="K36" s="84">
        <v>8375493</v>
      </c>
      <c r="L36" s="84">
        <f t="shared" si="2"/>
        <v>187517312</v>
      </c>
      <c r="M36" s="101">
        <f t="shared" si="3"/>
        <v>0.18318568909046873</v>
      </c>
      <c r="N36" s="83">
        <v>158773186</v>
      </c>
      <c r="O36" s="84">
        <v>17708107</v>
      </c>
      <c r="P36" s="84">
        <f t="shared" si="4"/>
        <v>176481293</v>
      </c>
      <c r="Q36" s="101">
        <f t="shared" si="5"/>
        <v>0.17240460054046591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337915005</v>
      </c>
      <c r="AA36" s="84">
        <f t="shared" si="11"/>
        <v>26083600</v>
      </c>
      <c r="AB36" s="84">
        <f t="shared" si="12"/>
        <v>363998605</v>
      </c>
      <c r="AC36" s="101">
        <f t="shared" si="13"/>
        <v>0.35559028963093464</v>
      </c>
      <c r="AD36" s="83">
        <v>375800523</v>
      </c>
      <c r="AE36" s="84">
        <v>1151153672</v>
      </c>
      <c r="AF36" s="84">
        <f t="shared" si="14"/>
        <v>1526954195</v>
      </c>
      <c r="AG36" s="84">
        <v>933798102</v>
      </c>
      <c r="AH36" s="84">
        <v>933798102</v>
      </c>
      <c r="AI36" s="85">
        <v>169931463</v>
      </c>
      <c r="AJ36" s="120">
        <f t="shared" si="15"/>
        <v>0.18197880530710267</v>
      </c>
      <c r="AK36" s="121">
        <f t="shared" si="16"/>
        <v>-0.88442266730862873</v>
      </c>
    </row>
    <row r="37" spans="1:37" x14ac:dyDescent="0.2">
      <c r="A37" s="61" t="s">
        <v>116</v>
      </c>
      <c r="B37" s="62" t="s">
        <v>504</v>
      </c>
      <c r="C37" s="63" t="s">
        <v>505</v>
      </c>
      <c r="D37" s="83">
        <v>80734103</v>
      </c>
      <c r="E37" s="84">
        <v>2210000</v>
      </c>
      <c r="F37" s="85">
        <f t="shared" si="0"/>
        <v>82944103</v>
      </c>
      <c r="G37" s="83">
        <v>80734103</v>
      </c>
      <c r="H37" s="84">
        <v>2210000</v>
      </c>
      <c r="I37" s="85">
        <f t="shared" si="1"/>
        <v>82944103</v>
      </c>
      <c r="J37" s="83">
        <v>16490908</v>
      </c>
      <c r="K37" s="84">
        <v>209891</v>
      </c>
      <c r="L37" s="84">
        <f t="shared" si="2"/>
        <v>16700799</v>
      </c>
      <c r="M37" s="101">
        <f t="shared" si="3"/>
        <v>0.20135004654881855</v>
      </c>
      <c r="N37" s="83">
        <v>21140556</v>
      </c>
      <c r="O37" s="84">
        <v>10100</v>
      </c>
      <c r="P37" s="84">
        <f t="shared" si="4"/>
        <v>21150656</v>
      </c>
      <c r="Q37" s="101">
        <f t="shared" si="5"/>
        <v>0.25499891173698025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37631464</v>
      </c>
      <c r="AA37" s="84">
        <f t="shared" si="11"/>
        <v>219991</v>
      </c>
      <c r="AB37" s="84">
        <f t="shared" si="12"/>
        <v>37851455</v>
      </c>
      <c r="AC37" s="101">
        <f t="shared" si="13"/>
        <v>0.4563489582857988</v>
      </c>
      <c r="AD37" s="83">
        <v>37424221</v>
      </c>
      <c r="AE37" s="84">
        <v>43847</v>
      </c>
      <c r="AF37" s="84">
        <f t="shared" si="14"/>
        <v>37468068</v>
      </c>
      <c r="AG37" s="84">
        <v>82379331</v>
      </c>
      <c r="AH37" s="84">
        <v>82379331</v>
      </c>
      <c r="AI37" s="85">
        <v>20418957</v>
      </c>
      <c r="AJ37" s="120">
        <f t="shared" si="15"/>
        <v>0.24786505003299916</v>
      </c>
      <c r="AK37" s="121">
        <f t="shared" si="16"/>
        <v>-0.43550182518084468</v>
      </c>
    </row>
    <row r="38" spans="1:37" ht="16.5" x14ac:dyDescent="0.3">
      <c r="A38" s="64" t="s">
        <v>0</v>
      </c>
      <c r="B38" s="65" t="s">
        <v>506</v>
      </c>
      <c r="C38" s="66" t="s">
        <v>0</v>
      </c>
      <c r="D38" s="86">
        <f>SUM(D32:D37)</f>
        <v>1624422617</v>
      </c>
      <c r="E38" s="87">
        <f>SUM(E32:E37)</f>
        <v>327526842</v>
      </c>
      <c r="F38" s="88">
        <f t="shared" si="0"/>
        <v>1951949459</v>
      </c>
      <c r="G38" s="86">
        <f>SUM(G32:G37)</f>
        <v>1624422617</v>
      </c>
      <c r="H38" s="87">
        <f>SUM(H32:H37)</f>
        <v>327526842</v>
      </c>
      <c r="I38" s="88">
        <f t="shared" si="1"/>
        <v>1951949459</v>
      </c>
      <c r="J38" s="86">
        <f>SUM(J32:J37)</f>
        <v>331213012</v>
      </c>
      <c r="K38" s="87">
        <f>SUM(K32:K37)</f>
        <v>21600901</v>
      </c>
      <c r="L38" s="87">
        <f t="shared" si="2"/>
        <v>352813913</v>
      </c>
      <c r="M38" s="102">
        <f t="shared" si="3"/>
        <v>0.18074951242884615</v>
      </c>
      <c r="N38" s="86">
        <f>SUM(N32:N37)</f>
        <v>303746828</v>
      </c>
      <c r="O38" s="87">
        <f>SUM(O32:O37)</f>
        <v>43359325</v>
      </c>
      <c r="P38" s="87">
        <f t="shared" si="4"/>
        <v>347106153</v>
      </c>
      <c r="Q38" s="102">
        <f t="shared" si="5"/>
        <v>0.17782537934041867</v>
      </c>
      <c r="R38" s="86">
        <f>SUM(R32:R37)</f>
        <v>0</v>
      </c>
      <c r="S38" s="87">
        <f>SUM(S32:S37)</f>
        <v>0</v>
      </c>
      <c r="T38" s="87">
        <f t="shared" si="6"/>
        <v>0</v>
      </c>
      <c r="U38" s="102">
        <f t="shared" si="7"/>
        <v>0</v>
      </c>
      <c r="V38" s="86">
        <f>SUM(V32:V37)</f>
        <v>0</v>
      </c>
      <c r="W38" s="87">
        <f>SUM(W32:W37)</f>
        <v>0</v>
      </c>
      <c r="X38" s="87">
        <f t="shared" si="8"/>
        <v>0</v>
      </c>
      <c r="Y38" s="102">
        <f t="shared" si="9"/>
        <v>0</v>
      </c>
      <c r="Z38" s="86">
        <f t="shared" si="10"/>
        <v>634959840</v>
      </c>
      <c r="AA38" s="87">
        <f t="shared" si="11"/>
        <v>64960226</v>
      </c>
      <c r="AB38" s="87">
        <f t="shared" si="12"/>
        <v>699920066</v>
      </c>
      <c r="AC38" s="102">
        <f t="shared" si="13"/>
        <v>0.35857489176926483</v>
      </c>
      <c r="AD38" s="86">
        <f>SUM(AD32:AD37)</f>
        <v>624545984</v>
      </c>
      <c r="AE38" s="87">
        <f>SUM(AE32:AE37)</f>
        <v>1194013695</v>
      </c>
      <c r="AF38" s="87">
        <f t="shared" si="14"/>
        <v>1818559679</v>
      </c>
      <c r="AG38" s="87">
        <f>SUM(AG32:AG37)</f>
        <v>1838699491</v>
      </c>
      <c r="AH38" s="87">
        <f>SUM(AH32:AH37)</f>
        <v>1838699491</v>
      </c>
      <c r="AI38" s="88">
        <f>SUM(AI32:AI37)</f>
        <v>320834868</v>
      </c>
      <c r="AJ38" s="122">
        <f t="shared" si="15"/>
        <v>0.17449010540896484</v>
      </c>
      <c r="AK38" s="123">
        <f t="shared" si="16"/>
        <v>-0.80913128284529612</v>
      </c>
    </row>
    <row r="39" spans="1:37" x14ac:dyDescent="0.2">
      <c r="A39" s="61" t="s">
        <v>101</v>
      </c>
      <c r="B39" s="62" t="s">
        <v>83</v>
      </c>
      <c r="C39" s="63" t="s">
        <v>84</v>
      </c>
      <c r="D39" s="83">
        <v>2344983923</v>
      </c>
      <c r="E39" s="84">
        <v>179266000</v>
      </c>
      <c r="F39" s="85">
        <f t="shared" si="0"/>
        <v>2524249923</v>
      </c>
      <c r="G39" s="83">
        <v>2344983923</v>
      </c>
      <c r="H39" s="84">
        <v>179266000</v>
      </c>
      <c r="I39" s="85">
        <f t="shared" si="1"/>
        <v>2524249923</v>
      </c>
      <c r="J39" s="83">
        <v>536281104</v>
      </c>
      <c r="K39" s="84">
        <v>8715137</v>
      </c>
      <c r="L39" s="84">
        <f t="shared" si="2"/>
        <v>544996241</v>
      </c>
      <c r="M39" s="101">
        <f t="shared" si="3"/>
        <v>0.21590423199945563</v>
      </c>
      <c r="N39" s="83">
        <v>532928186</v>
      </c>
      <c r="O39" s="84">
        <v>18382044</v>
      </c>
      <c r="P39" s="84">
        <f t="shared" si="4"/>
        <v>551310230</v>
      </c>
      <c r="Q39" s="101">
        <f t="shared" si="5"/>
        <v>0.21840556474882777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1069209290</v>
      </c>
      <c r="AA39" s="84">
        <f t="shared" si="11"/>
        <v>27097181</v>
      </c>
      <c r="AB39" s="84">
        <f t="shared" si="12"/>
        <v>1096306471</v>
      </c>
      <c r="AC39" s="101">
        <f t="shared" si="13"/>
        <v>0.43430979674828341</v>
      </c>
      <c r="AD39" s="83">
        <v>894817447</v>
      </c>
      <c r="AE39" s="84">
        <v>46695676</v>
      </c>
      <c r="AF39" s="84">
        <f t="shared" si="14"/>
        <v>941513123</v>
      </c>
      <c r="AG39" s="84">
        <v>2347483524</v>
      </c>
      <c r="AH39" s="84">
        <v>2347483524</v>
      </c>
      <c r="AI39" s="85">
        <v>499009467</v>
      </c>
      <c r="AJ39" s="120">
        <f t="shared" si="15"/>
        <v>0.21257208491487584</v>
      </c>
      <c r="AK39" s="121">
        <f t="shared" si="16"/>
        <v>-0.41444233061422764</v>
      </c>
    </row>
    <row r="40" spans="1:37" x14ac:dyDescent="0.2">
      <c r="A40" s="61" t="s">
        <v>101</v>
      </c>
      <c r="B40" s="62" t="s">
        <v>507</v>
      </c>
      <c r="C40" s="63" t="s">
        <v>508</v>
      </c>
      <c r="D40" s="83">
        <v>219580436</v>
      </c>
      <c r="E40" s="84">
        <v>55161500</v>
      </c>
      <c r="F40" s="85">
        <f t="shared" si="0"/>
        <v>274741936</v>
      </c>
      <c r="G40" s="83">
        <v>219580436</v>
      </c>
      <c r="H40" s="84">
        <v>55161500</v>
      </c>
      <c r="I40" s="85">
        <f t="shared" si="1"/>
        <v>274741936</v>
      </c>
      <c r="J40" s="83">
        <v>48114562</v>
      </c>
      <c r="K40" s="84">
        <v>3397849</v>
      </c>
      <c r="L40" s="84">
        <f t="shared" si="2"/>
        <v>51512411</v>
      </c>
      <c r="M40" s="101">
        <f t="shared" si="3"/>
        <v>0.1874938050957026</v>
      </c>
      <c r="N40" s="83">
        <v>16927487</v>
      </c>
      <c r="O40" s="84">
        <v>183512</v>
      </c>
      <c r="P40" s="84">
        <f t="shared" si="4"/>
        <v>17110999</v>
      </c>
      <c r="Q40" s="101">
        <f t="shared" si="5"/>
        <v>6.2280259246626259E-2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65042049</v>
      </c>
      <c r="AA40" s="84">
        <f t="shared" si="11"/>
        <v>3581361</v>
      </c>
      <c r="AB40" s="84">
        <f t="shared" si="12"/>
        <v>68623410</v>
      </c>
      <c r="AC40" s="101">
        <f t="shared" si="13"/>
        <v>0.24977406434232888</v>
      </c>
      <c r="AD40" s="83">
        <v>79558589</v>
      </c>
      <c r="AE40" s="84">
        <v>5891183</v>
      </c>
      <c r="AF40" s="84">
        <f t="shared" si="14"/>
        <v>85449772</v>
      </c>
      <c r="AG40" s="84">
        <v>221481470</v>
      </c>
      <c r="AH40" s="84">
        <v>221481470</v>
      </c>
      <c r="AI40" s="85">
        <v>49925581</v>
      </c>
      <c r="AJ40" s="120">
        <f t="shared" si="15"/>
        <v>0.22541651452828085</v>
      </c>
      <c r="AK40" s="121">
        <f t="shared" si="16"/>
        <v>-0.79975371964713959</v>
      </c>
    </row>
    <row r="41" spans="1:37" x14ac:dyDescent="0.2">
      <c r="A41" s="61" t="s">
        <v>101</v>
      </c>
      <c r="B41" s="62" t="s">
        <v>509</v>
      </c>
      <c r="C41" s="63" t="s">
        <v>510</v>
      </c>
      <c r="D41" s="83">
        <v>137653458</v>
      </c>
      <c r="E41" s="84">
        <v>29741000</v>
      </c>
      <c r="F41" s="85">
        <f t="shared" si="0"/>
        <v>167394458</v>
      </c>
      <c r="G41" s="83">
        <v>137653458</v>
      </c>
      <c r="H41" s="84">
        <v>29741000</v>
      </c>
      <c r="I41" s="85">
        <f t="shared" si="1"/>
        <v>167394458</v>
      </c>
      <c r="J41" s="83">
        <v>20969045</v>
      </c>
      <c r="K41" s="84">
        <v>8789237</v>
      </c>
      <c r="L41" s="84">
        <f t="shared" si="2"/>
        <v>29758282</v>
      </c>
      <c r="M41" s="101">
        <f t="shared" si="3"/>
        <v>0.17777340035952682</v>
      </c>
      <c r="N41" s="83">
        <v>59620840</v>
      </c>
      <c r="O41" s="84">
        <v>8076398</v>
      </c>
      <c r="P41" s="84">
        <f t="shared" si="4"/>
        <v>67697238</v>
      </c>
      <c r="Q41" s="101">
        <f t="shared" si="5"/>
        <v>0.40441743895726823</v>
      </c>
      <c r="R41" s="83">
        <v>0</v>
      </c>
      <c r="S41" s="84">
        <v>0</v>
      </c>
      <c r="T41" s="84">
        <f t="shared" si="6"/>
        <v>0</v>
      </c>
      <c r="U41" s="101">
        <f t="shared" si="7"/>
        <v>0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80589885</v>
      </c>
      <c r="AA41" s="84">
        <f t="shared" si="11"/>
        <v>16865635</v>
      </c>
      <c r="AB41" s="84">
        <f t="shared" si="12"/>
        <v>97455520</v>
      </c>
      <c r="AC41" s="101">
        <f t="shared" si="13"/>
        <v>0.58219083931679505</v>
      </c>
      <c r="AD41" s="83">
        <v>33892610</v>
      </c>
      <c r="AE41" s="84">
        <v>16701612</v>
      </c>
      <c r="AF41" s="84">
        <f t="shared" si="14"/>
        <v>50594222</v>
      </c>
      <c r="AG41" s="84">
        <v>164207566</v>
      </c>
      <c r="AH41" s="84">
        <v>164207566</v>
      </c>
      <c r="AI41" s="85">
        <v>21416680</v>
      </c>
      <c r="AJ41" s="120">
        <f t="shared" si="15"/>
        <v>0.13042444097856001</v>
      </c>
      <c r="AK41" s="121">
        <f t="shared" si="16"/>
        <v>0.33804286979647591</v>
      </c>
    </row>
    <row r="42" spans="1:37" x14ac:dyDescent="0.2">
      <c r="A42" s="61" t="s">
        <v>101</v>
      </c>
      <c r="B42" s="62" t="s">
        <v>511</v>
      </c>
      <c r="C42" s="63" t="s">
        <v>512</v>
      </c>
      <c r="D42" s="83">
        <v>471056520</v>
      </c>
      <c r="E42" s="84">
        <v>63962721</v>
      </c>
      <c r="F42" s="85">
        <f t="shared" si="0"/>
        <v>535019241</v>
      </c>
      <c r="G42" s="83">
        <v>471056520</v>
      </c>
      <c r="H42" s="84">
        <v>63962721</v>
      </c>
      <c r="I42" s="85">
        <f t="shared" si="1"/>
        <v>535019241</v>
      </c>
      <c r="J42" s="83">
        <v>77160026</v>
      </c>
      <c r="K42" s="84">
        <v>3915401</v>
      </c>
      <c r="L42" s="84">
        <f t="shared" si="2"/>
        <v>81075427</v>
      </c>
      <c r="M42" s="101">
        <f t="shared" si="3"/>
        <v>0.15153740424075701</v>
      </c>
      <c r="N42" s="83">
        <v>38975462</v>
      </c>
      <c r="O42" s="84">
        <v>6523515</v>
      </c>
      <c r="P42" s="84">
        <f t="shared" si="4"/>
        <v>45498977</v>
      </c>
      <c r="Q42" s="101">
        <f t="shared" si="5"/>
        <v>8.5041758339304288E-2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116135488</v>
      </c>
      <c r="AA42" s="84">
        <f t="shared" si="11"/>
        <v>10438916</v>
      </c>
      <c r="AB42" s="84">
        <f t="shared" si="12"/>
        <v>126574404</v>
      </c>
      <c r="AC42" s="101">
        <f t="shared" si="13"/>
        <v>0.23657916258006131</v>
      </c>
      <c r="AD42" s="83">
        <v>343554100</v>
      </c>
      <c r="AE42" s="84">
        <v>16789389</v>
      </c>
      <c r="AF42" s="84">
        <f t="shared" si="14"/>
        <v>360343489</v>
      </c>
      <c r="AG42" s="84">
        <v>439702666</v>
      </c>
      <c r="AH42" s="84">
        <v>439702666</v>
      </c>
      <c r="AI42" s="85">
        <v>151381814</v>
      </c>
      <c r="AJ42" s="120">
        <f t="shared" si="15"/>
        <v>0.34428222911889284</v>
      </c>
      <c r="AK42" s="121">
        <f t="shared" si="16"/>
        <v>-0.87373442732026163</v>
      </c>
    </row>
    <row r="43" spans="1:37" x14ac:dyDescent="0.2">
      <c r="A43" s="61" t="s">
        <v>116</v>
      </c>
      <c r="B43" s="62" t="s">
        <v>513</v>
      </c>
      <c r="C43" s="63" t="s">
        <v>514</v>
      </c>
      <c r="D43" s="83">
        <v>161705937</v>
      </c>
      <c r="E43" s="84">
        <v>12179060</v>
      </c>
      <c r="F43" s="85">
        <f t="shared" si="0"/>
        <v>173884997</v>
      </c>
      <c r="G43" s="83">
        <v>161705937</v>
      </c>
      <c r="H43" s="84">
        <v>12179060</v>
      </c>
      <c r="I43" s="85">
        <f t="shared" si="1"/>
        <v>173884997</v>
      </c>
      <c r="J43" s="83">
        <v>26401823</v>
      </c>
      <c r="K43" s="84">
        <v>0</v>
      </c>
      <c r="L43" s="84">
        <f t="shared" si="2"/>
        <v>26401823</v>
      </c>
      <c r="M43" s="101">
        <f t="shared" si="3"/>
        <v>0.15183496825778478</v>
      </c>
      <c r="N43" s="83">
        <v>30256491</v>
      </c>
      <c r="O43" s="84">
        <v>79798</v>
      </c>
      <c r="P43" s="84">
        <f t="shared" si="4"/>
        <v>30336289</v>
      </c>
      <c r="Q43" s="101">
        <f t="shared" si="5"/>
        <v>0.17446179672418777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56658314</v>
      </c>
      <c r="AA43" s="84">
        <f t="shared" si="11"/>
        <v>79798</v>
      </c>
      <c r="AB43" s="84">
        <f t="shared" si="12"/>
        <v>56738112</v>
      </c>
      <c r="AC43" s="101">
        <f t="shared" si="13"/>
        <v>0.32629676498197252</v>
      </c>
      <c r="AD43" s="83">
        <v>49906381</v>
      </c>
      <c r="AE43" s="84">
        <v>61804</v>
      </c>
      <c r="AF43" s="84">
        <f t="shared" si="14"/>
        <v>49968185</v>
      </c>
      <c r="AG43" s="84">
        <v>156093918</v>
      </c>
      <c r="AH43" s="84">
        <v>156093918</v>
      </c>
      <c r="AI43" s="85">
        <v>27201902</v>
      </c>
      <c r="AJ43" s="120">
        <f t="shared" si="15"/>
        <v>0.1742662516806068</v>
      </c>
      <c r="AK43" s="121">
        <f t="shared" si="16"/>
        <v>-0.39288791458004724</v>
      </c>
    </row>
    <row r="44" spans="1:37" ht="16.5" x14ac:dyDescent="0.3">
      <c r="A44" s="64" t="s">
        <v>0</v>
      </c>
      <c r="B44" s="65" t="s">
        <v>515</v>
      </c>
      <c r="C44" s="66" t="s">
        <v>0</v>
      </c>
      <c r="D44" s="86">
        <f>SUM(D39:D43)</f>
        <v>3334980274</v>
      </c>
      <c r="E44" s="87">
        <f>SUM(E39:E43)</f>
        <v>340310281</v>
      </c>
      <c r="F44" s="88">
        <f t="shared" si="0"/>
        <v>3675290555</v>
      </c>
      <c r="G44" s="86">
        <f>SUM(G39:G43)</f>
        <v>3334980274</v>
      </c>
      <c r="H44" s="87">
        <f>SUM(H39:H43)</f>
        <v>340310281</v>
      </c>
      <c r="I44" s="88">
        <f t="shared" si="1"/>
        <v>3675290555</v>
      </c>
      <c r="J44" s="86">
        <f>SUM(J39:J43)</f>
        <v>708926560</v>
      </c>
      <c r="K44" s="87">
        <f>SUM(K39:K43)</f>
        <v>24817624</v>
      </c>
      <c r="L44" s="87">
        <f t="shared" si="2"/>
        <v>733744184</v>
      </c>
      <c r="M44" s="102">
        <f t="shared" si="3"/>
        <v>0.19964249710864015</v>
      </c>
      <c r="N44" s="86">
        <f>SUM(N39:N43)</f>
        <v>678708466</v>
      </c>
      <c r="O44" s="87">
        <f>SUM(O39:O43)</f>
        <v>33245267</v>
      </c>
      <c r="P44" s="87">
        <f t="shared" si="4"/>
        <v>711953733</v>
      </c>
      <c r="Q44" s="102">
        <f t="shared" si="5"/>
        <v>0.19371359144147993</v>
      </c>
      <c r="R44" s="86">
        <f>SUM(R39:R43)</f>
        <v>0</v>
      </c>
      <c r="S44" s="87">
        <f>SUM(S39:S43)</f>
        <v>0</v>
      </c>
      <c r="T44" s="87">
        <f t="shared" si="6"/>
        <v>0</v>
      </c>
      <c r="U44" s="102">
        <f t="shared" si="7"/>
        <v>0</v>
      </c>
      <c r="V44" s="86">
        <f>SUM(V39:V43)</f>
        <v>0</v>
      </c>
      <c r="W44" s="87">
        <f>SUM(W39:W43)</f>
        <v>0</v>
      </c>
      <c r="X44" s="87">
        <f t="shared" si="8"/>
        <v>0</v>
      </c>
      <c r="Y44" s="102">
        <f t="shared" si="9"/>
        <v>0</v>
      </c>
      <c r="Z44" s="86">
        <f t="shared" si="10"/>
        <v>1387635026</v>
      </c>
      <c r="AA44" s="87">
        <f t="shared" si="11"/>
        <v>58062891</v>
      </c>
      <c r="AB44" s="87">
        <f t="shared" si="12"/>
        <v>1445697917</v>
      </c>
      <c r="AC44" s="102">
        <f t="shared" si="13"/>
        <v>0.39335608855012011</v>
      </c>
      <c r="AD44" s="86">
        <f>SUM(AD39:AD43)</f>
        <v>1401729127</v>
      </c>
      <c r="AE44" s="87">
        <f>SUM(AE39:AE43)</f>
        <v>86139664</v>
      </c>
      <c r="AF44" s="87">
        <f t="shared" si="14"/>
        <v>1487868791</v>
      </c>
      <c r="AG44" s="87">
        <f>SUM(AG39:AG43)</f>
        <v>3328969144</v>
      </c>
      <c r="AH44" s="87">
        <f>SUM(AH39:AH43)</f>
        <v>3328969144</v>
      </c>
      <c r="AI44" s="88">
        <f>SUM(AI39:AI43)</f>
        <v>748935444</v>
      </c>
      <c r="AJ44" s="122">
        <f t="shared" si="15"/>
        <v>0.22497518348881398</v>
      </c>
      <c r="AK44" s="123">
        <f t="shared" si="16"/>
        <v>-0.52149427603660248</v>
      </c>
    </row>
    <row r="45" spans="1:37" ht="16.5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8696524124</v>
      </c>
      <c r="E45" s="90">
        <f>SUM(E9:E12,E14:E20,E22:E30,E32:E37,E39:E43)</f>
        <v>1366325074</v>
      </c>
      <c r="F45" s="91">
        <f t="shared" si="0"/>
        <v>10062849198</v>
      </c>
      <c r="G45" s="89">
        <f>SUM(G9:G12,G14:G20,G22:G30,G32:G37,G39:G43)</f>
        <v>8696578071</v>
      </c>
      <c r="H45" s="90">
        <f>SUM(H9:H12,H14:H20,H22:H30,H32:H37,H39:H43)</f>
        <v>1366325074</v>
      </c>
      <c r="I45" s="91">
        <f t="shared" si="1"/>
        <v>10062903145</v>
      </c>
      <c r="J45" s="89">
        <f>SUM(J9:J12,J14:J20,J22:J30,J32:J37,J39:J43)</f>
        <v>1747903103</v>
      </c>
      <c r="K45" s="90">
        <f>SUM(K9:K12,K14:K20,K22:K30,K32:K37,K39:K43)</f>
        <v>171147394</v>
      </c>
      <c r="L45" s="90">
        <f t="shared" si="2"/>
        <v>1919050497</v>
      </c>
      <c r="M45" s="103">
        <f t="shared" si="3"/>
        <v>0.1907064748005379</v>
      </c>
      <c r="N45" s="89">
        <f>SUM(N9:N12,N14:N20,N22:N30,N32:N37,N39:N43)</f>
        <v>1817961247</v>
      </c>
      <c r="O45" s="90">
        <f>SUM(O9:O12,O14:O20,O22:O30,O32:O37,O39:O43)</f>
        <v>234979512</v>
      </c>
      <c r="P45" s="90">
        <f t="shared" si="4"/>
        <v>2052940759</v>
      </c>
      <c r="Q45" s="103">
        <f t="shared" si="5"/>
        <v>0.20401187761096765</v>
      </c>
      <c r="R45" s="89">
        <f>SUM(R9:R12,R14:R20,R22:R30,R32:R37,R39:R43)</f>
        <v>0</v>
      </c>
      <c r="S45" s="90">
        <f>SUM(S9:S12,S14:S20,S22:S30,S32:S37,S39:S43)</f>
        <v>0</v>
      </c>
      <c r="T45" s="90">
        <f t="shared" si="6"/>
        <v>0</v>
      </c>
      <c r="U45" s="103">
        <f t="shared" si="7"/>
        <v>0</v>
      </c>
      <c r="V45" s="89">
        <f>SUM(V9:V12,V14:V20,V22:V30,V32:V37,V39:V43)</f>
        <v>0</v>
      </c>
      <c r="W45" s="90">
        <f>SUM(W9:W12,W14:W20,W22:W30,W32:W37,W39:W43)</f>
        <v>0</v>
      </c>
      <c r="X45" s="90">
        <f t="shared" si="8"/>
        <v>0</v>
      </c>
      <c r="Y45" s="103">
        <f t="shared" si="9"/>
        <v>0</v>
      </c>
      <c r="Z45" s="89">
        <f t="shared" si="10"/>
        <v>3565864350</v>
      </c>
      <c r="AA45" s="90">
        <f t="shared" si="11"/>
        <v>406126906</v>
      </c>
      <c r="AB45" s="90">
        <f t="shared" si="12"/>
        <v>3971991256</v>
      </c>
      <c r="AC45" s="103">
        <f t="shared" si="13"/>
        <v>0.39471835241150555</v>
      </c>
      <c r="AD45" s="89">
        <f>SUM(AD9:AD12,AD14:AD20,AD22:AD30,AD32:AD37,AD39:AD43)</f>
        <v>3366055968</v>
      </c>
      <c r="AE45" s="90">
        <f>SUM(AE9:AE12,AE14:AE20,AE22:AE30,AE32:AE37,AE39:AE43)</f>
        <v>1596669097</v>
      </c>
      <c r="AF45" s="90">
        <f t="shared" si="14"/>
        <v>4962725065</v>
      </c>
      <c r="AG45" s="90">
        <f>SUM(AG9:AG12,AG14:AG20,AG22:AG30,AG32:AG37,AG39:AG43)</f>
        <v>9374169272</v>
      </c>
      <c r="AH45" s="90">
        <f>SUM(AH9:AH12,AH14:AH20,AH22:AH30,AH32:AH37,AH39:AH43)</f>
        <v>9374169272</v>
      </c>
      <c r="AI45" s="91">
        <f>SUM(AI9:AI12,AI14:AI20,AI22:AI30,AI32:AI37,AI39:AI43)</f>
        <v>1914063765</v>
      </c>
      <c r="AJ45" s="124">
        <f t="shared" si="15"/>
        <v>0.20418489462497516</v>
      </c>
      <c r="AK45" s="125">
        <f t="shared" si="16"/>
        <v>-0.58632792828308733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517</v>
      </c>
      <c r="C9" s="63" t="s">
        <v>518</v>
      </c>
      <c r="D9" s="83">
        <v>508117900</v>
      </c>
      <c r="E9" s="84">
        <v>196132200</v>
      </c>
      <c r="F9" s="85">
        <f>$D9       +$E9</f>
        <v>704250100</v>
      </c>
      <c r="G9" s="83">
        <v>508117900</v>
      </c>
      <c r="H9" s="84">
        <v>196132200</v>
      </c>
      <c r="I9" s="85">
        <f>$G9       +$H9</f>
        <v>704250100</v>
      </c>
      <c r="J9" s="83">
        <v>51948562</v>
      </c>
      <c r="K9" s="84">
        <v>30343201</v>
      </c>
      <c r="L9" s="84">
        <f>$J9       +$K9</f>
        <v>82291763</v>
      </c>
      <c r="M9" s="101">
        <f>IF(($F9       =0),0,($L9       /$F9       ))</f>
        <v>0.11685019711037314</v>
      </c>
      <c r="N9" s="83">
        <v>107093904</v>
      </c>
      <c r="O9" s="84">
        <v>66968288</v>
      </c>
      <c r="P9" s="84">
        <f>$N9       +$O9</f>
        <v>174062192</v>
      </c>
      <c r="Q9" s="101">
        <f>IF(($F9       =0),0,($P9       /$F9       ))</f>
        <v>0.24715962695638949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159042466</v>
      </c>
      <c r="AA9" s="84">
        <f>$K9       +$O9</f>
        <v>97311489</v>
      </c>
      <c r="AB9" s="84">
        <f>$Z9       +$AA9</f>
        <v>256353955</v>
      </c>
      <c r="AC9" s="101">
        <f>IF(($F9       =0),0,($AB9       /$F9       ))</f>
        <v>0.36400982406676263</v>
      </c>
      <c r="AD9" s="83">
        <v>191555148</v>
      </c>
      <c r="AE9" s="84">
        <v>85027789</v>
      </c>
      <c r="AF9" s="84">
        <f>$AD9       +$AE9</f>
        <v>276582937</v>
      </c>
      <c r="AG9" s="84">
        <v>677028322</v>
      </c>
      <c r="AH9" s="84">
        <v>677028322</v>
      </c>
      <c r="AI9" s="85">
        <v>191967863</v>
      </c>
      <c r="AJ9" s="120">
        <f>IF(($AG9       =0),0,($AI9       /$AG9       ))</f>
        <v>0.28354480420096811</v>
      </c>
      <c r="AK9" s="121">
        <f>IF(($AF9       =0),0,(($P9       /$AF9       )-1))</f>
        <v>-0.37066908794883469</v>
      </c>
    </row>
    <row r="10" spans="1:37" x14ac:dyDescent="0.2">
      <c r="A10" s="61" t="s">
        <v>101</v>
      </c>
      <c r="B10" s="62" t="s">
        <v>85</v>
      </c>
      <c r="C10" s="63" t="s">
        <v>86</v>
      </c>
      <c r="D10" s="83">
        <v>2635090191</v>
      </c>
      <c r="E10" s="84">
        <v>310285000</v>
      </c>
      <c r="F10" s="85">
        <f t="shared" ref="F10:F35" si="0">$D10      +$E10</f>
        <v>2945375191</v>
      </c>
      <c r="G10" s="83">
        <v>2635090191</v>
      </c>
      <c r="H10" s="84">
        <v>310285000</v>
      </c>
      <c r="I10" s="85">
        <f t="shared" ref="I10:I35" si="1">$G10      +$H10</f>
        <v>2945375191</v>
      </c>
      <c r="J10" s="83">
        <v>399010624</v>
      </c>
      <c r="K10" s="84">
        <v>41615300</v>
      </c>
      <c r="L10" s="84">
        <f t="shared" ref="L10:L35" si="2">$J10      +$K10</f>
        <v>440625924</v>
      </c>
      <c r="M10" s="101">
        <f t="shared" ref="M10:M35" si="3">IF(($F10      =0),0,($L10      /$F10      ))</f>
        <v>0.1495992515134891</v>
      </c>
      <c r="N10" s="83">
        <v>566568434</v>
      </c>
      <c r="O10" s="84">
        <v>71903637</v>
      </c>
      <c r="P10" s="84">
        <f t="shared" ref="P10:P35" si="4">$N10      +$O10</f>
        <v>638472071</v>
      </c>
      <c r="Q10" s="101">
        <f t="shared" ref="Q10:Q35" si="5">IF(($F10      =0),0,($P10      /$F10      ))</f>
        <v>0.21677104938988398</v>
      </c>
      <c r="R10" s="83">
        <v>0</v>
      </c>
      <c r="S10" s="84">
        <v>0</v>
      </c>
      <c r="T10" s="84">
        <f t="shared" ref="T10:T35" si="6">$R10      +$S10</f>
        <v>0</v>
      </c>
      <c r="U10" s="101">
        <f t="shared" ref="U10:U35" si="7">IF(($I10      =0),0,($T10      /$I10      ))</f>
        <v>0</v>
      </c>
      <c r="V10" s="83">
        <v>0</v>
      </c>
      <c r="W10" s="84">
        <v>0</v>
      </c>
      <c r="X10" s="84">
        <f t="shared" ref="X10:X35" si="8">$V10      +$W10</f>
        <v>0</v>
      </c>
      <c r="Y10" s="101">
        <f t="shared" ref="Y10:Y35" si="9">IF(($I10      =0),0,($X10      /$I10      ))</f>
        <v>0</v>
      </c>
      <c r="Z10" s="83">
        <f t="shared" ref="Z10:Z35" si="10">$J10      +$N10</f>
        <v>965579058</v>
      </c>
      <c r="AA10" s="84">
        <f t="shared" ref="AA10:AA35" si="11">$K10      +$O10</f>
        <v>113518937</v>
      </c>
      <c r="AB10" s="84">
        <f t="shared" ref="AB10:AB35" si="12">$Z10      +$AA10</f>
        <v>1079097995</v>
      </c>
      <c r="AC10" s="101">
        <f t="shared" ref="AC10:AC35" si="13">IF(($F10      =0),0,($AB10      /$F10      ))</f>
        <v>0.36637030090337308</v>
      </c>
      <c r="AD10" s="83">
        <v>847723057</v>
      </c>
      <c r="AE10" s="84">
        <v>122369895</v>
      </c>
      <c r="AF10" s="84">
        <f t="shared" ref="AF10:AF35" si="14">$AD10      +$AE10</f>
        <v>970092952</v>
      </c>
      <c r="AG10" s="84">
        <v>2743956786</v>
      </c>
      <c r="AH10" s="84">
        <v>2743956786</v>
      </c>
      <c r="AI10" s="85">
        <v>690767554</v>
      </c>
      <c r="AJ10" s="120">
        <f t="shared" ref="AJ10:AJ35" si="15">IF(($AG10      =0),0,($AI10      /$AG10      ))</f>
        <v>0.25174141135326172</v>
      </c>
      <c r="AK10" s="121">
        <f t="shared" ref="AK10:AK35" si="16">IF(($AF10      =0),0,(($P10      /$AF10      )-1))</f>
        <v>-0.34184443904711515</v>
      </c>
    </row>
    <row r="11" spans="1:37" x14ac:dyDescent="0.2">
      <c r="A11" s="61" t="s">
        <v>101</v>
      </c>
      <c r="B11" s="62" t="s">
        <v>87</v>
      </c>
      <c r="C11" s="63" t="s">
        <v>88</v>
      </c>
      <c r="D11" s="83">
        <v>5310188755</v>
      </c>
      <c r="E11" s="84">
        <v>626869787</v>
      </c>
      <c r="F11" s="85">
        <f t="shared" si="0"/>
        <v>5937058542</v>
      </c>
      <c r="G11" s="83">
        <v>5310188755</v>
      </c>
      <c r="H11" s="84">
        <v>626869787</v>
      </c>
      <c r="I11" s="85">
        <f t="shared" si="1"/>
        <v>5937058542</v>
      </c>
      <c r="J11" s="83">
        <v>1050495095</v>
      </c>
      <c r="K11" s="84">
        <v>32738473</v>
      </c>
      <c r="L11" s="84">
        <f t="shared" si="2"/>
        <v>1083233568</v>
      </c>
      <c r="M11" s="101">
        <f t="shared" si="3"/>
        <v>0.18245290329158423</v>
      </c>
      <c r="N11" s="83">
        <v>1293211665</v>
      </c>
      <c r="O11" s="84">
        <v>57902854</v>
      </c>
      <c r="P11" s="84">
        <f t="shared" si="4"/>
        <v>1351114519</v>
      </c>
      <c r="Q11" s="101">
        <f t="shared" si="5"/>
        <v>0.22757304975888851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2343706760</v>
      </c>
      <c r="AA11" s="84">
        <f t="shared" si="11"/>
        <v>90641327</v>
      </c>
      <c r="AB11" s="84">
        <f t="shared" si="12"/>
        <v>2434348087</v>
      </c>
      <c r="AC11" s="101">
        <f t="shared" si="13"/>
        <v>0.41002595305047274</v>
      </c>
      <c r="AD11" s="83">
        <v>1699281833</v>
      </c>
      <c r="AE11" s="84">
        <v>129329772</v>
      </c>
      <c r="AF11" s="84">
        <f t="shared" si="14"/>
        <v>1828611605</v>
      </c>
      <c r="AG11" s="84">
        <v>4937494902</v>
      </c>
      <c r="AH11" s="84">
        <v>4937494902</v>
      </c>
      <c r="AI11" s="85">
        <v>1045457055</v>
      </c>
      <c r="AJ11" s="120">
        <f t="shared" si="15"/>
        <v>0.21173835634271201</v>
      </c>
      <c r="AK11" s="121">
        <f t="shared" si="16"/>
        <v>-0.26112548159181126</v>
      </c>
    </row>
    <row r="12" spans="1:37" x14ac:dyDescent="0.2">
      <c r="A12" s="61" t="s">
        <v>101</v>
      </c>
      <c r="B12" s="62" t="s">
        <v>519</v>
      </c>
      <c r="C12" s="63" t="s">
        <v>520</v>
      </c>
      <c r="D12" s="83">
        <v>247810878</v>
      </c>
      <c r="E12" s="84">
        <v>28255150</v>
      </c>
      <c r="F12" s="85">
        <f t="shared" si="0"/>
        <v>276066028</v>
      </c>
      <c r="G12" s="83">
        <v>247810878</v>
      </c>
      <c r="H12" s="84">
        <v>28255150</v>
      </c>
      <c r="I12" s="85">
        <f t="shared" si="1"/>
        <v>276066028</v>
      </c>
      <c r="J12" s="83">
        <v>43403013</v>
      </c>
      <c r="K12" s="84">
        <v>0</v>
      </c>
      <c r="L12" s="84">
        <f t="shared" si="2"/>
        <v>43403013</v>
      </c>
      <c r="M12" s="101">
        <f t="shared" si="3"/>
        <v>0.1572196815176404</v>
      </c>
      <c r="N12" s="83">
        <v>12964827</v>
      </c>
      <c r="O12" s="84">
        <v>0</v>
      </c>
      <c r="P12" s="84">
        <f t="shared" si="4"/>
        <v>12964827</v>
      </c>
      <c r="Q12" s="101">
        <f t="shared" si="5"/>
        <v>4.6962775876211761E-2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56367840</v>
      </c>
      <c r="AA12" s="84">
        <f t="shared" si="11"/>
        <v>0</v>
      </c>
      <c r="AB12" s="84">
        <f t="shared" si="12"/>
        <v>56367840</v>
      </c>
      <c r="AC12" s="101">
        <f t="shared" si="13"/>
        <v>0.20418245739385216</v>
      </c>
      <c r="AD12" s="83">
        <v>30369264</v>
      </c>
      <c r="AE12" s="84">
        <v>28581789</v>
      </c>
      <c r="AF12" s="84">
        <f t="shared" si="14"/>
        <v>58951053</v>
      </c>
      <c r="AG12" s="84">
        <v>274801340</v>
      </c>
      <c r="AH12" s="84">
        <v>274801340</v>
      </c>
      <c r="AI12" s="85">
        <v>8752920</v>
      </c>
      <c r="AJ12" s="120">
        <f t="shared" si="15"/>
        <v>3.1851809747361494E-2</v>
      </c>
      <c r="AK12" s="121">
        <f t="shared" si="16"/>
        <v>-0.78007471724041977</v>
      </c>
    </row>
    <row r="13" spans="1:37" x14ac:dyDescent="0.2">
      <c r="A13" s="61" t="s">
        <v>101</v>
      </c>
      <c r="B13" s="62" t="s">
        <v>521</v>
      </c>
      <c r="C13" s="63" t="s">
        <v>522</v>
      </c>
      <c r="D13" s="83">
        <v>856652831</v>
      </c>
      <c r="E13" s="84">
        <v>235159872</v>
      </c>
      <c r="F13" s="85">
        <f t="shared" si="0"/>
        <v>1091812703</v>
      </c>
      <c r="G13" s="83">
        <v>856652831</v>
      </c>
      <c r="H13" s="84">
        <v>235159872</v>
      </c>
      <c r="I13" s="85">
        <f t="shared" si="1"/>
        <v>1091812703</v>
      </c>
      <c r="J13" s="83">
        <v>157471365</v>
      </c>
      <c r="K13" s="84">
        <v>11309284</v>
      </c>
      <c r="L13" s="84">
        <f t="shared" si="2"/>
        <v>168780649</v>
      </c>
      <c r="M13" s="101">
        <f t="shared" si="3"/>
        <v>0.15458754833703378</v>
      </c>
      <c r="N13" s="83">
        <v>217605976</v>
      </c>
      <c r="O13" s="84">
        <v>43423837</v>
      </c>
      <c r="P13" s="84">
        <f t="shared" si="4"/>
        <v>261029813</v>
      </c>
      <c r="Q13" s="101">
        <f t="shared" si="5"/>
        <v>0.23907929655220361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375077341</v>
      </c>
      <c r="AA13" s="84">
        <f t="shared" si="11"/>
        <v>54733121</v>
      </c>
      <c r="AB13" s="84">
        <f t="shared" si="12"/>
        <v>429810462</v>
      </c>
      <c r="AC13" s="101">
        <f t="shared" si="13"/>
        <v>0.39366684488923737</v>
      </c>
      <c r="AD13" s="83">
        <v>284883255</v>
      </c>
      <c r="AE13" s="84">
        <v>66283013</v>
      </c>
      <c r="AF13" s="84">
        <f t="shared" si="14"/>
        <v>351166268</v>
      </c>
      <c r="AG13" s="84">
        <v>1058472495</v>
      </c>
      <c r="AH13" s="84">
        <v>1058472495</v>
      </c>
      <c r="AI13" s="85">
        <v>222118675</v>
      </c>
      <c r="AJ13" s="120">
        <f t="shared" si="15"/>
        <v>0.20984832014931101</v>
      </c>
      <c r="AK13" s="121">
        <f t="shared" si="16"/>
        <v>-0.25667742950755168</v>
      </c>
    </row>
    <row r="14" spans="1:37" x14ac:dyDescent="0.2">
      <c r="A14" s="61" t="s">
        <v>116</v>
      </c>
      <c r="B14" s="62" t="s">
        <v>523</v>
      </c>
      <c r="C14" s="63" t="s">
        <v>524</v>
      </c>
      <c r="D14" s="83">
        <v>342833000</v>
      </c>
      <c r="E14" s="84">
        <v>15809500</v>
      </c>
      <c r="F14" s="85">
        <f t="shared" si="0"/>
        <v>358642500</v>
      </c>
      <c r="G14" s="83">
        <v>342833000</v>
      </c>
      <c r="H14" s="84">
        <v>15809500</v>
      </c>
      <c r="I14" s="85">
        <f t="shared" si="1"/>
        <v>358642500</v>
      </c>
      <c r="J14" s="83">
        <v>63672385</v>
      </c>
      <c r="K14" s="84">
        <v>0</v>
      </c>
      <c r="L14" s="84">
        <f t="shared" si="2"/>
        <v>63672385</v>
      </c>
      <c r="M14" s="101">
        <f t="shared" si="3"/>
        <v>0.17753719930013873</v>
      </c>
      <c r="N14" s="83">
        <v>62598448</v>
      </c>
      <c r="O14" s="84">
        <v>445721</v>
      </c>
      <c r="P14" s="84">
        <f t="shared" si="4"/>
        <v>63044169</v>
      </c>
      <c r="Q14" s="101">
        <f t="shared" si="5"/>
        <v>0.17578554967690668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126270833</v>
      </c>
      <c r="AA14" s="84">
        <f t="shared" si="11"/>
        <v>445721</v>
      </c>
      <c r="AB14" s="84">
        <f t="shared" si="12"/>
        <v>126716554</v>
      </c>
      <c r="AC14" s="101">
        <f t="shared" si="13"/>
        <v>0.35332274897704541</v>
      </c>
      <c r="AD14" s="83">
        <v>123346302</v>
      </c>
      <c r="AE14" s="84">
        <v>122430</v>
      </c>
      <c r="AF14" s="84">
        <f t="shared" si="14"/>
        <v>123468732</v>
      </c>
      <c r="AG14" s="84">
        <v>291240397</v>
      </c>
      <c r="AH14" s="84">
        <v>291240397</v>
      </c>
      <c r="AI14" s="85">
        <v>62848427</v>
      </c>
      <c r="AJ14" s="120">
        <f t="shared" si="15"/>
        <v>0.21579570570356008</v>
      </c>
      <c r="AK14" s="121">
        <f t="shared" si="16"/>
        <v>-0.48939162183993268</v>
      </c>
    </row>
    <row r="15" spans="1:37" ht="16.5" x14ac:dyDescent="0.3">
      <c r="A15" s="64" t="s">
        <v>0</v>
      </c>
      <c r="B15" s="65" t="s">
        <v>525</v>
      </c>
      <c r="C15" s="66" t="s">
        <v>0</v>
      </c>
      <c r="D15" s="86">
        <f>SUM(D9:D14)</f>
        <v>9900693555</v>
      </c>
      <c r="E15" s="87">
        <f>SUM(E9:E14)</f>
        <v>1412511509</v>
      </c>
      <c r="F15" s="88">
        <f t="shared" si="0"/>
        <v>11313205064</v>
      </c>
      <c r="G15" s="86">
        <f>SUM(G9:G14)</f>
        <v>9900693555</v>
      </c>
      <c r="H15" s="87">
        <f>SUM(H9:H14)</f>
        <v>1412511509</v>
      </c>
      <c r="I15" s="88">
        <f t="shared" si="1"/>
        <v>11313205064</v>
      </c>
      <c r="J15" s="86">
        <f>SUM(J9:J14)</f>
        <v>1766001044</v>
      </c>
      <c r="K15" s="87">
        <f>SUM(K9:K14)</f>
        <v>116006258</v>
      </c>
      <c r="L15" s="87">
        <f t="shared" si="2"/>
        <v>1882007302</v>
      </c>
      <c r="M15" s="102">
        <f t="shared" si="3"/>
        <v>0.16635491811147107</v>
      </c>
      <c r="N15" s="86">
        <f>SUM(N9:N14)</f>
        <v>2260043254</v>
      </c>
      <c r="O15" s="87">
        <f>SUM(O9:O14)</f>
        <v>240644337</v>
      </c>
      <c r="P15" s="87">
        <f t="shared" si="4"/>
        <v>2500687591</v>
      </c>
      <c r="Q15" s="102">
        <f t="shared" si="5"/>
        <v>0.22104148000971832</v>
      </c>
      <c r="R15" s="86">
        <f>SUM(R9:R14)</f>
        <v>0</v>
      </c>
      <c r="S15" s="87">
        <f>SUM(S9:S14)</f>
        <v>0</v>
      </c>
      <c r="T15" s="87">
        <f t="shared" si="6"/>
        <v>0</v>
      </c>
      <c r="U15" s="102">
        <f t="shared" si="7"/>
        <v>0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4026044298</v>
      </c>
      <c r="AA15" s="87">
        <f t="shared" si="11"/>
        <v>356650595</v>
      </c>
      <c r="AB15" s="87">
        <f t="shared" si="12"/>
        <v>4382694893</v>
      </c>
      <c r="AC15" s="102">
        <f t="shared" si="13"/>
        <v>0.38739639812118942</v>
      </c>
      <c r="AD15" s="86">
        <f>SUM(AD9:AD14)</f>
        <v>3177158859</v>
      </c>
      <c r="AE15" s="87">
        <f>SUM(AE9:AE14)</f>
        <v>431714688</v>
      </c>
      <c r="AF15" s="87">
        <f t="shared" si="14"/>
        <v>3608873547</v>
      </c>
      <c r="AG15" s="87">
        <f>SUM(AG9:AG14)</f>
        <v>9982994242</v>
      </c>
      <c r="AH15" s="87">
        <f>SUM(AH9:AH14)</f>
        <v>9982994242</v>
      </c>
      <c r="AI15" s="88">
        <f>SUM(AI9:AI14)</f>
        <v>2221912494</v>
      </c>
      <c r="AJ15" s="122">
        <f t="shared" si="15"/>
        <v>0.22256974612407074</v>
      </c>
      <c r="AK15" s="123">
        <f t="shared" si="16"/>
        <v>-0.30707253705833437</v>
      </c>
    </row>
    <row r="16" spans="1:37" x14ac:dyDescent="0.2">
      <c r="A16" s="61" t="s">
        <v>101</v>
      </c>
      <c r="B16" s="62" t="s">
        <v>526</v>
      </c>
      <c r="C16" s="63" t="s">
        <v>527</v>
      </c>
      <c r="D16" s="83">
        <v>195668117</v>
      </c>
      <c r="E16" s="84">
        <v>34342150</v>
      </c>
      <c r="F16" s="85">
        <f t="shared" si="0"/>
        <v>230010267</v>
      </c>
      <c r="G16" s="83">
        <v>195668117</v>
      </c>
      <c r="H16" s="84">
        <v>34342150</v>
      </c>
      <c r="I16" s="85">
        <f t="shared" si="1"/>
        <v>230010267</v>
      </c>
      <c r="J16" s="83">
        <v>38559093</v>
      </c>
      <c r="K16" s="84">
        <v>9779315</v>
      </c>
      <c r="L16" s="84">
        <f t="shared" si="2"/>
        <v>48338408</v>
      </c>
      <c r="M16" s="101">
        <f t="shared" si="3"/>
        <v>0.21015761005138087</v>
      </c>
      <c r="N16" s="83">
        <v>41014365</v>
      </c>
      <c r="O16" s="84">
        <v>9408276</v>
      </c>
      <c r="P16" s="84">
        <f t="shared" si="4"/>
        <v>50422641</v>
      </c>
      <c r="Q16" s="101">
        <f t="shared" si="5"/>
        <v>0.21921908816357316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79573458</v>
      </c>
      <c r="AA16" s="84">
        <f t="shared" si="11"/>
        <v>19187591</v>
      </c>
      <c r="AB16" s="84">
        <f t="shared" si="12"/>
        <v>98761049</v>
      </c>
      <c r="AC16" s="101">
        <f t="shared" si="13"/>
        <v>0.42937669821495406</v>
      </c>
      <c r="AD16" s="83">
        <v>74444578</v>
      </c>
      <c r="AE16" s="84">
        <v>12305865</v>
      </c>
      <c r="AF16" s="84">
        <f t="shared" si="14"/>
        <v>86750443</v>
      </c>
      <c r="AG16" s="84">
        <v>208510653</v>
      </c>
      <c r="AH16" s="84">
        <v>208510653</v>
      </c>
      <c r="AI16" s="85">
        <v>46705591</v>
      </c>
      <c r="AJ16" s="120">
        <f t="shared" si="15"/>
        <v>0.22399618594067711</v>
      </c>
      <c r="AK16" s="121">
        <f t="shared" si="16"/>
        <v>-0.41876214972181758</v>
      </c>
    </row>
    <row r="17" spans="1:37" x14ac:dyDescent="0.2">
      <c r="A17" s="61" t="s">
        <v>101</v>
      </c>
      <c r="B17" s="62" t="s">
        <v>528</v>
      </c>
      <c r="C17" s="63" t="s">
        <v>529</v>
      </c>
      <c r="D17" s="83">
        <v>278621273</v>
      </c>
      <c r="E17" s="84">
        <v>29475581</v>
      </c>
      <c r="F17" s="85">
        <f t="shared" si="0"/>
        <v>308096854</v>
      </c>
      <c r="G17" s="83">
        <v>278621273</v>
      </c>
      <c r="H17" s="84">
        <v>29475581</v>
      </c>
      <c r="I17" s="85">
        <f t="shared" si="1"/>
        <v>308096854</v>
      </c>
      <c r="J17" s="83">
        <v>10004273</v>
      </c>
      <c r="K17" s="84">
        <v>1786700</v>
      </c>
      <c r="L17" s="84">
        <f t="shared" si="2"/>
        <v>11790973</v>
      </c>
      <c r="M17" s="101">
        <f t="shared" si="3"/>
        <v>3.8270345337573619E-2</v>
      </c>
      <c r="N17" s="83">
        <v>40761069</v>
      </c>
      <c r="O17" s="84">
        <v>0</v>
      </c>
      <c r="P17" s="84">
        <f t="shared" si="4"/>
        <v>40761069</v>
      </c>
      <c r="Q17" s="101">
        <f t="shared" si="5"/>
        <v>0.1322995300692035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50765342</v>
      </c>
      <c r="AA17" s="84">
        <f t="shared" si="11"/>
        <v>1786700</v>
      </c>
      <c r="AB17" s="84">
        <f t="shared" si="12"/>
        <v>52552042</v>
      </c>
      <c r="AC17" s="101">
        <f t="shared" si="13"/>
        <v>0.17056987540677712</v>
      </c>
      <c r="AD17" s="83">
        <v>60697218</v>
      </c>
      <c r="AE17" s="84">
        <v>0</v>
      </c>
      <c r="AF17" s="84">
        <f t="shared" si="14"/>
        <v>60697218</v>
      </c>
      <c r="AG17" s="84">
        <v>237260608</v>
      </c>
      <c r="AH17" s="84">
        <v>237260608</v>
      </c>
      <c r="AI17" s="85">
        <v>28167668</v>
      </c>
      <c r="AJ17" s="120">
        <f t="shared" si="15"/>
        <v>0.11872037350591295</v>
      </c>
      <c r="AK17" s="121">
        <f t="shared" si="16"/>
        <v>-0.32845243417910852</v>
      </c>
    </row>
    <row r="18" spans="1:37" x14ac:dyDescent="0.2">
      <c r="A18" s="61" t="s">
        <v>101</v>
      </c>
      <c r="B18" s="62" t="s">
        <v>530</v>
      </c>
      <c r="C18" s="63" t="s">
        <v>531</v>
      </c>
      <c r="D18" s="83">
        <v>1158438248</v>
      </c>
      <c r="E18" s="84">
        <v>114964044</v>
      </c>
      <c r="F18" s="85">
        <f t="shared" si="0"/>
        <v>1273402292</v>
      </c>
      <c r="G18" s="83">
        <v>1158438248</v>
      </c>
      <c r="H18" s="84">
        <v>114964044</v>
      </c>
      <c r="I18" s="85">
        <f t="shared" si="1"/>
        <v>1273402292</v>
      </c>
      <c r="J18" s="83">
        <v>166714313</v>
      </c>
      <c r="K18" s="84">
        <v>34060023</v>
      </c>
      <c r="L18" s="84">
        <f t="shared" si="2"/>
        <v>200774336</v>
      </c>
      <c r="M18" s="101">
        <f t="shared" si="3"/>
        <v>0.15766764145261961</v>
      </c>
      <c r="N18" s="83">
        <v>212852453</v>
      </c>
      <c r="O18" s="84">
        <v>10487785</v>
      </c>
      <c r="P18" s="84">
        <f t="shared" si="4"/>
        <v>223340238</v>
      </c>
      <c r="Q18" s="101">
        <f t="shared" si="5"/>
        <v>0.17538859432176993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379566766</v>
      </c>
      <c r="AA18" s="84">
        <f t="shared" si="11"/>
        <v>44547808</v>
      </c>
      <c r="AB18" s="84">
        <f t="shared" si="12"/>
        <v>424114574</v>
      </c>
      <c r="AC18" s="101">
        <f t="shared" si="13"/>
        <v>0.33305623577438953</v>
      </c>
      <c r="AD18" s="83">
        <v>323431870</v>
      </c>
      <c r="AE18" s="84">
        <v>52008578</v>
      </c>
      <c r="AF18" s="84">
        <f t="shared" si="14"/>
        <v>375440448</v>
      </c>
      <c r="AG18" s="84">
        <v>1026450876</v>
      </c>
      <c r="AH18" s="84">
        <v>1026450876</v>
      </c>
      <c r="AI18" s="85">
        <v>201256086</v>
      </c>
      <c r="AJ18" s="120">
        <f t="shared" si="15"/>
        <v>0.19606986627969911</v>
      </c>
      <c r="AK18" s="121">
        <f t="shared" si="16"/>
        <v>-0.40512472966152013</v>
      </c>
    </row>
    <row r="19" spans="1:37" x14ac:dyDescent="0.2">
      <c r="A19" s="61" t="s">
        <v>101</v>
      </c>
      <c r="B19" s="62" t="s">
        <v>532</v>
      </c>
      <c r="C19" s="63" t="s">
        <v>533</v>
      </c>
      <c r="D19" s="83">
        <v>612600401</v>
      </c>
      <c r="E19" s="84">
        <v>45101800</v>
      </c>
      <c r="F19" s="85">
        <f t="shared" si="0"/>
        <v>657702201</v>
      </c>
      <c r="G19" s="83">
        <v>612600401</v>
      </c>
      <c r="H19" s="84">
        <v>45101800</v>
      </c>
      <c r="I19" s="85">
        <f t="shared" si="1"/>
        <v>657702201</v>
      </c>
      <c r="J19" s="83">
        <v>94313274</v>
      </c>
      <c r="K19" s="84">
        <v>14726442</v>
      </c>
      <c r="L19" s="84">
        <f t="shared" si="2"/>
        <v>109039716</v>
      </c>
      <c r="M19" s="101">
        <f t="shared" si="3"/>
        <v>0.16578888718056761</v>
      </c>
      <c r="N19" s="83">
        <v>80005813</v>
      </c>
      <c r="O19" s="84">
        <v>4284637</v>
      </c>
      <c r="P19" s="84">
        <f t="shared" si="4"/>
        <v>84290450</v>
      </c>
      <c r="Q19" s="101">
        <f t="shared" si="5"/>
        <v>0.12815899030266434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174319087</v>
      </c>
      <c r="AA19" s="84">
        <f t="shared" si="11"/>
        <v>19011079</v>
      </c>
      <c r="AB19" s="84">
        <f t="shared" si="12"/>
        <v>193330166</v>
      </c>
      <c r="AC19" s="101">
        <f t="shared" si="13"/>
        <v>0.29394787748323198</v>
      </c>
      <c r="AD19" s="83">
        <v>112567573</v>
      </c>
      <c r="AE19" s="84">
        <v>15031245</v>
      </c>
      <c r="AF19" s="84">
        <f t="shared" si="14"/>
        <v>127598818</v>
      </c>
      <c r="AG19" s="84">
        <v>685286852</v>
      </c>
      <c r="AH19" s="84">
        <v>685286852</v>
      </c>
      <c r="AI19" s="85">
        <v>63295406</v>
      </c>
      <c r="AJ19" s="120">
        <f t="shared" si="15"/>
        <v>9.2363374279359436E-2</v>
      </c>
      <c r="AK19" s="121">
        <f t="shared" si="16"/>
        <v>-0.33941041679555373</v>
      </c>
    </row>
    <row r="20" spans="1:37" x14ac:dyDescent="0.2">
      <c r="A20" s="61" t="s">
        <v>101</v>
      </c>
      <c r="B20" s="62" t="s">
        <v>534</v>
      </c>
      <c r="C20" s="63" t="s">
        <v>535</v>
      </c>
      <c r="D20" s="83">
        <v>387968445</v>
      </c>
      <c r="E20" s="84">
        <v>44145651</v>
      </c>
      <c r="F20" s="85">
        <f t="shared" si="0"/>
        <v>432114096</v>
      </c>
      <c r="G20" s="83">
        <v>387968445</v>
      </c>
      <c r="H20" s="84">
        <v>44145651</v>
      </c>
      <c r="I20" s="85">
        <f t="shared" si="1"/>
        <v>432114096</v>
      </c>
      <c r="J20" s="83">
        <v>56941788</v>
      </c>
      <c r="K20" s="84">
        <v>3663719</v>
      </c>
      <c r="L20" s="84">
        <f t="shared" si="2"/>
        <v>60605507</v>
      </c>
      <c r="M20" s="101">
        <f t="shared" si="3"/>
        <v>0.14025348295974127</v>
      </c>
      <c r="N20" s="83">
        <v>57292207</v>
      </c>
      <c r="O20" s="84">
        <v>1855302</v>
      </c>
      <c r="P20" s="84">
        <f t="shared" si="4"/>
        <v>59147509</v>
      </c>
      <c r="Q20" s="101">
        <f t="shared" si="5"/>
        <v>0.1368793787277886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114233995</v>
      </c>
      <c r="AA20" s="84">
        <f t="shared" si="11"/>
        <v>5519021</v>
      </c>
      <c r="AB20" s="84">
        <f t="shared" si="12"/>
        <v>119753016</v>
      </c>
      <c r="AC20" s="101">
        <f t="shared" si="13"/>
        <v>0.27713286168752987</v>
      </c>
      <c r="AD20" s="83">
        <v>131335777</v>
      </c>
      <c r="AE20" s="84">
        <v>187000</v>
      </c>
      <c r="AF20" s="84">
        <f t="shared" si="14"/>
        <v>131522777</v>
      </c>
      <c r="AG20" s="84">
        <v>439230267</v>
      </c>
      <c r="AH20" s="84">
        <v>439230267</v>
      </c>
      <c r="AI20" s="85">
        <v>64362137</v>
      </c>
      <c r="AJ20" s="120">
        <f t="shared" si="15"/>
        <v>0.14653392954816569</v>
      </c>
      <c r="AK20" s="121">
        <f t="shared" si="16"/>
        <v>-0.55028695143807682</v>
      </c>
    </row>
    <row r="21" spans="1:37" x14ac:dyDescent="0.2">
      <c r="A21" s="61" t="s">
        <v>116</v>
      </c>
      <c r="B21" s="62" t="s">
        <v>536</v>
      </c>
      <c r="C21" s="63" t="s">
        <v>537</v>
      </c>
      <c r="D21" s="83">
        <v>1106971284</v>
      </c>
      <c r="E21" s="84">
        <v>354154595</v>
      </c>
      <c r="F21" s="85">
        <f t="shared" si="0"/>
        <v>1461125879</v>
      </c>
      <c r="G21" s="83">
        <v>1106971284</v>
      </c>
      <c r="H21" s="84">
        <v>354154595</v>
      </c>
      <c r="I21" s="85">
        <f t="shared" si="1"/>
        <v>1461125879</v>
      </c>
      <c r="J21" s="83">
        <v>168499751</v>
      </c>
      <c r="K21" s="84">
        <v>48349372</v>
      </c>
      <c r="L21" s="84">
        <f t="shared" si="2"/>
        <v>216849123</v>
      </c>
      <c r="M21" s="101">
        <f t="shared" si="3"/>
        <v>0.14841234839287928</v>
      </c>
      <c r="N21" s="83">
        <v>327923756</v>
      </c>
      <c r="O21" s="84">
        <v>126186833</v>
      </c>
      <c r="P21" s="84">
        <f t="shared" si="4"/>
        <v>454110589</v>
      </c>
      <c r="Q21" s="101">
        <f t="shared" si="5"/>
        <v>0.31079498045082532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496423507</v>
      </c>
      <c r="AA21" s="84">
        <f t="shared" si="11"/>
        <v>174536205</v>
      </c>
      <c r="AB21" s="84">
        <f t="shared" si="12"/>
        <v>670959712</v>
      </c>
      <c r="AC21" s="101">
        <f t="shared" si="13"/>
        <v>0.45920732884370463</v>
      </c>
      <c r="AD21" s="83">
        <v>364485942</v>
      </c>
      <c r="AE21" s="84">
        <v>132791716</v>
      </c>
      <c r="AF21" s="84">
        <f t="shared" si="14"/>
        <v>497277658</v>
      </c>
      <c r="AG21" s="84">
        <v>6484419456</v>
      </c>
      <c r="AH21" s="84">
        <v>6484419456</v>
      </c>
      <c r="AI21" s="85">
        <v>384260252</v>
      </c>
      <c r="AJ21" s="120">
        <f t="shared" si="15"/>
        <v>5.9259006084877185E-2</v>
      </c>
      <c r="AK21" s="121">
        <f t="shared" si="16"/>
        <v>-8.6806773450497587E-2</v>
      </c>
    </row>
    <row r="22" spans="1:37" ht="16.5" x14ac:dyDescent="0.3">
      <c r="A22" s="64" t="s">
        <v>0</v>
      </c>
      <c r="B22" s="65" t="s">
        <v>538</v>
      </c>
      <c r="C22" s="66" t="s">
        <v>0</v>
      </c>
      <c r="D22" s="86">
        <f>SUM(D16:D21)</f>
        <v>3740267768</v>
      </c>
      <c r="E22" s="87">
        <f>SUM(E16:E21)</f>
        <v>622183821</v>
      </c>
      <c r="F22" s="88">
        <f t="shared" si="0"/>
        <v>4362451589</v>
      </c>
      <c r="G22" s="86">
        <f>SUM(G16:G21)</f>
        <v>3740267768</v>
      </c>
      <c r="H22" s="87">
        <f>SUM(H16:H21)</f>
        <v>622183821</v>
      </c>
      <c r="I22" s="88">
        <f t="shared" si="1"/>
        <v>4362451589</v>
      </c>
      <c r="J22" s="86">
        <f>SUM(J16:J21)</f>
        <v>535032492</v>
      </c>
      <c r="K22" s="87">
        <f>SUM(K16:K21)</f>
        <v>112365571</v>
      </c>
      <c r="L22" s="87">
        <f t="shared" si="2"/>
        <v>647398063</v>
      </c>
      <c r="M22" s="102">
        <f t="shared" si="3"/>
        <v>0.14840234895269117</v>
      </c>
      <c r="N22" s="86">
        <f>SUM(N16:N21)</f>
        <v>759849663</v>
      </c>
      <c r="O22" s="87">
        <f>SUM(O16:O21)</f>
        <v>152222833</v>
      </c>
      <c r="P22" s="87">
        <f t="shared" si="4"/>
        <v>912072496</v>
      </c>
      <c r="Q22" s="102">
        <f t="shared" si="5"/>
        <v>0.20907337935847981</v>
      </c>
      <c r="R22" s="86">
        <f>SUM(R16:R21)</f>
        <v>0</v>
      </c>
      <c r="S22" s="87">
        <f>SUM(S16:S21)</f>
        <v>0</v>
      </c>
      <c r="T22" s="87">
        <f t="shared" si="6"/>
        <v>0</v>
      </c>
      <c r="U22" s="102">
        <f t="shared" si="7"/>
        <v>0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1294882155</v>
      </c>
      <c r="AA22" s="87">
        <f t="shared" si="11"/>
        <v>264588404</v>
      </c>
      <c r="AB22" s="87">
        <f t="shared" si="12"/>
        <v>1559470559</v>
      </c>
      <c r="AC22" s="102">
        <f t="shared" si="13"/>
        <v>0.35747572831117097</v>
      </c>
      <c r="AD22" s="86">
        <f>SUM(AD16:AD21)</f>
        <v>1066962958</v>
      </c>
      <c r="AE22" s="87">
        <f>SUM(AE16:AE21)</f>
        <v>212324404</v>
      </c>
      <c r="AF22" s="87">
        <f t="shared" si="14"/>
        <v>1279287362</v>
      </c>
      <c r="AG22" s="87">
        <f>SUM(AG16:AG21)</f>
        <v>9081158712</v>
      </c>
      <c r="AH22" s="87">
        <f>SUM(AH16:AH21)</f>
        <v>9081158712</v>
      </c>
      <c r="AI22" s="88">
        <f>SUM(AI16:AI21)</f>
        <v>788047140</v>
      </c>
      <c r="AJ22" s="122">
        <f t="shared" si="15"/>
        <v>8.6778258699372904E-2</v>
      </c>
      <c r="AK22" s="123">
        <f t="shared" si="16"/>
        <v>-0.28704642671206193</v>
      </c>
    </row>
    <row r="23" spans="1:37" x14ac:dyDescent="0.2">
      <c r="A23" s="61" t="s">
        <v>101</v>
      </c>
      <c r="B23" s="62" t="s">
        <v>539</v>
      </c>
      <c r="C23" s="63" t="s">
        <v>540</v>
      </c>
      <c r="D23" s="83">
        <v>513215318</v>
      </c>
      <c r="E23" s="84">
        <v>22436300</v>
      </c>
      <c r="F23" s="85">
        <f t="shared" si="0"/>
        <v>535651618</v>
      </c>
      <c r="G23" s="83">
        <v>513215318</v>
      </c>
      <c r="H23" s="84">
        <v>22436300</v>
      </c>
      <c r="I23" s="85">
        <f t="shared" si="1"/>
        <v>535651618</v>
      </c>
      <c r="J23" s="83">
        <v>51622236</v>
      </c>
      <c r="K23" s="84">
        <v>3432140</v>
      </c>
      <c r="L23" s="84">
        <f t="shared" si="2"/>
        <v>55054376</v>
      </c>
      <c r="M23" s="101">
        <f t="shared" si="3"/>
        <v>0.10278019173275418</v>
      </c>
      <c r="N23" s="83">
        <v>37569160</v>
      </c>
      <c r="O23" s="84">
        <v>12673809</v>
      </c>
      <c r="P23" s="84">
        <f t="shared" si="4"/>
        <v>50242969</v>
      </c>
      <c r="Q23" s="101">
        <f t="shared" si="5"/>
        <v>9.3797847913902874E-2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89191396</v>
      </c>
      <c r="AA23" s="84">
        <f t="shared" si="11"/>
        <v>16105949</v>
      </c>
      <c r="AB23" s="84">
        <f t="shared" si="12"/>
        <v>105297345</v>
      </c>
      <c r="AC23" s="101">
        <f t="shared" si="13"/>
        <v>0.19657803964665704</v>
      </c>
      <c r="AD23" s="83">
        <v>106569752</v>
      </c>
      <c r="AE23" s="84">
        <v>4023632</v>
      </c>
      <c r="AF23" s="84">
        <f t="shared" si="14"/>
        <v>110593384</v>
      </c>
      <c r="AG23" s="84">
        <v>490311688</v>
      </c>
      <c r="AH23" s="84">
        <v>490311688</v>
      </c>
      <c r="AI23" s="85">
        <v>62683431</v>
      </c>
      <c r="AJ23" s="120">
        <f t="shared" si="15"/>
        <v>0.1278440480496969</v>
      </c>
      <c r="AK23" s="121">
        <f t="shared" si="16"/>
        <v>-0.54569643153337277</v>
      </c>
    </row>
    <row r="24" spans="1:37" x14ac:dyDescent="0.2">
      <c r="A24" s="61" t="s">
        <v>101</v>
      </c>
      <c r="B24" s="62" t="s">
        <v>541</v>
      </c>
      <c r="C24" s="63" t="s">
        <v>542</v>
      </c>
      <c r="D24" s="83">
        <v>230603418</v>
      </c>
      <c r="E24" s="84">
        <v>35973843</v>
      </c>
      <c r="F24" s="85">
        <f t="shared" si="0"/>
        <v>266577261</v>
      </c>
      <c r="G24" s="83">
        <v>230603418</v>
      </c>
      <c r="H24" s="84">
        <v>35973843</v>
      </c>
      <c r="I24" s="85">
        <f t="shared" si="1"/>
        <v>266577261</v>
      </c>
      <c r="J24" s="83">
        <v>46414513</v>
      </c>
      <c r="K24" s="84">
        <v>5385318</v>
      </c>
      <c r="L24" s="84">
        <f t="shared" si="2"/>
        <v>51799831</v>
      </c>
      <c r="M24" s="101">
        <f t="shared" si="3"/>
        <v>0.19431451432010924</v>
      </c>
      <c r="N24" s="83">
        <v>40110566</v>
      </c>
      <c r="O24" s="84">
        <v>6667258</v>
      </c>
      <c r="P24" s="84">
        <f t="shared" si="4"/>
        <v>46777824</v>
      </c>
      <c r="Q24" s="101">
        <f t="shared" si="5"/>
        <v>0.17547567194787855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86525079</v>
      </c>
      <c r="AA24" s="84">
        <f t="shared" si="11"/>
        <v>12052576</v>
      </c>
      <c r="AB24" s="84">
        <f t="shared" si="12"/>
        <v>98577655</v>
      </c>
      <c r="AC24" s="101">
        <f t="shared" si="13"/>
        <v>0.36979018626798782</v>
      </c>
      <c r="AD24" s="83">
        <v>0</v>
      </c>
      <c r="AE24" s="84">
        <v>0</v>
      </c>
      <c r="AF24" s="84">
        <f t="shared" si="14"/>
        <v>0</v>
      </c>
      <c r="AG24" s="84">
        <v>167916721</v>
      </c>
      <c r="AH24" s="84">
        <v>167916721</v>
      </c>
      <c r="AI24" s="85">
        <v>0</v>
      </c>
      <c r="AJ24" s="120">
        <f t="shared" si="15"/>
        <v>0</v>
      </c>
      <c r="AK24" s="121">
        <f t="shared" si="16"/>
        <v>0</v>
      </c>
    </row>
    <row r="25" spans="1:37" x14ac:dyDescent="0.2">
      <c r="A25" s="61" t="s">
        <v>101</v>
      </c>
      <c r="B25" s="62" t="s">
        <v>543</v>
      </c>
      <c r="C25" s="63" t="s">
        <v>544</v>
      </c>
      <c r="D25" s="83">
        <v>331708620</v>
      </c>
      <c r="E25" s="84">
        <v>99666031</v>
      </c>
      <c r="F25" s="85">
        <f t="shared" si="0"/>
        <v>431374651</v>
      </c>
      <c r="G25" s="83">
        <v>331708620</v>
      </c>
      <c r="H25" s="84">
        <v>99666031</v>
      </c>
      <c r="I25" s="85">
        <f t="shared" si="1"/>
        <v>431374651</v>
      </c>
      <c r="J25" s="83">
        <v>48398907</v>
      </c>
      <c r="K25" s="84">
        <v>10198025</v>
      </c>
      <c r="L25" s="84">
        <f t="shared" si="2"/>
        <v>58596932</v>
      </c>
      <c r="M25" s="101">
        <f t="shared" si="3"/>
        <v>0.1358376804574917</v>
      </c>
      <c r="N25" s="83">
        <v>72064920</v>
      </c>
      <c r="O25" s="84">
        <v>18041009</v>
      </c>
      <c r="P25" s="84">
        <f t="shared" si="4"/>
        <v>90105929</v>
      </c>
      <c r="Q25" s="101">
        <f t="shared" si="5"/>
        <v>0.20888090848898769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120463827</v>
      </c>
      <c r="AA25" s="84">
        <f t="shared" si="11"/>
        <v>28239034</v>
      </c>
      <c r="AB25" s="84">
        <f t="shared" si="12"/>
        <v>148702861</v>
      </c>
      <c r="AC25" s="101">
        <f t="shared" si="13"/>
        <v>0.34471858894647939</v>
      </c>
      <c r="AD25" s="83">
        <v>125672651</v>
      </c>
      <c r="AE25" s="84">
        <v>34485159</v>
      </c>
      <c r="AF25" s="84">
        <f t="shared" si="14"/>
        <v>160157810</v>
      </c>
      <c r="AG25" s="84">
        <v>374893215</v>
      </c>
      <c r="AH25" s="84">
        <v>374893215</v>
      </c>
      <c r="AI25" s="85">
        <v>84311743</v>
      </c>
      <c r="AJ25" s="120">
        <f t="shared" si="15"/>
        <v>0.22489535586820369</v>
      </c>
      <c r="AK25" s="121">
        <f t="shared" si="16"/>
        <v>-0.43739285021442287</v>
      </c>
    </row>
    <row r="26" spans="1:37" x14ac:dyDescent="0.2">
      <c r="A26" s="61" t="s">
        <v>101</v>
      </c>
      <c r="B26" s="62" t="s">
        <v>545</v>
      </c>
      <c r="C26" s="63" t="s">
        <v>546</v>
      </c>
      <c r="D26" s="83">
        <v>265657185</v>
      </c>
      <c r="E26" s="84">
        <v>14624300</v>
      </c>
      <c r="F26" s="85">
        <f t="shared" si="0"/>
        <v>280281485</v>
      </c>
      <c r="G26" s="83">
        <v>265657185</v>
      </c>
      <c r="H26" s="84">
        <v>14624300</v>
      </c>
      <c r="I26" s="85">
        <f t="shared" si="1"/>
        <v>280281485</v>
      </c>
      <c r="J26" s="83">
        <v>40161165</v>
      </c>
      <c r="K26" s="84">
        <v>1445629</v>
      </c>
      <c r="L26" s="84">
        <f t="shared" si="2"/>
        <v>41606794</v>
      </c>
      <c r="M26" s="101">
        <f t="shared" si="3"/>
        <v>0.14844645910164206</v>
      </c>
      <c r="N26" s="83">
        <v>64526631</v>
      </c>
      <c r="O26" s="84">
        <v>11643037</v>
      </c>
      <c r="P26" s="84">
        <f t="shared" si="4"/>
        <v>76169668</v>
      </c>
      <c r="Q26" s="101">
        <f t="shared" si="5"/>
        <v>0.27176132593988506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104687796</v>
      </c>
      <c r="AA26" s="84">
        <f t="shared" si="11"/>
        <v>13088666</v>
      </c>
      <c r="AB26" s="84">
        <f t="shared" si="12"/>
        <v>117776462</v>
      </c>
      <c r="AC26" s="101">
        <f t="shared" si="13"/>
        <v>0.42020778504152712</v>
      </c>
      <c r="AD26" s="83">
        <v>98517602</v>
      </c>
      <c r="AE26" s="84">
        <v>5658450</v>
      </c>
      <c r="AF26" s="84">
        <f t="shared" si="14"/>
        <v>104176052</v>
      </c>
      <c r="AG26" s="84">
        <v>344921289</v>
      </c>
      <c r="AH26" s="84">
        <v>344921289</v>
      </c>
      <c r="AI26" s="85">
        <v>78459351</v>
      </c>
      <c r="AJ26" s="120">
        <f t="shared" si="15"/>
        <v>0.22747030555136305</v>
      </c>
      <c r="AK26" s="121">
        <f t="shared" si="16"/>
        <v>-0.26883706439556765</v>
      </c>
    </row>
    <row r="27" spans="1:37" x14ac:dyDescent="0.2">
      <c r="A27" s="61" t="s">
        <v>101</v>
      </c>
      <c r="B27" s="62" t="s">
        <v>547</v>
      </c>
      <c r="C27" s="63" t="s">
        <v>548</v>
      </c>
      <c r="D27" s="83">
        <v>181479627</v>
      </c>
      <c r="E27" s="84">
        <v>33280052</v>
      </c>
      <c r="F27" s="85">
        <f t="shared" si="0"/>
        <v>214759679</v>
      </c>
      <c r="G27" s="83">
        <v>181479627</v>
      </c>
      <c r="H27" s="84">
        <v>33280052</v>
      </c>
      <c r="I27" s="85">
        <f t="shared" si="1"/>
        <v>214759679</v>
      </c>
      <c r="J27" s="83">
        <v>36586278</v>
      </c>
      <c r="K27" s="84">
        <v>3840656</v>
      </c>
      <c r="L27" s="84">
        <f t="shared" si="2"/>
        <v>40426934</v>
      </c>
      <c r="M27" s="101">
        <f t="shared" si="3"/>
        <v>0.18824266355883312</v>
      </c>
      <c r="N27" s="83">
        <v>35754844</v>
      </c>
      <c r="O27" s="84">
        <v>4183178</v>
      </c>
      <c r="P27" s="84">
        <f t="shared" si="4"/>
        <v>39938022</v>
      </c>
      <c r="Q27" s="101">
        <f t="shared" si="5"/>
        <v>0.18596610958801069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72341122</v>
      </c>
      <c r="AA27" s="84">
        <f t="shared" si="11"/>
        <v>8023834</v>
      </c>
      <c r="AB27" s="84">
        <f t="shared" si="12"/>
        <v>80364956</v>
      </c>
      <c r="AC27" s="101">
        <f t="shared" si="13"/>
        <v>0.37420877314684381</v>
      </c>
      <c r="AD27" s="83">
        <v>61507587</v>
      </c>
      <c r="AE27" s="84">
        <v>7308145</v>
      </c>
      <c r="AF27" s="84">
        <f t="shared" si="14"/>
        <v>68815732</v>
      </c>
      <c r="AG27" s="84">
        <v>249118245</v>
      </c>
      <c r="AH27" s="84">
        <v>249118245</v>
      </c>
      <c r="AI27" s="85">
        <v>41473990</v>
      </c>
      <c r="AJ27" s="120">
        <f t="shared" si="15"/>
        <v>0.16648314939758829</v>
      </c>
      <c r="AK27" s="121">
        <f t="shared" si="16"/>
        <v>-0.41963820133454366</v>
      </c>
    </row>
    <row r="28" spans="1:37" x14ac:dyDescent="0.2">
      <c r="A28" s="61" t="s">
        <v>116</v>
      </c>
      <c r="B28" s="62" t="s">
        <v>549</v>
      </c>
      <c r="C28" s="63" t="s">
        <v>550</v>
      </c>
      <c r="D28" s="83">
        <v>427066038</v>
      </c>
      <c r="E28" s="84">
        <v>667558051</v>
      </c>
      <c r="F28" s="85">
        <f t="shared" si="0"/>
        <v>1094624089</v>
      </c>
      <c r="G28" s="83">
        <v>427066038</v>
      </c>
      <c r="H28" s="84">
        <v>667558051</v>
      </c>
      <c r="I28" s="85">
        <f t="shared" si="1"/>
        <v>1094624089</v>
      </c>
      <c r="J28" s="83">
        <v>29431235</v>
      </c>
      <c r="K28" s="84">
        <v>20167009</v>
      </c>
      <c r="L28" s="84">
        <f t="shared" si="2"/>
        <v>49598244</v>
      </c>
      <c r="M28" s="101">
        <f t="shared" si="3"/>
        <v>4.5310755078769326E-2</v>
      </c>
      <c r="N28" s="83">
        <v>147782569</v>
      </c>
      <c r="O28" s="84">
        <v>49685905</v>
      </c>
      <c r="P28" s="84">
        <f t="shared" si="4"/>
        <v>197468474</v>
      </c>
      <c r="Q28" s="101">
        <f t="shared" si="5"/>
        <v>0.1803984363073888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177213804</v>
      </c>
      <c r="AA28" s="84">
        <f t="shared" si="11"/>
        <v>69852914</v>
      </c>
      <c r="AB28" s="84">
        <f t="shared" si="12"/>
        <v>247066718</v>
      </c>
      <c r="AC28" s="101">
        <f t="shared" si="13"/>
        <v>0.22570919138615814</v>
      </c>
      <c r="AD28" s="83">
        <v>185088466</v>
      </c>
      <c r="AE28" s="84">
        <v>-940115837</v>
      </c>
      <c r="AF28" s="84">
        <f t="shared" si="14"/>
        <v>-755027371</v>
      </c>
      <c r="AG28" s="84">
        <v>764624626</v>
      </c>
      <c r="AH28" s="84">
        <v>764624626</v>
      </c>
      <c r="AI28" s="85">
        <v>177974375</v>
      </c>
      <c r="AJ28" s="120">
        <f t="shared" si="15"/>
        <v>0.23276045388577374</v>
      </c>
      <c r="AK28" s="121">
        <f t="shared" si="16"/>
        <v>-1.2615381661441782</v>
      </c>
    </row>
    <row r="29" spans="1:37" ht="16.5" x14ac:dyDescent="0.3">
      <c r="A29" s="64" t="s">
        <v>0</v>
      </c>
      <c r="B29" s="65" t="s">
        <v>551</v>
      </c>
      <c r="C29" s="66" t="s">
        <v>0</v>
      </c>
      <c r="D29" s="86">
        <f>SUM(D23:D28)</f>
        <v>1949730206</v>
      </c>
      <c r="E29" s="87">
        <f>SUM(E23:E28)</f>
        <v>873538577</v>
      </c>
      <c r="F29" s="88">
        <f t="shared" si="0"/>
        <v>2823268783</v>
      </c>
      <c r="G29" s="86">
        <f>SUM(G23:G28)</f>
        <v>1949730206</v>
      </c>
      <c r="H29" s="87">
        <f>SUM(H23:H28)</f>
        <v>873538577</v>
      </c>
      <c r="I29" s="88">
        <f t="shared" si="1"/>
        <v>2823268783</v>
      </c>
      <c r="J29" s="86">
        <f>SUM(J23:J28)</f>
        <v>252614334</v>
      </c>
      <c r="K29" s="87">
        <f>SUM(K23:K28)</f>
        <v>44468777</v>
      </c>
      <c r="L29" s="87">
        <f t="shared" si="2"/>
        <v>297083111</v>
      </c>
      <c r="M29" s="102">
        <f t="shared" si="3"/>
        <v>0.10522664819901421</v>
      </c>
      <c r="N29" s="86">
        <f>SUM(N23:N28)</f>
        <v>397808690</v>
      </c>
      <c r="O29" s="87">
        <f>SUM(O23:O28)</f>
        <v>102894196</v>
      </c>
      <c r="P29" s="87">
        <f t="shared" si="4"/>
        <v>500702886</v>
      </c>
      <c r="Q29" s="102">
        <f t="shared" si="5"/>
        <v>0.17734864247248683</v>
      </c>
      <c r="R29" s="86">
        <f>SUM(R23:R28)</f>
        <v>0</v>
      </c>
      <c r="S29" s="87">
        <f>SUM(S23:S28)</f>
        <v>0</v>
      </c>
      <c r="T29" s="87">
        <f t="shared" si="6"/>
        <v>0</v>
      </c>
      <c r="U29" s="102">
        <f t="shared" si="7"/>
        <v>0</v>
      </c>
      <c r="V29" s="86">
        <f>SUM(V23:V28)</f>
        <v>0</v>
      </c>
      <c r="W29" s="87">
        <f>SUM(W23:W28)</f>
        <v>0</v>
      </c>
      <c r="X29" s="87">
        <f t="shared" si="8"/>
        <v>0</v>
      </c>
      <c r="Y29" s="102">
        <f t="shared" si="9"/>
        <v>0</v>
      </c>
      <c r="Z29" s="86">
        <f t="shared" si="10"/>
        <v>650423024</v>
      </c>
      <c r="AA29" s="87">
        <f t="shared" si="11"/>
        <v>147362973</v>
      </c>
      <c r="AB29" s="87">
        <f t="shared" si="12"/>
        <v>797785997</v>
      </c>
      <c r="AC29" s="102">
        <f t="shared" si="13"/>
        <v>0.28257529067150106</v>
      </c>
      <c r="AD29" s="86">
        <f>SUM(AD23:AD28)</f>
        <v>577356058</v>
      </c>
      <c r="AE29" s="87">
        <f>SUM(AE23:AE28)</f>
        <v>-888640451</v>
      </c>
      <c r="AF29" s="87">
        <f t="shared" si="14"/>
        <v>-311284393</v>
      </c>
      <c r="AG29" s="87">
        <f>SUM(AG23:AG28)</f>
        <v>2391785784</v>
      </c>
      <c r="AH29" s="87">
        <f>SUM(AH23:AH28)</f>
        <v>2391785784</v>
      </c>
      <c r="AI29" s="88">
        <f>SUM(AI23:AI28)</f>
        <v>444902890</v>
      </c>
      <c r="AJ29" s="122">
        <f t="shared" si="15"/>
        <v>0.18601284988655992</v>
      </c>
      <c r="AK29" s="123">
        <f t="shared" si="16"/>
        <v>-2.6085062317917105</v>
      </c>
    </row>
    <row r="30" spans="1:37" x14ac:dyDescent="0.2">
      <c r="A30" s="61" t="s">
        <v>101</v>
      </c>
      <c r="B30" s="62" t="s">
        <v>89</v>
      </c>
      <c r="C30" s="63" t="s">
        <v>90</v>
      </c>
      <c r="D30" s="83">
        <v>3692555494</v>
      </c>
      <c r="E30" s="84">
        <v>167630448</v>
      </c>
      <c r="F30" s="85">
        <f t="shared" si="0"/>
        <v>3860185942</v>
      </c>
      <c r="G30" s="83">
        <v>3692555494</v>
      </c>
      <c r="H30" s="84">
        <v>167630448</v>
      </c>
      <c r="I30" s="85">
        <f t="shared" si="1"/>
        <v>3860185942</v>
      </c>
      <c r="J30" s="83">
        <v>436959441</v>
      </c>
      <c r="K30" s="84">
        <v>41572404</v>
      </c>
      <c r="L30" s="84">
        <f t="shared" si="2"/>
        <v>478531845</v>
      </c>
      <c r="M30" s="101">
        <f t="shared" si="3"/>
        <v>0.12396600894102733</v>
      </c>
      <c r="N30" s="83">
        <v>812036318</v>
      </c>
      <c r="O30" s="84">
        <v>31823570</v>
      </c>
      <c r="P30" s="84">
        <f t="shared" si="4"/>
        <v>843859888</v>
      </c>
      <c r="Q30" s="101">
        <f t="shared" si="5"/>
        <v>0.21860602071484359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1248995759</v>
      </c>
      <c r="AA30" s="84">
        <f t="shared" si="11"/>
        <v>73395974</v>
      </c>
      <c r="AB30" s="84">
        <f t="shared" si="12"/>
        <v>1322391733</v>
      </c>
      <c r="AC30" s="101">
        <f t="shared" si="13"/>
        <v>0.34257202965587091</v>
      </c>
      <c r="AD30" s="83">
        <v>1169210289</v>
      </c>
      <c r="AE30" s="84">
        <v>63180382</v>
      </c>
      <c r="AF30" s="84">
        <f t="shared" si="14"/>
        <v>1232390671</v>
      </c>
      <c r="AG30" s="84">
        <v>3545174239</v>
      </c>
      <c r="AH30" s="84">
        <v>3545174239</v>
      </c>
      <c r="AI30" s="85">
        <v>759849797</v>
      </c>
      <c r="AJ30" s="120">
        <f t="shared" si="15"/>
        <v>0.21433355479146593</v>
      </c>
      <c r="AK30" s="121">
        <f t="shared" si="16"/>
        <v>-0.31526592349545624</v>
      </c>
    </row>
    <row r="31" spans="1:37" x14ac:dyDescent="0.2">
      <c r="A31" s="61" t="s">
        <v>101</v>
      </c>
      <c r="B31" s="62" t="s">
        <v>552</v>
      </c>
      <c r="C31" s="63" t="s">
        <v>553</v>
      </c>
      <c r="D31" s="83">
        <v>586472406</v>
      </c>
      <c r="E31" s="84">
        <v>70782000</v>
      </c>
      <c r="F31" s="85">
        <f t="shared" si="0"/>
        <v>657254406</v>
      </c>
      <c r="G31" s="83">
        <v>586472406</v>
      </c>
      <c r="H31" s="84">
        <v>70782000</v>
      </c>
      <c r="I31" s="85">
        <f t="shared" si="1"/>
        <v>657254406</v>
      </c>
      <c r="J31" s="83">
        <v>61974016</v>
      </c>
      <c r="K31" s="84">
        <v>17631679</v>
      </c>
      <c r="L31" s="84">
        <f t="shared" si="2"/>
        <v>79605695</v>
      </c>
      <c r="M31" s="101">
        <f t="shared" si="3"/>
        <v>0.12111854142519053</v>
      </c>
      <c r="N31" s="83">
        <v>74087120</v>
      </c>
      <c r="O31" s="84">
        <v>14264995</v>
      </c>
      <c r="P31" s="84">
        <f t="shared" si="4"/>
        <v>88352115</v>
      </c>
      <c r="Q31" s="101">
        <f t="shared" si="5"/>
        <v>0.13442605206362054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136061136</v>
      </c>
      <c r="AA31" s="84">
        <f t="shared" si="11"/>
        <v>31896674</v>
      </c>
      <c r="AB31" s="84">
        <f t="shared" si="12"/>
        <v>167957810</v>
      </c>
      <c r="AC31" s="101">
        <f t="shared" si="13"/>
        <v>0.25554459348881109</v>
      </c>
      <c r="AD31" s="83">
        <v>125479101</v>
      </c>
      <c r="AE31" s="84">
        <v>10476647</v>
      </c>
      <c r="AF31" s="84">
        <f t="shared" si="14"/>
        <v>135955748</v>
      </c>
      <c r="AG31" s="84">
        <v>226260605</v>
      </c>
      <c r="AH31" s="84">
        <v>226260605</v>
      </c>
      <c r="AI31" s="85">
        <v>77551024</v>
      </c>
      <c r="AJ31" s="120">
        <f t="shared" si="15"/>
        <v>0.34275089116817309</v>
      </c>
      <c r="AK31" s="121">
        <f t="shared" si="16"/>
        <v>-0.35014064282151569</v>
      </c>
    </row>
    <row r="32" spans="1:37" x14ac:dyDescent="0.2">
      <c r="A32" s="61" t="s">
        <v>101</v>
      </c>
      <c r="B32" s="62" t="s">
        <v>91</v>
      </c>
      <c r="C32" s="63" t="s">
        <v>92</v>
      </c>
      <c r="D32" s="83">
        <v>2191275930</v>
      </c>
      <c r="E32" s="84">
        <v>213117118</v>
      </c>
      <c r="F32" s="85">
        <f t="shared" si="0"/>
        <v>2404393048</v>
      </c>
      <c r="G32" s="83">
        <v>2191275930</v>
      </c>
      <c r="H32" s="84">
        <v>213117118</v>
      </c>
      <c r="I32" s="85">
        <f t="shared" si="1"/>
        <v>2404393048</v>
      </c>
      <c r="J32" s="83">
        <v>414672990</v>
      </c>
      <c r="K32" s="84">
        <v>24312563</v>
      </c>
      <c r="L32" s="84">
        <f t="shared" si="2"/>
        <v>438985553</v>
      </c>
      <c r="M32" s="101">
        <f t="shared" si="3"/>
        <v>0.18257645245029838</v>
      </c>
      <c r="N32" s="83">
        <v>458637128</v>
      </c>
      <c r="O32" s="84">
        <v>27017049</v>
      </c>
      <c r="P32" s="84">
        <f t="shared" si="4"/>
        <v>485654177</v>
      </c>
      <c r="Q32" s="101">
        <f t="shared" si="5"/>
        <v>0.2019861841656764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873310118</v>
      </c>
      <c r="AA32" s="84">
        <f t="shared" si="11"/>
        <v>51329612</v>
      </c>
      <c r="AB32" s="84">
        <f t="shared" si="12"/>
        <v>924639730</v>
      </c>
      <c r="AC32" s="101">
        <f t="shared" si="13"/>
        <v>0.38456263661597478</v>
      </c>
      <c r="AD32" s="83">
        <v>558759489</v>
      </c>
      <c r="AE32" s="84">
        <v>94084325</v>
      </c>
      <c r="AF32" s="84">
        <f t="shared" si="14"/>
        <v>652843814</v>
      </c>
      <c r="AG32" s="84">
        <v>2256225719</v>
      </c>
      <c r="AH32" s="84">
        <v>2256225719</v>
      </c>
      <c r="AI32" s="85">
        <v>323144723</v>
      </c>
      <c r="AJ32" s="120">
        <f t="shared" si="15"/>
        <v>0.14322357921849396</v>
      </c>
      <c r="AK32" s="121">
        <f t="shared" si="16"/>
        <v>-0.25609438799093831</v>
      </c>
    </row>
    <row r="33" spans="1:37" x14ac:dyDescent="0.2">
      <c r="A33" s="61" t="s">
        <v>116</v>
      </c>
      <c r="B33" s="62" t="s">
        <v>554</v>
      </c>
      <c r="C33" s="63" t="s">
        <v>555</v>
      </c>
      <c r="D33" s="83">
        <v>211602710</v>
      </c>
      <c r="E33" s="84">
        <v>117305000</v>
      </c>
      <c r="F33" s="85">
        <f t="shared" si="0"/>
        <v>328907710</v>
      </c>
      <c r="G33" s="83">
        <v>211602710</v>
      </c>
      <c r="H33" s="84">
        <v>117305000</v>
      </c>
      <c r="I33" s="85">
        <f t="shared" si="1"/>
        <v>328907710</v>
      </c>
      <c r="J33" s="83">
        <v>42351250</v>
      </c>
      <c r="K33" s="84">
        <v>2334589</v>
      </c>
      <c r="L33" s="84">
        <f t="shared" si="2"/>
        <v>44685839</v>
      </c>
      <c r="M33" s="101">
        <f t="shared" si="3"/>
        <v>0.13586133021934937</v>
      </c>
      <c r="N33" s="83">
        <v>51344983</v>
      </c>
      <c r="O33" s="84">
        <v>608962</v>
      </c>
      <c r="P33" s="84">
        <f t="shared" si="4"/>
        <v>51953945</v>
      </c>
      <c r="Q33" s="101">
        <f t="shared" si="5"/>
        <v>0.15795903659418625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93696233</v>
      </c>
      <c r="AA33" s="84">
        <f t="shared" si="11"/>
        <v>2943551</v>
      </c>
      <c r="AB33" s="84">
        <f t="shared" si="12"/>
        <v>96639784</v>
      </c>
      <c r="AC33" s="101">
        <f t="shared" si="13"/>
        <v>0.29382036681353563</v>
      </c>
      <c r="AD33" s="83">
        <v>83831999</v>
      </c>
      <c r="AE33" s="84">
        <v>2275544</v>
      </c>
      <c r="AF33" s="84">
        <f t="shared" si="14"/>
        <v>86107543</v>
      </c>
      <c r="AG33" s="84">
        <v>239467806</v>
      </c>
      <c r="AH33" s="84">
        <v>239467806</v>
      </c>
      <c r="AI33" s="85">
        <v>49227705</v>
      </c>
      <c r="AJ33" s="120">
        <f t="shared" si="15"/>
        <v>0.20557128668895058</v>
      </c>
      <c r="AK33" s="121">
        <f t="shared" si="16"/>
        <v>-0.39663886356622668</v>
      </c>
    </row>
    <row r="34" spans="1:37" ht="16.5" x14ac:dyDescent="0.3">
      <c r="A34" s="64" t="s">
        <v>0</v>
      </c>
      <c r="B34" s="65" t="s">
        <v>556</v>
      </c>
      <c r="C34" s="66" t="s">
        <v>0</v>
      </c>
      <c r="D34" s="86">
        <f>SUM(D30:D33)</f>
        <v>6681906540</v>
      </c>
      <c r="E34" s="87">
        <f>SUM(E30:E33)</f>
        <v>568834566</v>
      </c>
      <c r="F34" s="88">
        <f t="shared" si="0"/>
        <v>7250741106</v>
      </c>
      <c r="G34" s="86">
        <f>SUM(G30:G33)</f>
        <v>6681906540</v>
      </c>
      <c r="H34" s="87">
        <f>SUM(H30:H33)</f>
        <v>568834566</v>
      </c>
      <c r="I34" s="88">
        <f t="shared" si="1"/>
        <v>7250741106</v>
      </c>
      <c r="J34" s="86">
        <f>SUM(J30:J33)</f>
        <v>955957697</v>
      </c>
      <c r="K34" s="87">
        <f>SUM(K30:K33)</f>
        <v>85851235</v>
      </c>
      <c r="L34" s="87">
        <f t="shared" si="2"/>
        <v>1041808932</v>
      </c>
      <c r="M34" s="102">
        <f t="shared" si="3"/>
        <v>0.14368309622004038</v>
      </c>
      <c r="N34" s="86">
        <f>SUM(N30:N33)</f>
        <v>1396105549</v>
      </c>
      <c r="O34" s="87">
        <f>SUM(O30:O33)</f>
        <v>73714576</v>
      </c>
      <c r="P34" s="87">
        <f t="shared" si="4"/>
        <v>1469820125</v>
      </c>
      <c r="Q34" s="102">
        <f t="shared" si="5"/>
        <v>0.20271308870533544</v>
      </c>
      <c r="R34" s="86">
        <f>SUM(R30:R33)</f>
        <v>0</v>
      </c>
      <c r="S34" s="87">
        <f>SUM(S30:S33)</f>
        <v>0</v>
      </c>
      <c r="T34" s="87">
        <f t="shared" si="6"/>
        <v>0</v>
      </c>
      <c r="U34" s="102">
        <f t="shared" si="7"/>
        <v>0</v>
      </c>
      <c r="V34" s="86">
        <f>SUM(V30:V33)</f>
        <v>0</v>
      </c>
      <c r="W34" s="87">
        <f>SUM(W30:W33)</f>
        <v>0</v>
      </c>
      <c r="X34" s="87">
        <f t="shared" si="8"/>
        <v>0</v>
      </c>
      <c r="Y34" s="102">
        <f t="shared" si="9"/>
        <v>0</v>
      </c>
      <c r="Z34" s="86">
        <f t="shared" si="10"/>
        <v>2352063246</v>
      </c>
      <c r="AA34" s="87">
        <f t="shared" si="11"/>
        <v>159565811</v>
      </c>
      <c r="AB34" s="87">
        <f t="shared" si="12"/>
        <v>2511629057</v>
      </c>
      <c r="AC34" s="102">
        <f t="shared" si="13"/>
        <v>0.34639618492537583</v>
      </c>
      <c r="AD34" s="86">
        <f>SUM(AD30:AD33)</f>
        <v>1937280878</v>
      </c>
      <c r="AE34" s="87">
        <f>SUM(AE30:AE33)</f>
        <v>170016898</v>
      </c>
      <c r="AF34" s="87">
        <f t="shared" si="14"/>
        <v>2107297776</v>
      </c>
      <c r="AG34" s="87">
        <f>SUM(AG30:AG33)</f>
        <v>6267128369</v>
      </c>
      <c r="AH34" s="87">
        <f>SUM(AH30:AH33)</f>
        <v>6267128369</v>
      </c>
      <c r="AI34" s="88">
        <f>SUM(AI30:AI33)</f>
        <v>1209773249</v>
      </c>
      <c r="AJ34" s="122">
        <f t="shared" si="15"/>
        <v>0.19303470070663875</v>
      </c>
      <c r="AK34" s="123">
        <f t="shared" si="16"/>
        <v>-0.30250952582982271</v>
      </c>
    </row>
    <row r="35" spans="1:37" ht="16.5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22272598069</v>
      </c>
      <c r="E35" s="90">
        <f>SUM(E9:E14,E16:E21,E23:E28,E30:E33)</f>
        <v>3477068473</v>
      </c>
      <c r="F35" s="91">
        <f t="shared" si="0"/>
        <v>25749666542</v>
      </c>
      <c r="G35" s="89">
        <f>SUM(G9:G14,G16:G21,G23:G28,G30:G33)</f>
        <v>22272598069</v>
      </c>
      <c r="H35" s="90">
        <f>SUM(H9:H14,H16:H21,H23:H28,H30:H33)</f>
        <v>3477068473</v>
      </c>
      <c r="I35" s="91">
        <f t="shared" si="1"/>
        <v>25749666542</v>
      </c>
      <c r="J35" s="89">
        <f>SUM(J9:J14,J16:J21,J23:J28,J30:J33)</f>
        <v>3509605567</v>
      </c>
      <c r="K35" s="90">
        <f>SUM(K9:K14,K16:K21,K23:K28,K30:K33)</f>
        <v>358691841</v>
      </c>
      <c r="L35" s="90">
        <f t="shared" si="2"/>
        <v>3868297408</v>
      </c>
      <c r="M35" s="103">
        <f t="shared" si="3"/>
        <v>0.15022708747278193</v>
      </c>
      <c r="N35" s="89">
        <f>SUM(N9:N14,N16:N21,N23:N28,N30:N33)</f>
        <v>4813807156</v>
      </c>
      <c r="O35" s="90">
        <f>SUM(O9:O14,O16:O21,O23:O28,O30:O33)</f>
        <v>569475942</v>
      </c>
      <c r="P35" s="90">
        <f t="shared" si="4"/>
        <v>5383283098</v>
      </c>
      <c r="Q35" s="103">
        <f t="shared" si="5"/>
        <v>0.20906224510594673</v>
      </c>
      <c r="R35" s="89">
        <f>SUM(R9:R14,R16:R21,R23:R28,R30:R33)</f>
        <v>0</v>
      </c>
      <c r="S35" s="90">
        <f>SUM(S9:S14,S16:S21,S23:S28,S30:S33)</f>
        <v>0</v>
      </c>
      <c r="T35" s="90">
        <f t="shared" si="6"/>
        <v>0</v>
      </c>
      <c r="U35" s="103">
        <f t="shared" si="7"/>
        <v>0</v>
      </c>
      <c r="V35" s="89">
        <f>SUM(V9:V14,V16:V21,V23:V28,V30:V33)</f>
        <v>0</v>
      </c>
      <c r="W35" s="90">
        <f>SUM(W9:W14,W16:W21,W23:W28,W30:W33)</f>
        <v>0</v>
      </c>
      <c r="X35" s="90">
        <f t="shared" si="8"/>
        <v>0</v>
      </c>
      <c r="Y35" s="103">
        <f t="shared" si="9"/>
        <v>0</v>
      </c>
      <c r="Z35" s="89">
        <f t="shared" si="10"/>
        <v>8323412723</v>
      </c>
      <c r="AA35" s="90">
        <f t="shared" si="11"/>
        <v>928167783</v>
      </c>
      <c r="AB35" s="90">
        <f t="shared" si="12"/>
        <v>9251580506</v>
      </c>
      <c r="AC35" s="103">
        <f t="shared" si="13"/>
        <v>0.35928933257872864</v>
      </c>
      <c r="AD35" s="89">
        <f>SUM(AD9:AD14,AD16:AD21,AD23:AD28,AD30:AD33)</f>
        <v>6758758753</v>
      </c>
      <c r="AE35" s="90">
        <f>SUM(AE9:AE14,AE16:AE21,AE23:AE28,AE30:AE33)</f>
        <v>-74584461</v>
      </c>
      <c r="AF35" s="90">
        <f t="shared" si="14"/>
        <v>6684174292</v>
      </c>
      <c r="AG35" s="90">
        <f>SUM(AG9:AG14,AG16:AG21,AG23:AG28,AG30:AG33)</f>
        <v>27723067107</v>
      </c>
      <c r="AH35" s="90">
        <f>SUM(AH9:AH14,AH16:AH21,AH23:AH28,AH30:AH33)</f>
        <v>27723067107</v>
      </c>
      <c r="AI35" s="91">
        <f>SUM(AI9:AI14,AI16:AI21,AI23:AI28,AI30:AI33)</f>
        <v>4664635773</v>
      </c>
      <c r="AJ35" s="124">
        <f t="shared" si="15"/>
        <v>0.16825828668221893</v>
      </c>
      <c r="AK35" s="125">
        <f t="shared" si="16"/>
        <v>-0.1946225722385756</v>
      </c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46</v>
      </c>
      <c r="C9" s="63" t="s">
        <v>47</v>
      </c>
      <c r="D9" s="83">
        <v>48403183162</v>
      </c>
      <c r="E9" s="84">
        <v>8325970722</v>
      </c>
      <c r="F9" s="85">
        <f>$D9       +$E9</f>
        <v>56729153884</v>
      </c>
      <c r="G9" s="83">
        <v>48450611970</v>
      </c>
      <c r="H9" s="84">
        <v>8842420307</v>
      </c>
      <c r="I9" s="85">
        <f>$G9       +$H9</f>
        <v>57293032277</v>
      </c>
      <c r="J9" s="83">
        <v>9817542657</v>
      </c>
      <c r="K9" s="84">
        <v>565219674</v>
      </c>
      <c r="L9" s="84">
        <f>$J9       +$K9</f>
        <v>10382762331</v>
      </c>
      <c r="M9" s="101">
        <f>IF(($F9       =0),0,($L9       /$F9       ))</f>
        <v>0.18302339485321276</v>
      </c>
      <c r="N9" s="83">
        <v>11954003473</v>
      </c>
      <c r="O9" s="84">
        <v>1248447673</v>
      </c>
      <c r="P9" s="84">
        <f>$N9       +$O9</f>
        <v>13202451146</v>
      </c>
      <c r="Q9" s="101">
        <f>IF(($F9       =0),0,($P9       /$F9       ))</f>
        <v>0.2327277994132686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21771546130</v>
      </c>
      <c r="AA9" s="84">
        <f>$K9       +$O9</f>
        <v>1813667347</v>
      </c>
      <c r="AB9" s="84">
        <f>$Z9       +$AA9</f>
        <v>23585213477</v>
      </c>
      <c r="AC9" s="101">
        <f>IF(($F9       =0),0,($AB9       /$F9       ))</f>
        <v>0.41575119426648138</v>
      </c>
      <c r="AD9" s="83">
        <v>20372597422</v>
      </c>
      <c r="AE9" s="84">
        <v>2212345486</v>
      </c>
      <c r="AF9" s="84">
        <f>$AD9       +$AE9</f>
        <v>22584942908</v>
      </c>
      <c r="AG9" s="84">
        <v>54800341519</v>
      </c>
      <c r="AH9" s="84">
        <v>54800341519</v>
      </c>
      <c r="AI9" s="85">
        <v>12092095490</v>
      </c>
      <c r="AJ9" s="120">
        <f>IF(($AG9       =0),0,($AI9       /$AG9       ))</f>
        <v>0.22065730166676992</v>
      </c>
      <c r="AK9" s="121">
        <f>IF(($AF9       =0),0,(($P9       /$AF9       )-1))</f>
        <v>-0.41543128092993986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48403183162</v>
      </c>
      <c r="E10" s="87">
        <f>E9</f>
        <v>8325970722</v>
      </c>
      <c r="F10" s="88">
        <f t="shared" ref="F10:F45" si="0">$D10      +$E10</f>
        <v>56729153884</v>
      </c>
      <c r="G10" s="86">
        <f>G9</f>
        <v>48450611970</v>
      </c>
      <c r="H10" s="87">
        <f>H9</f>
        <v>8842420307</v>
      </c>
      <c r="I10" s="88">
        <f t="shared" ref="I10:I45" si="1">$G10      +$H10</f>
        <v>57293032277</v>
      </c>
      <c r="J10" s="86">
        <f>J9</f>
        <v>9817542657</v>
      </c>
      <c r="K10" s="87">
        <f>K9</f>
        <v>565219674</v>
      </c>
      <c r="L10" s="87">
        <f t="shared" ref="L10:L45" si="2">$J10      +$K10</f>
        <v>10382762331</v>
      </c>
      <c r="M10" s="102">
        <f t="shared" ref="M10:M45" si="3">IF(($F10      =0),0,($L10      /$F10      ))</f>
        <v>0.18302339485321276</v>
      </c>
      <c r="N10" s="86">
        <f>N9</f>
        <v>11954003473</v>
      </c>
      <c r="O10" s="87">
        <f>O9</f>
        <v>1248447673</v>
      </c>
      <c r="P10" s="87">
        <f t="shared" ref="P10:P45" si="4">$N10      +$O10</f>
        <v>13202451146</v>
      </c>
      <c r="Q10" s="102">
        <f t="shared" ref="Q10:Q45" si="5">IF(($F10      =0),0,($P10      /$F10      ))</f>
        <v>0.2327277994132686</v>
      </c>
      <c r="R10" s="86">
        <f>R9</f>
        <v>0</v>
      </c>
      <c r="S10" s="87">
        <f>S9</f>
        <v>0</v>
      </c>
      <c r="T10" s="87">
        <f t="shared" ref="T10:T45" si="6">$R10      +$S10</f>
        <v>0</v>
      </c>
      <c r="U10" s="102">
        <f t="shared" ref="U10:U45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45" si="8">$V10      +$W10</f>
        <v>0</v>
      </c>
      <c r="Y10" s="102">
        <f t="shared" ref="Y10:Y45" si="9">IF(($I10      =0),0,($X10      /$I10      ))</f>
        <v>0</v>
      </c>
      <c r="Z10" s="86">
        <f t="shared" ref="Z10:Z45" si="10">$J10      +$N10</f>
        <v>21771546130</v>
      </c>
      <c r="AA10" s="87">
        <f t="shared" ref="AA10:AA45" si="11">$K10      +$O10</f>
        <v>1813667347</v>
      </c>
      <c r="AB10" s="87">
        <f t="shared" ref="AB10:AB45" si="12">$Z10      +$AA10</f>
        <v>23585213477</v>
      </c>
      <c r="AC10" s="102">
        <f t="shared" ref="AC10:AC45" si="13">IF(($F10      =0),0,($AB10      /$F10      ))</f>
        <v>0.41575119426648138</v>
      </c>
      <c r="AD10" s="86">
        <f>AD9</f>
        <v>20372597422</v>
      </c>
      <c r="AE10" s="87">
        <f>AE9</f>
        <v>2212345486</v>
      </c>
      <c r="AF10" s="87">
        <f t="shared" ref="AF10:AF45" si="14">$AD10      +$AE10</f>
        <v>22584942908</v>
      </c>
      <c r="AG10" s="87">
        <f>AG9</f>
        <v>54800341519</v>
      </c>
      <c r="AH10" s="87">
        <f>AH9</f>
        <v>54800341519</v>
      </c>
      <c r="AI10" s="88">
        <f>AI9</f>
        <v>12092095490</v>
      </c>
      <c r="AJ10" s="122">
        <f t="shared" ref="AJ10:AJ45" si="15">IF(($AG10      =0),0,($AI10      /$AG10      ))</f>
        <v>0.22065730166676992</v>
      </c>
      <c r="AK10" s="123">
        <f t="shared" ref="AK10:AK45" si="16">IF(($AF10      =0),0,(($P10      /$AF10      )-1))</f>
        <v>-0.41543128092993986</v>
      </c>
    </row>
    <row r="11" spans="1:37" x14ac:dyDescent="0.2">
      <c r="A11" s="61" t="s">
        <v>101</v>
      </c>
      <c r="B11" s="62" t="s">
        <v>558</v>
      </c>
      <c r="C11" s="63" t="s">
        <v>559</v>
      </c>
      <c r="D11" s="83">
        <v>437018829</v>
      </c>
      <c r="E11" s="84">
        <v>71729545</v>
      </c>
      <c r="F11" s="85">
        <f t="shared" si="0"/>
        <v>508748374</v>
      </c>
      <c r="G11" s="83">
        <v>437018829</v>
      </c>
      <c r="H11" s="84">
        <v>71729545</v>
      </c>
      <c r="I11" s="85">
        <f t="shared" si="1"/>
        <v>508748374</v>
      </c>
      <c r="J11" s="83">
        <v>79831858</v>
      </c>
      <c r="K11" s="84">
        <v>6343828</v>
      </c>
      <c r="L11" s="84">
        <f t="shared" si="2"/>
        <v>86175686</v>
      </c>
      <c r="M11" s="101">
        <f t="shared" si="3"/>
        <v>0.16938763916324576</v>
      </c>
      <c r="N11" s="83">
        <v>91570799</v>
      </c>
      <c r="O11" s="84">
        <v>19738416</v>
      </c>
      <c r="P11" s="84">
        <f t="shared" si="4"/>
        <v>111309215</v>
      </c>
      <c r="Q11" s="101">
        <f t="shared" si="5"/>
        <v>0.21879031106249786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171402657</v>
      </c>
      <c r="AA11" s="84">
        <f t="shared" si="11"/>
        <v>26082244</v>
      </c>
      <c r="AB11" s="84">
        <f t="shared" si="12"/>
        <v>197484901</v>
      </c>
      <c r="AC11" s="101">
        <f t="shared" si="13"/>
        <v>0.38817795022574364</v>
      </c>
      <c r="AD11" s="83">
        <v>158456048</v>
      </c>
      <c r="AE11" s="84">
        <v>-11855970</v>
      </c>
      <c r="AF11" s="84">
        <f t="shared" si="14"/>
        <v>146600078</v>
      </c>
      <c r="AG11" s="84">
        <v>490388323</v>
      </c>
      <c r="AH11" s="84">
        <v>490388323</v>
      </c>
      <c r="AI11" s="85">
        <v>61336633</v>
      </c>
      <c r="AJ11" s="120">
        <f t="shared" si="15"/>
        <v>0.12507767849113324</v>
      </c>
      <c r="AK11" s="121">
        <f t="shared" si="16"/>
        <v>-0.24072881461904816</v>
      </c>
    </row>
    <row r="12" spans="1:37" x14ac:dyDescent="0.2">
      <c r="A12" s="61" t="s">
        <v>101</v>
      </c>
      <c r="B12" s="62" t="s">
        <v>560</v>
      </c>
      <c r="C12" s="63" t="s">
        <v>561</v>
      </c>
      <c r="D12" s="83">
        <v>363736132</v>
      </c>
      <c r="E12" s="84">
        <v>51261562</v>
      </c>
      <c r="F12" s="85">
        <f t="shared" si="0"/>
        <v>414997694</v>
      </c>
      <c r="G12" s="83">
        <v>363736132</v>
      </c>
      <c r="H12" s="84">
        <v>52466562</v>
      </c>
      <c r="I12" s="85">
        <f t="shared" si="1"/>
        <v>416202694</v>
      </c>
      <c r="J12" s="83">
        <v>83779278</v>
      </c>
      <c r="K12" s="84">
        <v>4813545</v>
      </c>
      <c r="L12" s="84">
        <f t="shared" si="2"/>
        <v>88592823</v>
      </c>
      <c r="M12" s="101">
        <f t="shared" si="3"/>
        <v>0.21347786814449143</v>
      </c>
      <c r="N12" s="83">
        <v>82329793</v>
      </c>
      <c r="O12" s="84">
        <v>4194661</v>
      </c>
      <c r="P12" s="84">
        <f t="shared" si="4"/>
        <v>86524454</v>
      </c>
      <c r="Q12" s="101">
        <f t="shared" si="5"/>
        <v>0.20849381876324355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166109071</v>
      </c>
      <c r="AA12" s="84">
        <f t="shared" si="11"/>
        <v>9008206</v>
      </c>
      <c r="AB12" s="84">
        <f t="shared" si="12"/>
        <v>175117277</v>
      </c>
      <c r="AC12" s="101">
        <f t="shared" si="13"/>
        <v>0.42197168690773496</v>
      </c>
      <c r="AD12" s="83">
        <v>153257640</v>
      </c>
      <c r="AE12" s="84">
        <v>17484328</v>
      </c>
      <c r="AF12" s="84">
        <f t="shared" si="14"/>
        <v>170741968</v>
      </c>
      <c r="AG12" s="84">
        <v>423837141</v>
      </c>
      <c r="AH12" s="84">
        <v>423837141</v>
      </c>
      <c r="AI12" s="85">
        <v>94544657</v>
      </c>
      <c r="AJ12" s="120">
        <f t="shared" si="15"/>
        <v>0.22306836247746395</v>
      </c>
      <c r="AK12" s="121">
        <f t="shared" si="16"/>
        <v>-0.49324436743050781</v>
      </c>
    </row>
    <row r="13" spans="1:37" x14ac:dyDescent="0.2">
      <c r="A13" s="61" t="s">
        <v>101</v>
      </c>
      <c r="B13" s="62" t="s">
        <v>562</v>
      </c>
      <c r="C13" s="63" t="s">
        <v>563</v>
      </c>
      <c r="D13" s="83">
        <v>435278025</v>
      </c>
      <c r="E13" s="84">
        <v>56187043</v>
      </c>
      <c r="F13" s="85">
        <f t="shared" si="0"/>
        <v>491465068</v>
      </c>
      <c r="G13" s="83">
        <v>437961038</v>
      </c>
      <c r="H13" s="84">
        <v>59458802</v>
      </c>
      <c r="I13" s="85">
        <f t="shared" si="1"/>
        <v>497419840</v>
      </c>
      <c r="J13" s="83">
        <v>97436335</v>
      </c>
      <c r="K13" s="84">
        <v>1828908</v>
      </c>
      <c r="L13" s="84">
        <f t="shared" si="2"/>
        <v>99265243</v>
      </c>
      <c r="M13" s="101">
        <f t="shared" si="3"/>
        <v>0.20197822686352146</v>
      </c>
      <c r="N13" s="83">
        <v>108673113</v>
      </c>
      <c r="O13" s="84">
        <v>10324270</v>
      </c>
      <c r="P13" s="84">
        <f t="shared" si="4"/>
        <v>118997383</v>
      </c>
      <c r="Q13" s="101">
        <f t="shared" si="5"/>
        <v>0.24212785556510805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206109448</v>
      </c>
      <c r="AA13" s="84">
        <f t="shared" si="11"/>
        <v>12153178</v>
      </c>
      <c r="AB13" s="84">
        <f t="shared" si="12"/>
        <v>218262626</v>
      </c>
      <c r="AC13" s="101">
        <f t="shared" si="13"/>
        <v>0.44410608242862948</v>
      </c>
      <c r="AD13" s="83">
        <v>174899869</v>
      </c>
      <c r="AE13" s="84">
        <v>15459209</v>
      </c>
      <c r="AF13" s="84">
        <f t="shared" si="14"/>
        <v>190359078</v>
      </c>
      <c r="AG13" s="84">
        <v>421930048</v>
      </c>
      <c r="AH13" s="84">
        <v>421930048</v>
      </c>
      <c r="AI13" s="85">
        <v>101235692</v>
      </c>
      <c r="AJ13" s="120">
        <f t="shared" si="15"/>
        <v>0.23993477705574551</v>
      </c>
      <c r="AK13" s="121">
        <f t="shared" si="16"/>
        <v>-0.37487938978145297</v>
      </c>
    </row>
    <row r="14" spans="1:37" x14ac:dyDescent="0.2">
      <c r="A14" s="61" t="s">
        <v>101</v>
      </c>
      <c r="B14" s="62" t="s">
        <v>564</v>
      </c>
      <c r="C14" s="63" t="s">
        <v>565</v>
      </c>
      <c r="D14" s="83">
        <v>1277130923</v>
      </c>
      <c r="E14" s="84">
        <v>269141804</v>
      </c>
      <c r="F14" s="85">
        <f t="shared" si="0"/>
        <v>1546272727</v>
      </c>
      <c r="G14" s="83">
        <v>1301789263</v>
      </c>
      <c r="H14" s="84">
        <v>374107705</v>
      </c>
      <c r="I14" s="85">
        <f t="shared" si="1"/>
        <v>1675896968</v>
      </c>
      <c r="J14" s="83">
        <v>286493479</v>
      </c>
      <c r="K14" s="84">
        <v>12676759</v>
      </c>
      <c r="L14" s="84">
        <f t="shared" si="2"/>
        <v>299170238</v>
      </c>
      <c r="M14" s="101">
        <f t="shared" si="3"/>
        <v>0.19347831257454495</v>
      </c>
      <c r="N14" s="83">
        <v>306881234</v>
      </c>
      <c r="O14" s="84">
        <v>36673821</v>
      </c>
      <c r="P14" s="84">
        <f t="shared" si="4"/>
        <v>343555055</v>
      </c>
      <c r="Q14" s="101">
        <f t="shared" si="5"/>
        <v>0.22218270360788689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593374713</v>
      </c>
      <c r="AA14" s="84">
        <f t="shared" si="11"/>
        <v>49350580</v>
      </c>
      <c r="AB14" s="84">
        <f t="shared" si="12"/>
        <v>642725293</v>
      </c>
      <c r="AC14" s="101">
        <f t="shared" si="13"/>
        <v>0.41566101618243184</v>
      </c>
      <c r="AD14" s="83">
        <v>473375617</v>
      </c>
      <c r="AE14" s="84">
        <v>99290134</v>
      </c>
      <c r="AF14" s="84">
        <f t="shared" si="14"/>
        <v>572665751</v>
      </c>
      <c r="AG14" s="84">
        <v>1524979154</v>
      </c>
      <c r="AH14" s="84">
        <v>1524979154</v>
      </c>
      <c r="AI14" s="85">
        <v>306079161</v>
      </c>
      <c r="AJ14" s="120">
        <f t="shared" si="15"/>
        <v>0.20071039016970063</v>
      </c>
      <c r="AK14" s="121">
        <f t="shared" si="16"/>
        <v>-0.4000775244545749</v>
      </c>
    </row>
    <row r="15" spans="1:37" x14ac:dyDescent="0.2">
      <c r="A15" s="61" t="s">
        <v>101</v>
      </c>
      <c r="B15" s="62" t="s">
        <v>566</v>
      </c>
      <c r="C15" s="63" t="s">
        <v>567</v>
      </c>
      <c r="D15" s="83">
        <v>898052662</v>
      </c>
      <c r="E15" s="84">
        <v>166435729</v>
      </c>
      <c r="F15" s="85">
        <f t="shared" si="0"/>
        <v>1064488391</v>
      </c>
      <c r="G15" s="83">
        <v>937341180</v>
      </c>
      <c r="H15" s="84">
        <v>166040448</v>
      </c>
      <c r="I15" s="85">
        <f t="shared" si="1"/>
        <v>1103381628</v>
      </c>
      <c r="J15" s="83">
        <v>156910087</v>
      </c>
      <c r="K15" s="84">
        <v>11060722</v>
      </c>
      <c r="L15" s="84">
        <f t="shared" si="2"/>
        <v>167970809</v>
      </c>
      <c r="M15" s="101">
        <f t="shared" si="3"/>
        <v>0.15779487162110348</v>
      </c>
      <c r="N15" s="83">
        <v>222362137</v>
      </c>
      <c r="O15" s="84">
        <v>61891308</v>
      </c>
      <c r="P15" s="84">
        <f t="shared" si="4"/>
        <v>284253445</v>
      </c>
      <c r="Q15" s="101">
        <f t="shared" si="5"/>
        <v>0.2670329215455014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379272224</v>
      </c>
      <c r="AA15" s="84">
        <f t="shared" si="11"/>
        <v>72952030</v>
      </c>
      <c r="AB15" s="84">
        <f t="shared" si="12"/>
        <v>452224254</v>
      </c>
      <c r="AC15" s="101">
        <f t="shared" si="13"/>
        <v>0.42482779316660485</v>
      </c>
      <c r="AD15" s="83">
        <v>293484482</v>
      </c>
      <c r="AE15" s="84">
        <v>66854120</v>
      </c>
      <c r="AF15" s="84">
        <f t="shared" si="14"/>
        <v>360338602</v>
      </c>
      <c r="AG15" s="84">
        <v>1010354376</v>
      </c>
      <c r="AH15" s="84">
        <v>1010354376</v>
      </c>
      <c r="AI15" s="85">
        <v>200858884</v>
      </c>
      <c r="AJ15" s="120">
        <f t="shared" si="15"/>
        <v>0.19880042960292973</v>
      </c>
      <c r="AK15" s="121">
        <f t="shared" si="16"/>
        <v>-0.21114905973909504</v>
      </c>
    </row>
    <row r="16" spans="1:37" x14ac:dyDescent="0.2">
      <c r="A16" s="61" t="s">
        <v>116</v>
      </c>
      <c r="B16" s="62" t="s">
        <v>568</v>
      </c>
      <c r="C16" s="63" t="s">
        <v>569</v>
      </c>
      <c r="D16" s="83">
        <v>448564745</v>
      </c>
      <c r="E16" s="84">
        <v>13730000</v>
      </c>
      <c r="F16" s="85">
        <f t="shared" si="0"/>
        <v>462294745</v>
      </c>
      <c r="G16" s="83">
        <v>448564745</v>
      </c>
      <c r="H16" s="84">
        <v>13730000</v>
      </c>
      <c r="I16" s="85">
        <f t="shared" si="1"/>
        <v>462294745</v>
      </c>
      <c r="J16" s="83">
        <v>92424799</v>
      </c>
      <c r="K16" s="84">
        <v>1244176</v>
      </c>
      <c r="L16" s="84">
        <f t="shared" si="2"/>
        <v>93668975</v>
      </c>
      <c r="M16" s="101">
        <f t="shared" si="3"/>
        <v>0.20261743403550911</v>
      </c>
      <c r="N16" s="83">
        <v>131785437</v>
      </c>
      <c r="O16" s="84">
        <v>1644655</v>
      </c>
      <c r="P16" s="84">
        <f t="shared" si="4"/>
        <v>133430092</v>
      </c>
      <c r="Q16" s="101">
        <f t="shared" si="5"/>
        <v>0.28862558669145155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224210236</v>
      </c>
      <c r="AA16" s="84">
        <f t="shared" si="11"/>
        <v>2888831</v>
      </c>
      <c r="AB16" s="84">
        <f t="shared" si="12"/>
        <v>227099067</v>
      </c>
      <c r="AC16" s="101">
        <f t="shared" si="13"/>
        <v>0.49124302072696069</v>
      </c>
      <c r="AD16" s="83">
        <v>183313877</v>
      </c>
      <c r="AE16" s="84">
        <v>2779751</v>
      </c>
      <c r="AF16" s="84">
        <f t="shared" si="14"/>
        <v>186093628</v>
      </c>
      <c r="AG16" s="84">
        <v>442182561</v>
      </c>
      <c r="AH16" s="84">
        <v>442182561</v>
      </c>
      <c r="AI16" s="85">
        <v>110419310</v>
      </c>
      <c r="AJ16" s="120">
        <f t="shared" si="15"/>
        <v>0.24971430295732536</v>
      </c>
      <c r="AK16" s="121">
        <f t="shared" si="16"/>
        <v>-0.28299483741592701</v>
      </c>
    </row>
    <row r="17" spans="1:37" ht="16.5" x14ac:dyDescent="0.3">
      <c r="A17" s="64" t="s">
        <v>0</v>
      </c>
      <c r="B17" s="65" t="s">
        <v>570</v>
      </c>
      <c r="C17" s="66" t="s">
        <v>0</v>
      </c>
      <c r="D17" s="86">
        <f>SUM(D11:D16)</f>
        <v>3859781316</v>
      </c>
      <c r="E17" s="87">
        <f>SUM(E11:E16)</f>
        <v>628485683</v>
      </c>
      <c r="F17" s="88">
        <f t="shared" si="0"/>
        <v>4488266999</v>
      </c>
      <c r="G17" s="86">
        <f>SUM(G11:G16)</f>
        <v>3926411187</v>
      </c>
      <c r="H17" s="87">
        <f>SUM(H11:H16)</f>
        <v>737533062</v>
      </c>
      <c r="I17" s="88">
        <f t="shared" si="1"/>
        <v>4663944249</v>
      </c>
      <c r="J17" s="86">
        <f>SUM(J11:J16)</f>
        <v>796875836</v>
      </c>
      <c r="K17" s="87">
        <f>SUM(K11:K16)</f>
        <v>37967938</v>
      </c>
      <c r="L17" s="87">
        <f t="shared" si="2"/>
        <v>834843774</v>
      </c>
      <c r="M17" s="102">
        <f t="shared" si="3"/>
        <v>0.18600581787714632</v>
      </c>
      <c r="N17" s="86">
        <f>SUM(N11:N16)</f>
        <v>943602513</v>
      </c>
      <c r="O17" s="87">
        <f>SUM(O11:O16)</f>
        <v>134467131</v>
      </c>
      <c r="P17" s="87">
        <f t="shared" si="4"/>
        <v>1078069644</v>
      </c>
      <c r="Q17" s="102">
        <f t="shared" si="5"/>
        <v>0.24019730649718418</v>
      </c>
      <c r="R17" s="86">
        <f>SUM(R11:R16)</f>
        <v>0</v>
      </c>
      <c r="S17" s="87">
        <f>SUM(S11:S16)</f>
        <v>0</v>
      </c>
      <c r="T17" s="87">
        <f t="shared" si="6"/>
        <v>0</v>
      </c>
      <c r="U17" s="102">
        <f t="shared" si="7"/>
        <v>0</v>
      </c>
      <c r="V17" s="86">
        <f>SUM(V11:V16)</f>
        <v>0</v>
      </c>
      <c r="W17" s="87">
        <f>SUM(W11:W16)</f>
        <v>0</v>
      </c>
      <c r="X17" s="87">
        <f t="shared" si="8"/>
        <v>0</v>
      </c>
      <c r="Y17" s="102">
        <f t="shared" si="9"/>
        <v>0</v>
      </c>
      <c r="Z17" s="86">
        <f t="shared" si="10"/>
        <v>1740478349</v>
      </c>
      <c r="AA17" s="87">
        <f t="shared" si="11"/>
        <v>172435069</v>
      </c>
      <c r="AB17" s="87">
        <f t="shared" si="12"/>
        <v>1912913418</v>
      </c>
      <c r="AC17" s="102">
        <f t="shared" si="13"/>
        <v>0.4262031243743305</v>
      </c>
      <c r="AD17" s="86">
        <f>SUM(AD11:AD16)</f>
        <v>1436787533</v>
      </c>
      <c r="AE17" s="87">
        <f>SUM(AE11:AE16)</f>
        <v>190011572</v>
      </c>
      <c r="AF17" s="87">
        <f t="shared" si="14"/>
        <v>1626799105</v>
      </c>
      <c r="AG17" s="87">
        <f>SUM(AG11:AG16)</f>
        <v>4313671603</v>
      </c>
      <c r="AH17" s="87">
        <f>SUM(AH11:AH16)</f>
        <v>4313671603</v>
      </c>
      <c r="AI17" s="88">
        <f>SUM(AI11:AI16)</f>
        <v>874474337</v>
      </c>
      <c r="AJ17" s="122">
        <f t="shared" si="15"/>
        <v>0.20272158325446824</v>
      </c>
      <c r="AK17" s="123">
        <f t="shared" si="16"/>
        <v>-0.33730622257749521</v>
      </c>
    </row>
    <row r="18" spans="1:37" x14ac:dyDescent="0.2">
      <c r="A18" s="61" t="s">
        <v>101</v>
      </c>
      <c r="B18" s="62" t="s">
        <v>571</v>
      </c>
      <c r="C18" s="63" t="s">
        <v>572</v>
      </c>
      <c r="D18" s="83">
        <v>774921893</v>
      </c>
      <c r="E18" s="84">
        <v>89244449</v>
      </c>
      <c r="F18" s="85">
        <f t="shared" si="0"/>
        <v>864166342</v>
      </c>
      <c r="G18" s="83">
        <v>782551086</v>
      </c>
      <c r="H18" s="84">
        <v>90845194</v>
      </c>
      <c r="I18" s="85">
        <f t="shared" si="1"/>
        <v>873396280</v>
      </c>
      <c r="J18" s="83">
        <v>127275534</v>
      </c>
      <c r="K18" s="84">
        <v>8332580</v>
      </c>
      <c r="L18" s="84">
        <f t="shared" si="2"/>
        <v>135608114</v>
      </c>
      <c r="M18" s="101">
        <f t="shared" si="3"/>
        <v>0.15692362385481567</v>
      </c>
      <c r="N18" s="83">
        <v>163147977</v>
      </c>
      <c r="O18" s="84">
        <v>8570324</v>
      </c>
      <c r="P18" s="84">
        <f t="shared" si="4"/>
        <v>171718301</v>
      </c>
      <c r="Q18" s="101">
        <f t="shared" si="5"/>
        <v>0.19870977687302707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290423511</v>
      </c>
      <c r="AA18" s="84">
        <f t="shared" si="11"/>
        <v>16902904</v>
      </c>
      <c r="AB18" s="84">
        <f t="shared" si="12"/>
        <v>307326415</v>
      </c>
      <c r="AC18" s="101">
        <f t="shared" si="13"/>
        <v>0.35563340072784272</v>
      </c>
      <c r="AD18" s="83">
        <v>264036786</v>
      </c>
      <c r="AE18" s="84">
        <v>18076907</v>
      </c>
      <c r="AF18" s="84">
        <f t="shared" si="14"/>
        <v>282113693</v>
      </c>
      <c r="AG18" s="84">
        <v>771257225</v>
      </c>
      <c r="AH18" s="84">
        <v>771257225</v>
      </c>
      <c r="AI18" s="85">
        <v>152108252</v>
      </c>
      <c r="AJ18" s="120">
        <f t="shared" si="15"/>
        <v>0.19722116962988581</v>
      </c>
      <c r="AK18" s="121">
        <f t="shared" si="16"/>
        <v>-0.39131525600921468</v>
      </c>
    </row>
    <row r="19" spans="1:37" x14ac:dyDescent="0.2">
      <c r="A19" s="61" t="s">
        <v>101</v>
      </c>
      <c r="B19" s="62" t="s">
        <v>93</v>
      </c>
      <c r="C19" s="63" t="s">
        <v>94</v>
      </c>
      <c r="D19" s="83">
        <v>2660568361</v>
      </c>
      <c r="E19" s="84">
        <v>128102569</v>
      </c>
      <c r="F19" s="85">
        <f t="shared" si="0"/>
        <v>2788670930</v>
      </c>
      <c r="G19" s="83">
        <v>2672744741</v>
      </c>
      <c r="H19" s="84">
        <v>171969637</v>
      </c>
      <c r="I19" s="85">
        <f t="shared" si="1"/>
        <v>2844714378</v>
      </c>
      <c r="J19" s="83">
        <v>529427648</v>
      </c>
      <c r="K19" s="84">
        <v>14080744</v>
      </c>
      <c r="L19" s="84">
        <f t="shared" si="2"/>
        <v>543508392</v>
      </c>
      <c r="M19" s="101">
        <f t="shared" si="3"/>
        <v>0.19489871901092323</v>
      </c>
      <c r="N19" s="83">
        <v>765685760</v>
      </c>
      <c r="O19" s="84">
        <v>30619800</v>
      </c>
      <c r="P19" s="84">
        <f t="shared" si="4"/>
        <v>796305560</v>
      </c>
      <c r="Q19" s="101">
        <f t="shared" si="5"/>
        <v>0.28555020652795343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1295113408</v>
      </c>
      <c r="AA19" s="84">
        <f t="shared" si="11"/>
        <v>44700544</v>
      </c>
      <c r="AB19" s="84">
        <f t="shared" si="12"/>
        <v>1339813952</v>
      </c>
      <c r="AC19" s="101">
        <f t="shared" si="13"/>
        <v>0.48044892553887669</v>
      </c>
      <c r="AD19" s="83">
        <v>1193705272</v>
      </c>
      <c r="AE19" s="84">
        <v>75633676</v>
      </c>
      <c r="AF19" s="84">
        <f t="shared" si="14"/>
        <v>1269338948</v>
      </c>
      <c r="AG19" s="84">
        <v>2732156854</v>
      </c>
      <c r="AH19" s="84">
        <v>2732156854</v>
      </c>
      <c r="AI19" s="85">
        <v>765772679</v>
      </c>
      <c r="AJ19" s="120">
        <f t="shared" si="15"/>
        <v>0.28028137472373688</v>
      </c>
      <c r="AK19" s="121">
        <f t="shared" si="16"/>
        <v>-0.37266120979374528</v>
      </c>
    </row>
    <row r="20" spans="1:37" x14ac:dyDescent="0.2">
      <c r="A20" s="61" t="s">
        <v>101</v>
      </c>
      <c r="B20" s="62" t="s">
        <v>95</v>
      </c>
      <c r="C20" s="63" t="s">
        <v>96</v>
      </c>
      <c r="D20" s="83">
        <v>2017490424</v>
      </c>
      <c r="E20" s="84">
        <v>406053915</v>
      </c>
      <c r="F20" s="85">
        <f t="shared" si="0"/>
        <v>2423544339</v>
      </c>
      <c r="G20" s="83">
        <v>2017490424</v>
      </c>
      <c r="H20" s="84">
        <v>471680164</v>
      </c>
      <c r="I20" s="85">
        <f t="shared" si="1"/>
        <v>2489170588</v>
      </c>
      <c r="J20" s="83">
        <v>331863271</v>
      </c>
      <c r="K20" s="84">
        <v>23614592</v>
      </c>
      <c r="L20" s="84">
        <f t="shared" si="2"/>
        <v>355477863</v>
      </c>
      <c r="M20" s="101">
        <f t="shared" si="3"/>
        <v>0.14667685557866741</v>
      </c>
      <c r="N20" s="83">
        <v>386982393</v>
      </c>
      <c r="O20" s="84">
        <v>92297071</v>
      </c>
      <c r="P20" s="84">
        <f t="shared" si="4"/>
        <v>479279464</v>
      </c>
      <c r="Q20" s="101">
        <f t="shared" si="5"/>
        <v>0.19775972582278389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718845664</v>
      </c>
      <c r="AA20" s="84">
        <f t="shared" si="11"/>
        <v>115911663</v>
      </c>
      <c r="AB20" s="84">
        <f t="shared" si="12"/>
        <v>834757327</v>
      </c>
      <c r="AC20" s="101">
        <f t="shared" si="13"/>
        <v>0.34443658140145128</v>
      </c>
      <c r="AD20" s="83">
        <v>659915284</v>
      </c>
      <c r="AE20" s="84">
        <v>147011291</v>
      </c>
      <c r="AF20" s="84">
        <f t="shared" si="14"/>
        <v>806926575</v>
      </c>
      <c r="AG20" s="84">
        <v>2263213708</v>
      </c>
      <c r="AH20" s="84">
        <v>2263213708</v>
      </c>
      <c r="AI20" s="85">
        <v>453601784</v>
      </c>
      <c r="AJ20" s="120">
        <f t="shared" si="15"/>
        <v>0.20042375247048477</v>
      </c>
      <c r="AK20" s="121">
        <f t="shared" si="16"/>
        <v>-0.40604327723374334</v>
      </c>
    </row>
    <row r="21" spans="1:37" x14ac:dyDescent="0.2">
      <c r="A21" s="61" t="s">
        <v>101</v>
      </c>
      <c r="B21" s="62" t="s">
        <v>573</v>
      </c>
      <c r="C21" s="63" t="s">
        <v>574</v>
      </c>
      <c r="D21" s="83">
        <v>1287175140</v>
      </c>
      <c r="E21" s="84">
        <v>151230264</v>
      </c>
      <c r="F21" s="85">
        <f t="shared" si="0"/>
        <v>1438405404</v>
      </c>
      <c r="G21" s="83">
        <v>1287275140</v>
      </c>
      <c r="H21" s="84">
        <v>156251212</v>
      </c>
      <c r="I21" s="85">
        <f t="shared" si="1"/>
        <v>1443526352</v>
      </c>
      <c r="J21" s="83">
        <v>213733556</v>
      </c>
      <c r="K21" s="84">
        <v>16443266</v>
      </c>
      <c r="L21" s="84">
        <f t="shared" si="2"/>
        <v>230176822</v>
      </c>
      <c r="M21" s="101">
        <f t="shared" si="3"/>
        <v>0.16002221721352766</v>
      </c>
      <c r="N21" s="83">
        <v>227318472</v>
      </c>
      <c r="O21" s="84">
        <v>23361716</v>
      </c>
      <c r="P21" s="84">
        <f t="shared" si="4"/>
        <v>250680188</v>
      </c>
      <c r="Q21" s="101">
        <f t="shared" si="5"/>
        <v>0.17427645036850822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441052028</v>
      </c>
      <c r="AA21" s="84">
        <f t="shared" si="11"/>
        <v>39804982</v>
      </c>
      <c r="AB21" s="84">
        <f t="shared" si="12"/>
        <v>480857010</v>
      </c>
      <c r="AC21" s="101">
        <f t="shared" si="13"/>
        <v>0.33429866758203586</v>
      </c>
      <c r="AD21" s="83">
        <v>289230634</v>
      </c>
      <c r="AE21" s="84">
        <v>22323466</v>
      </c>
      <c r="AF21" s="84">
        <f t="shared" si="14"/>
        <v>311554100</v>
      </c>
      <c r="AG21" s="84">
        <v>1174788863</v>
      </c>
      <c r="AH21" s="84">
        <v>1174788863</v>
      </c>
      <c r="AI21" s="85">
        <v>186805355</v>
      </c>
      <c r="AJ21" s="120">
        <f t="shared" si="15"/>
        <v>0.15901185386024552</v>
      </c>
      <c r="AK21" s="121">
        <f t="shared" si="16"/>
        <v>-0.19538793423036316</v>
      </c>
    </row>
    <row r="22" spans="1:37" x14ac:dyDescent="0.2">
      <c r="A22" s="61" t="s">
        <v>101</v>
      </c>
      <c r="B22" s="62" t="s">
        <v>575</v>
      </c>
      <c r="C22" s="63" t="s">
        <v>576</v>
      </c>
      <c r="D22" s="83">
        <v>880464651</v>
      </c>
      <c r="E22" s="84">
        <v>101758738</v>
      </c>
      <c r="F22" s="85">
        <f t="shared" si="0"/>
        <v>982223389</v>
      </c>
      <c r="G22" s="83">
        <v>888970016</v>
      </c>
      <c r="H22" s="84">
        <v>110700015</v>
      </c>
      <c r="I22" s="85">
        <f t="shared" si="1"/>
        <v>999670031</v>
      </c>
      <c r="J22" s="83">
        <v>187180493</v>
      </c>
      <c r="K22" s="84">
        <v>6668157</v>
      </c>
      <c r="L22" s="84">
        <f t="shared" si="2"/>
        <v>193848650</v>
      </c>
      <c r="M22" s="101">
        <f t="shared" si="3"/>
        <v>0.1973569884111159</v>
      </c>
      <c r="N22" s="83">
        <v>197337301</v>
      </c>
      <c r="O22" s="84">
        <v>10194354</v>
      </c>
      <c r="P22" s="84">
        <f t="shared" si="4"/>
        <v>207531655</v>
      </c>
      <c r="Q22" s="101">
        <f t="shared" si="5"/>
        <v>0.21128763306205489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384517794</v>
      </c>
      <c r="AA22" s="84">
        <f t="shared" si="11"/>
        <v>16862511</v>
      </c>
      <c r="AB22" s="84">
        <f t="shared" si="12"/>
        <v>401380305</v>
      </c>
      <c r="AC22" s="101">
        <f t="shared" si="13"/>
        <v>0.40864462147317082</v>
      </c>
      <c r="AD22" s="83">
        <v>326104734</v>
      </c>
      <c r="AE22" s="84">
        <v>104179066</v>
      </c>
      <c r="AF22" s="84">
        <f t="shared" si="14"/>
        <v>430283800</v>
      </c>
      <c r="AG22" s="84">
        <v>857663717</v>
      </c>
      <c r="AH22" s="84">
        <v>857663717</v>
      </c>
      <c r="AI22" s="85">
        <v>182075775</v>
      </c>
      <c r="AJ22" s="120">
        <f t="shared" si="15"/>
        <v>0.21229273360994935</v>
      </c>
      <c r="AK22" s="121">
        <f t="shared" si="16"/>
        <v>-0.51768657104915405</v>
      </c>
    </row>
    <row r="23" spans="1:37" x14ac:dyDescent="0.2">
      <c r="A23" s="61" t="s">
        <v>116</v>
      </c>
      <c r="B23" s="62" t="s">
        <v>577</v>
      </c>
      <c r="C23" s="63" t="s">
        <v>578</v>
      </c>
      <c r="D23" s="83">
        <v>427477294</v>
      </c>
      <c r="E23" s="84">
        <v>68838011</v>
      </c>
      <c r="F23" s="85">
        <f t="shared" si="0"/>
        <v>496315305</v>
      </c>
      <c r="G23" s="83">
        <v>431787896</v>
      </c>
      <c r="H23" s="84">
        <v>24265109</v>
      </c>
      <c r="I23" s="85">
        <f t="shared" si="1"/>
        <v>456053005</v>
      </c>
      <c r="J23" s="83">
        <v>76906246</v>
      </c>
      <c r="K23" s="84">
        <v>0</v>
      </c>
      <c r="L23" s="84">
        <f t="shared" si="2"/>
        <v>76906246</v>
      </c>
      <c r="M23" s="101">
        <f t="shared" si="3"/>
        <v>0.15495441149049394</v>
      </c>
      <c r="N23" s="83">
        <v>101139972</v>
      </c>
      <c r="O23" s="84">
        <v>184730</v>
      </c>
      <c r="P23" s="84">
        <f t="shared" si="4"/>
        <v>101324702</v>
      </c>
      <c r="Q23" s="101">
        <f t="shared" si="5"/>
        <v>0.20415389366241687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178046218</v>
      </c>
      <c r="AA23" s="84">
        <f t="shared" si="11"/>
        <v>184730</v>
      </c>
      <c r="AB23" s="84">
        <f t="shared" si="12"/>
        <v>178230948</v>
      </c>
      <c r="AC23" s="101">
        <f t="shared" si="13"/>
        <v>0.35910830515291081</v>
      </c>
      <c r="AD23" s="83">
        <v>173348316</v>
      </c>
      <c r="AE23" s="84">
        <v>778642</v>
      </c>
      <c r="AF23" s="84">
        <f t="shared" si="14"/>
        <v>174126958</v>
      </c>
      <c r="AG23" s="84">
        <v>467512744</v>
      </c>
      <c r="AH23" s="84">
        <v>467512744</v>
      </c>
      <c r="AI23" s="85">
        <v>101371452</v>
      </c>
      <c r="AJ23" s="120">
        <f t="shared" si="15"/>
        <v>0.21683141967997346</v>
      </c>
      <c r="AK23" s="121">
        <f t="shared" si="16"/>
        <v>-0.41809870703650609</v>
      </c>
    </row>
    <row r="24" spans="1:37" ht="16.5" x14ac:dyDescent="0.3">
      <c r="A24" s="64" t="s">
        <v>0</v>
      </c>
      <c r="B24" s="65" t="s">
        <v>579</v>
      </c>
      <c r="C24" s="66" t="s">
        <v>0</v>
      </c>
      <c r="D24" s="86">
        <f>SUM(D18:D23)</f>
        <v>8048097763</v>
      </c>
      <c r="E24" s="87">
        <f>SUM(E18:E23)</f>
        <v>945227946</v>
      </c>
      <c r="F24" s="88">
        <f t="shared" si="0"/>
        <v>8993325709</v>
      </c>
      <c r="G24" s="86">
        <f>SUM(G18:G23)</f>
        <v>8080819303</v>
      </c>
      <c r="H24" s="87">
        <f>SUM(H18:H23)</f>
        <v>1025711331</v>
      </c>
      <c r="I24" s="88">
        <f t="shared" si="1"/>
        <v>9106530634</v>
      </c>
      <c r="J24" s="86">
        <f>SUM(J18:J23)</f>
        <v>1466386748</v>
      </c>
      <c r="K24" s="87">
        <f>SUM(K18:K23)</f>
        <v>69139339</v>
      </c>
      <c r="L24" s="87">
        <f t="shared" si="2"/>
        <v>1535526087</v>
      </c>
      <c r="M24" s="102">
        <f t="shared" si="3"/>
        <v>0.17074062884916247</v>
      </c>
      <c r="N24" s="86">
        <f>SUM(N18:N23)</f>
        <v>1841611875</v>
      </c>
      <c r="O24" s="87">
        <f>SUM(O18:O23)</f>
        <v>165227995</v>
      </c>
      <c r="P24" s="87">
        <f t="shared" si="4"/>
        <v>2006839870</v>
      </c>
      <c r="Q24" s="102">
        <f t="shared" si="5"/>
        <v>0.22314769140315588</v>
      </c>
      <c r="R24" s="86">
        <f>SUM(R18:R23)</f>
        <v>0</v>
      </c>
      <c r="S24" s="87">
        <f>SUM(S18:S23)</f>
        <v>0</v>
      </c>
      <c r="T24" s="87">
        <f t="shared" si="6"/>
        <v>0</v>
      </c>
      <c r="U24" s="102">
        <f t="shared" si="7"/>
        <v>0</v>
      </c>
      <c r="V24" s="86">
        <f>SUM(V18:V23)</f>
        <v>0</v>
      </c>
      <c r="W24" s="87">
        <f>SUM(W18:W23)</f>
        <v>0</v>
      </c>
      <c r="X24" s="87">
        <f t="shared" si="8"/>
        <v>0</v>
      </c>
      <c r="Y24" s="102">
        <f t="shared" si="9"/>
        <v>0</v>
      </c>
      <c r="Z24" s="86">
        <f t="shared" si="10"/>
        <v>3307998623</v>
      </c>
      <c r="AA24" s="87">
        <f t="shared" si="11"/>
        <v>234367334</v>
      </c>
      <c r="AB24" s="87">
        <f t="shared" si="12"/>
        <v>3542365957</v>
      </c>
      <c r="AC24" s="102">
        <f t="shared" si="13"/>
        <v>0.39388832025231835</v>
      </c>
      <c r="AD24" s="86">
        <f>SUM(AD18:AD23)</f>
        <v>2906341026</v>
      </c>
      <c r="AE24" s="87">
        <f>SUM(AE18:AE23)</f>
        <v>368003048</v>
      </c>
      <c r="AF24" s="87">
        <f t="shared" si="14"/>
        <v>3274344074</v>
      </c>
      <c r="AG24" s="87">
        <f>SUM(AG18:AG23)</f>
        <v>8266593111</v>
      </c>
      <c r="AH24" s="87">
        <f>SUM(AH18:AH23)</f>
        <v>8266593111</v>
      </c>
      <c r="AI24" s="88">
        <f>SUM(AI18:AI23)</f>
        <v>1841735297</v>
      </c>
      <c r="AJ24" s="122">
        <f t="shared" si="15"/>
        <v>0.22279254249846675</v>
      </c>
      <c r="AK24" s="123">
        <f t="shared" si="16"/>
        <v>-0.38710171422259643</v>
      </c>
    </row>
    <row r="25" spans="1:37" x14ac:dyDescent="0.2">
      <c r="A25" s="61" t="s">
        <v>101</v>
      </c>
      <c r="B25" s="62" t="s">
        <v>580</v>
      </c>
      <c r="C25" s="63" t="s">
        <v>581</v>
      </c>
      <c r="D25" s="83">
        <v>622978387</v>
      </c>
      <c r="E25" s="84">
        <v>181136164</v>
      </c>
      <c r="F25" s="85">
        <f t="shared" si="0"/>
        <v>804114551</v>
      </c>
      <c r="G25" s="83">
        <v>623833496</v>
      </c>
      <c r="H25" s="84">
        <v>199316415</v>
      </c>
      <c r="I25" s="85">
        <f t="shared" si="1"/>
        <v>823149911</v>
      </c>
      <c r="J25" s="83">
        <v>120175418</v>
      </c>
      <c r="K25" s="84">
        <v>15264539</v>
      </c>
      <c r="L25" s="84">
        <f t="shared" si="2"/>
        <v>135439957</v>
      </c>
      <c r="M25" s="101">
        <f t="shared" si="3"/>
        <v>0.16843366014402592</v>
      </c>
      <c r="N25" s="83">
        <v>137973870</v>
      </c>
      <c r="O25" s="84">
        <v>23588509</v>
      </c>
      <c r="P25" s="84">
        <f t="shared" si="4"/>
        <v>161562379</v>
      </c>
      <c r="Q25" s="101">
        <f t="shared" si="5"/>
        <v>0.20091960629126832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258149288</v>
      </c>
      <c r="AA25" s="84">
        <f t="shared" si="11"/>
        <v>38853048</v>
      </c>
      <c r="AB25" s="84">
        <f t="shared" si="12"/>
        <v>297002336</v>
      </c>
      <c r="AC25" s="101">
        <f t="shared" si="13"/>
        <v>0.36935326643529426</v>
      </c>
      <c r="AD25" s="83">
        <v>252195339</v>
      </c>
      <c r="AE25" s="84">
        <v>22914832</v>
      </c>
      <c r="AF25" s="84">
        <f t="shared" si="14"/>
        <v>275110171</v>
      </c>
      <c r="AG25" s="84">
        <v>752396615</v>
      </c>
      <c r="AH25" s="84">
        <v>752396615</v>
      </c>
      <c r="AI25" s="85">
        <v>156081058</v>
      </c>
      <c r="AJ25" s="120">
        <f t="shared" si="15"/>
        <v>0.20744518899782663</v>
      </c>
      <c r="AK25" s="121">
        <f t="shared" si="16"/>
        <v>-0.41273571088725758</v>
      </c>
    </row>
    <row r="26" spans="1:37" x14ac:dyDescent="0.2">
      <c r="A26" s="61" t="s">
        <v>101</v>
      </c>
      <c r="B26" s="62" t="s">
        <v>582</v>
      </c>
      <c r="C26" s="63" t="s">
        <v>583</v>
      </c>
      <c r="D26" s="83">
        <v>1495006432</v>
      </c>
      <c r="E26" s="84">
        <v>274774547</v>
      </c>
      <c r="F26" s="85">
        <f t="shared" si="0"/>
        <v>1769780979</v>
      </c>
      <c r="G26" s="83">
        <v>1495096430</v>
      </c>
      <c r="H26" s="84">
        <v>270324189</v>
      </c>
      <c r="I26" s="85">
        <f t="shared" si="1"/>
        <v>1765420619</v>
      </c>
      <c r="J26" s="83">
        <v>297331502</v>
      </c>
      <c r="K26" s="84">
        <v>9512144</v>
      </c>
      <c r="L26" s="84">
        <f t="shared" si="2"/>
        <v>306843646</v>
      </c>
      <c r="M26" s="101">
        <f t="shared" si="3"/>
        <v>0.17337944618061127</v>
      </c>
      <c r="N26" s="83">
        <v>373647455</v>
      </c>
      <c r="O26" s="84">
        <v>47648330</v>
      </c>
      <c r="P26" s="84">
        <f t="shared" si="4"/>
        <v>421295785</v>
      </c>
      <c r="Q26" s="101">
        <f t="shared" si="5"/>
        <v>0.2380496739421675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670978957</v>
      </c>
      <c r="AA26" s="84">
        <f t="shared" si="11"/>
        <v>57160474</v>
      </c>
      <c r="AB26" s="84">
        <f t="shared" si="12"/>
        <v>728139431</v>
      </c>
      <c r="AC26" s="101">
        <f t="shared" si="13"/>
        <v>0.41142912012277877</v>
      </c>
      <c r="AD26" s="83">
        <v>591832394</v>
      </c>
      <c r="AE26" s="84">
        <v>83743438</v>
      </c>
      <c r="AF26" s="84">
        <f t="shared" si="14"/>
        <v>675575832</v>
      </c>
      <c r="AG26" s="84">
        <v>1645748749</v>
      </c>
      <c r="AH26" s="84">
        <v>1645748749</v>
      </c>
      <c r="AI26" s="85">
        <v>388586956</v>
      </c>
      <c r="AJ26" s="120">
        <f t="shared" si="15"/>
        <v>0.23611560162881218</v>
      </c>
      <c r="AK26" s="121">
        <f t="shared" si="16"/>
        <v>-0.37639008821144448</v>
      </c>
    </row>
    <row r="27" spans="1:37" x14ac:dyDescent="0.2">
      <c r="A27" s="61" t="s">
        <v>101</v>
      </c>
      <c r="B27" s="62" t="s">
        <v>584</v>
      </c>
      <c r="C27" s="63" t="s">
        <v>585</v>
      </c>
      <c r="D27" s="83">
        <v>394952047</v>
      </c>
      <c r="E27" s="84">
        <v>53873187</v>
      </c>
      <c r="F27" s="85">
        <f t="shared" si="0"/>
        <v>448825234</v>
      </c>
      <c r="G27" s="83">
        <v>394952047</v>
      </c>
      <c r="H27" s="84">
        <v>53873187</v>
      </c>
      <c r="I27" s="85">
        <f t="shared" si="1"/>
        <v>448825234</v>
      </c>
      <c r="J27" s="83">
        <v>80216616</v>
      </c>
      <c r="K27" s="84">
        <v>2061221</v>
      </c>
      <c r="L27" s="84">
        <f t="shared" si="2"/>
        <v>82277837</v>
      </c>
      <c r="M27" s="101">
        <f t="shared" si="3"/>
        <v>0.1833182066585855</v>
      </c>
      <c r="N27" s="83">
        <v>96133181</v>
      </c>
      <c r="O27" s="84">
        <v>6228298</v>
      </c>
      <c r="P27" s="84">
        <f t="shared" si="4"/>
        <v>102361479</v>
      </c>
      <c r="Q27" s="101">
        <f t="shared" si="5"/>
        <v>0.22806533867924192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176349797</v>
      </c>
      <c r="AA27" s="84">
        <f t="shared" si="11"/>
        <v>8289519</v>
      </c>
      <c r="AB27" s="84">
        <f t="shared" si="12"/>
        <v>184639316</v>
      </c>
      <c r="AC27" s="101">
        <f t="shared" si="13"/>
        <v>0.41138354533782739</v>
      </c>
      <c r="AD27" s="83">
        <v>155522524</v>
      </c>
      <c r="AE27" s="84">
        <v>17804475</v>
      </c>
      <c r="AF27" s="84">
        <f t="shared" si="14"/>
        <v>173326999</v>
      </c>
      <c r="AG27" s="84">
        <v>448112970</v>
      </c>
      <c r="AH27" s="84">
        <v>448112970</v>
      </c>
      <c r="AI27" s="85">
        <v>97613336</v>
      </c>
      <c r="AJ27" s="120">
        <f t="shared" si="15"/>
        <v>0.21783198107387966</v>
      </c>
      <c r="AK27" s="121">
        <f t="shared" si="16"/>
        <v>-0.4094314238949005</v>
      </c>
    </row>
    <row r="28" spans="1:37" x14ac:dyDescent="0.2">
      <c r="A28" s="61" t="s">
        <v>101</v>
      </c>
      <c r="B28" s="62" t="s">
        <v>586</v>
      </c>
      <c r="C28" s="63" t="s">
        <v>587</v>
      </c>
      <c r="D28" s="83">
        <v>346593472</v>
      </c>
      <c r="E28" s="84">
        <v>49990427</v>
      </c>
      <c r="F28" s="85">
        <f t="shared" si="0"/>
        <v>396583899</v>
      </c>
      <c r="G28" s="83">
        <v>349886738</v>
      </c>
      <c r="H28" s="84">
        <v>78747724</v>
      </c>
      <c r="I28" s="85">
        <f t="shared" si="1"/>
        <v>428634462</v>
      </c>
      <c r="J28" s="83">
        <v>71730303</v>
      </c>
      <c r="K28" s="84">
        <v>6407254</v>
      </c>
      <c r="L28" s="84">
        <f t="shared" si="2"/>
        <v>78137557</v>
      </c>
      <c r="M28" s="101">
        <f t="shared" si="3"/>
        <v>0.19702654897747121</v>
      </c>
      <c r="N28" s="83">
        <v>84919872</v>
      </c>
      <c r="O28" s="84">
        <v>29519027</v>
      </c>
      <c r="P28" s="84">
        <f t="shared" si="4"/>
        <v>114438899</v>
      </c>
      <c r="Q28" s="101">
        <f t="shared" si="5"/>
        <v>0.28856163673956919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156650175</v>
      </c>
      <c r="AA28" s="84">
        <f t="shared" si="11"/>
        <v>35926281</v>
      </c>
      <c r="AB28" s="84">
        <f t="shared" si="12"/>
        <v>192576456</v>
      </c>
      <c r="AC28" s="101">
        <f t="shared" si="13"/>
        <v>0.48558818571704043</v>
      </c>
      <c r="AD28" s="83">
        <v>130599411</v>
      </c>
      <c r="AE28" s="84">
        <v>7006274</v>
      </c>
      <c r="AF28" s="84">
        <f t="shared" si="14"/>
        <v>137605685</v>
      </c>
      <c r="AG28" s="84">
        <v>345015369</v>
      </c>
      <c r="AH28" s="84">
        <v>345015369</v>
      </c>
      <c r="AI28" s="85">
        <v>78059103</v>
      </c>
      <c r="AJ28" s="120">
        <f t="shared" si="15"/>
        <v>0.22624819070016558</v>
      </c>
      <c r="AK28" s="121">
        <f t="shared" si="16"/>
        <v>-0.16835631463918077</v>
      </c>
    </row>
    <row r="29" spans="1:37" x14ac:dyDescent="0.2">
      <c r="A29" s="61" t="s">
        <v>116</v>
      </c>
      <c r="B29" s="62" t="s">
        <v>588</v>
      </c>
      <c r="C29" s="63" t="s">
        <v>589</v>
      </c>
      <c r="D29" s="83">
        <v>253950152</v>
      </c>
      <c r="E29" s="84">
        <v>4988500</v>
      </c>
      <c r="F29" s="85">
        <f t="shared" si="0"/>
        <v>258938652</v>
      </c>
      <c r="G29" s="83">
        <v>254932652</v>
      </c>
      <c r="H29" s="84">
        <v>6850800</v>
      </c>
      <c r="I29" s="85">
        <f t="shared" si="1"/>
        <v>261783452</v>
      </c>
      <c r="J29" s="83">
        <v>48629248</v>
      </c>
      <c r="K29" s="84">
        <v>517370</v>
      </c>
      <c r="L29" s="84">
        <f t="shared" si="2"/>
        <v>49146618</v>
      </c>
      <c r="M29" s="101">
        <f t="shared" si="3"/>
        <v>0.18980023886121103</v>
      </c>
      <c r="N29" s="83">
        <v>76042689</v>
      </c>
      <c r="O29" s="84">
        <v>995214</v>
      </c>
      <c r="P29" s="84">
        <f t="shared" si="4"/>
        <v>77037903</v>
      </c>
      <c r="Q29" s="101">
        <f t="shared" si="5"/>
        <v>0.29751411156647251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124671937</v>
      </c>
      <c r="AA29" s="84">
        <f t="shared" si="11"/>
        <v>1512584</v>
      </c>
      <c r="AB29" s="84">
        <f t="shared" si="12"/>
        <v>126184521</v>
      </c>
      <c r="AC29" s="101">
        <f t="shared" si="13"/>
        <v>0.48731435042768356</v>
      </c>
      <c r="AD29" s="83">
        <v>115863539</v>
      </c>
      <c r="AE29" s="84">
        <v>634200</v>
      </c>
      <c r="AF29" s="84">
        <f t="shared" si="14"/>
        <v>116497739</v>
      </c>
      <c r="AG29" s="84">
        <v>248323232</v>
      </c>
      <c r="AH29" s="84">
        <v>248323232</v>
      </c>
      <c r="AI29" s="85">
        <v>63782211</v>
      </c>
      <c r="AJ29" s="120">
        <f t="shared" si="15"/>
        <v>0.2568515659461133</v>
      </c>
      <c r="AK29" s="121">
        <f t="shared" si="16"/>
        <v>-0.33871761236499187</v>
      </c>
    </row>
    <row r="30" spans="1:37" ht="16.5" x14ac:dyDescent="0.3">
      <c r="A30" s="64" t="s">
        <v>0</v>
      </c>
      <c r="B30" s="65" t="s">
        <v>590</v>
      </c>
      <c r="C30" s="66" t="s">
        <v>0</v>
      </c>
      <c r="D30" s="86">
        <f>SUM(D25:D29)</f>
        <v>3113480490</v>
      </c>
      <c r="E30" s="87">
        <f>SUM(E25:E29)</f>
        <v>564762825</v>
      </c>
      <c r="F30" s="88">
        <f t="shared" si="0"/>
        <v>3678243315</v>
      </c>
      <c r="G30" s="86">
        <f>SUM(G25:G29)</f>
        <v>3118701363</v>
      </c>
      <c r="H30" s="87">
        <f>SUM(H25:H29)</f>
        <v>609112315</v>
      </c>
      <c r="I30" s="88">
        <f t="shared" si="1"/>
        <v>3727813678</v>
      </c>
      <c r="J30" s="86">
        <f>SUM(J25:J29)</f>
        <v>618083087</v>
      </c>
      <c r="K30" s="87">
        <f>SUM(K25:K29)</f>
        <v>33762528</v>
      </c>
      <c r="L30" s="87">
        <f t="shared" si="2"/>
        <v>651845615</v>
      </c>
      <c r="M30" s="102">
        <f t="shared" si="3"/>
        <v>0.17721655670296516</v>
      </c>
      <c r="N30" s="86">
        <f>SUM(N25:N29)</f>
        <v>768717067</v>
      </c>
      <c r="O30" s="87">
        <f>SUM(O25:O29)</f>
        <v>107979378</v>
      </c>
      <c r="P30" s="87">
        <f t="shared" si="4"/>
        <v>876696445</v>
      </c>
      <c r="Q30" s="102">
        <f t="shared" si="5"/>
        <v>0.23834650672096716</v>
      </c>
      <c r="R30" s="86">
        <f>SUM(R25:R29)</f>
        <v>0</v>
      </c>
      <c r="S30" s="87">
        <f>SUM(S25:S29)</f>
        <v>0</v>
      </c>
      <c r="T30" s="87">
        <f t="shared" si="6"/>
        <v>0</v>
      </c>
      <c r="U30" s="102">
        <f t="shared" si="7"/>
        <v>0</v>
      </c>
      <c r="V30" s="86">
        <f>SUM(V25:V29)</f>
        <v>0</v>
      </c>
      <c r="W30" s="87">
        <f>SUM(W25:W29)</f>
        <v>0</v>
      </c>
      <c r="X30" s="87">
        <f t="shared" si="8"/>
        <v>0</v>
      </c>
      <c r="Y30" s="102">
        <f t="shared" si="9"/>
        <v>0</v>
      </c>
      <c r="Z30" s="86">
        <f t="shared" si="10"/>
        <v>1386800154</v>
      </c>
      <c r="AA30" s="87">
        <f t="shared" si="11"/>
        <v>141741906</v>
      </c>
      <c r="AB30" s="87">
        <f t="shared" si="12"/>
        <v>1528542060</v>
      </c>
      <c r="AC30" s="102">
        <f t="shared" si="13"/>
        <v>0.41556306342393229</v>
      </c>
      <c r="AD30" s="86">
        <f>SUM(AD25:AD29)</f>
        <v>1246013207</v>
      </c>
      <c r="AE30" s="87">
        <f>SUM(AE25:AE29)</f>
        <v>132103219</v>
      </c>
      <c r="AF30" s="87">
        <f t="shared" si="14"/>
        <v>1378116426</v>
      </c>
      <c r="AG30" s="87">
        <f>SUM(AG25:AG29)</f>
        <v>3439596935</v>
      </c>
      <c r="AH30" s="87">
        <f>SUM(AH25:AH29)</f>
        <v>3439596935</v>
      </c>
      <c r="AI30" s="88">
        <f>SUM(AI25:AI29)</f>
        <v>784122664</v>
      </c>
      <c r="AJ30" s="122">
        <f t="shared" si="15"/>
        <v>0.22796934606525343</v>
      </c>
      <c r="AK30" s="123">
        <f t="shared" si="16"/>
        <v>-0.36384442674076367</v>
      </c>
    </row>
    <row r="31" spans="1:37" x14ac:dyDescent="0.2">
      <c r="A31" s="61" t="s">
        <v>101</v>
      </c>
      <c r="B31" s="62" t="s">
        <v>591</v>
      </c>
      <c r="C31" s="63" t="s">
        <v>592</v>
      </c>
      <c r="D31" s="83">
        <v>191830122</v>
      </c>
      <c r="E31" s="84">
        <v>23767300</v>
      </c>
      <c r="F31" s="85">
        <f t="shared" si="0"/>
        <v>215597422</v>
      </c>
      <c r="G31" s="83">
        <v>191830122</v>
      </c>
      <c r="H31" s="84">
        <v>23767300</v>
      </c>
      <c r="I31" s="85">
        <f t="shared" si="1"/>
        <v>215597422</v>
      </c>
      <c r="J31" s="83">
        <v>68408819</v>
      </c>
      <c r="K31" s="84">
        <v>2254558</v>
      </c>
      <c r="L31" s="84">
        <f t="shared" si="2"/>
        <v>70663377</v>
      </c>
      <c r="M31" s="101">
        <f t="shared" si="3"/>
        <v>0.32775613151812177</v>
      </c>
      <c r="N31" s="83">
        <v>34080218</v>
      </c>
      <c r="O31" s="84">
        <v>7263355</v>
      </c>
      <c r="P31" s="84">
        <f t="shared" si="4"/>
        <v>41343573</v>
      </c>
      <c r="Q31" s="101">
        <f t="shared" si="5"/>
        <v>0.1917628356428121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102489037</v>
      </c>
      <c r="AA31" s="84">
        <f t="shared" si="11"/>
        <v>9517913</v>
      </c>
      <c r="AB31" s="84">
        <f t="shared" si="12"/>
        <v>112006950</v>
      </c>
      <c r="AC31" s="101">
        <f t="shared" si="13"/>
        <v>0.51951896716093382</v>
      </c>
      <c r="AD31" s="83">
        <v>61099877</v>
      </c>
      <c r="AE31" s="84">
        <v>8344496</v>
      </c>
      <c r="AF31" s="84">
        <f t="shared" si="14"/>
        <v>69444373</v>
      </c>
      <c r="AG31" s="84">
        <v>226507650</v>
      </c>
      <c r="AH31" s="84">
        <v>226507650</v>
      </c>
      <c r="AI31" s="85">
        <v>36339011</v>
      </c>
      <c r="AJ31" s="120">
        <f t="shared" si="15"/>
        <v>0.16043171610318679</v>
      </c>
      <c r="AK31" s="121">
        <f t="shared" si="16"/>
        <v>-0.40465193630591212</v>
      </c>
    </row>
    <row r="32" spans="1:37" x14ac:dyDescent="0.2">
      <c r="A32" s="61" t="s">
        <v>101</v>
      </c>
      <c r="B32" s="62" t="s">
        <v>593</v>
      </c>
      <c r="C32" s="63" t="s">
        <v>594</v>
      </c>
      <c r="D32" s="83">
        <v>596709849</v>
      </c>
      <c r="E32" s="84">
        <v>107297217</v>
      </c>
      <c r="F32" s="85">
        <f t="shared" si="0"/>
        <v>704007066</v>
      </c>
      <c r="G32" s="83">
        <v>600131843</v>
      </c>
      <c r="H32" s="84">
        <v>114563616</v>
      </c>
      <c r="I32" s="85">
        <f t="shared" si="1"/>
        <v>714695459</v>
      </c>
      <c r="J32" s="83">
        <v>91567337</v>
      </c>
      <c r="K32" s="84">
        <v>5084612</v>
      </c>
      <c r="L32" s="84">
        <f t="shared" si="2"/>
        <v>96651949</v>
      </c>
      <c r="M32" s="101">
        <f t="shared" si="3"/>
        <v>0.13728832233056024</v>
      </c>
      <c r="N32" s="83">
        <v>142314959</v>
      </c>
      <c r="O32" s="84">
        <v>39032916</v>
      </c>
      <c r="P32" s="84">
        <f t="shared" si="4"/>
        <v>181347875</v>
      </c>
      <c r="Q32" s="101">
        <f t="shared" si="5"/>
        <v>0.25759382790058533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233882296</v>
      </c>
      <c r="AA32" s="84">
        <f t="shared" si="11"/>
        <v>44117528</v>
      </c>
      <c r="AB32" s="84">
        <f t="shared" si="12"/>
        <v>277999824</v>
      </c>
      <c r="AC32" s="101">
        <f t="shared" si="13"/>
        <v>0.39488215023114553</v>
      </c>
      <c r="AD32" s="83">
        <v>229895691</v>
      </c>
      <c r="AE32" s="84">
        <v>16596976</v>
      </c>
      <c r="AF32" s="84">
        <f t="shared" si="14"/>
        <v>246492667</v>
      </c>
      <c r="AG32" s="84">
        <v>677808915</v>
      </c>
      <c r="AH32" s="84">
        <v>677808915</v>
      </c>
      <c r="AI32" s="85">
        <v>145024498</v>
      </c>
      <c r="AJ32" s="120">
        <f t="shared" si="15"/>
        <v>0.2139607414281354</v>
      </c>
      <c r="AK32" s="121">
        <f t="shared" si="16"/>
        <v>-0.26428693718503193</v>
      </c>
    </row>
    <row r="33" spans="1:37" x14ac:dyDescent="0.2">
      <c r="A33" s="61" t="s">
        <v>101</v>
      </c>
      <c r="B33" s="62" t="s">
        <v>595</v>
      </c>
      <c r="C33" s="63" t="s">
        <v>596</v>
      </c>
      <c r="D33" s="83">
        <v>1366440136</v>
      </c>
      <c r="E33" s="84">
        <v>241589372</v>
      </c>
      <c r="F33" s="85">
        <f t="shared" si="0"/>
        <v>1608029508</v>
      </c>
      <c r="G33" s="83">
        <v>1388502503</v>
      </c>
      <c r="H33" s="84">
        <v>254464841</v>
      </c>
      <c r="I33" s="85">
        <f t="shared" si="1"/>
        <v>1642967344</v>
      </c>
      <c r="J33" s="83">
        <v>238305693</v>
      </c>
      <c r="K33" s="84">
        <v>278676807</v>
      </c>
      <c r="L33" s="84">
        <f t="shared" si="2"/>
        <v>516982500</v>
      </c>
      <c r="M33" s="101">
        <f t="shared" si="3"/>
        <v>0.32150063007425855</v>
      </c>
      <c r="N33" s="83">
        <v>267693481</v>
      </c>
      <c r="O33" s="84">
        <v>35852243</v>
      </c>
      <c r="P33" s="84">
        <f t="shared" si="4"/>
        <v>303545724</v>
      </c>
      <c r="Q33" s="101">
        <f t="shared" si="5"/>
        <v>0.18876875237043225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505999174</v>
      </c>
      <c r="AA33" s="84">
        <f t="shared" si="11"/>
        <v>314529050</v>
      </c>
      <c r="AB33" s="84">
        <f t="shared" si="12"/>
        <v>820528224</v>
      </c>
      <c r="AC33" s="101">
        <f t="shared" si="13"/>
        <v>0.51026938244469078</v>
      </c>
      <c r="AD33" s="83">
        <v>464233632</v>
      </c>
      <c r="AE33" s="84">
        <v>299198746</v>
      </c>
      <c r="AF33" s="84">
        <f t="shared" si="14"/>
        <v>763432378</v>
      </c>
      <c r="AG33" s="84">
        <v>1515135081</v>
      </c>
      <c r="AH33" s="84">
        <v>1515135081</v>
      </c>
      <c r="AI33" s="85">
        <v>295339377</v>
      </c>
      <c r="AJ33" s="120">
        <f t="shared" si="15"/>
        <v>0.19492610309377426</v>
      </c>
      <c r="AK33" s="121">
        <f t="shared" si="16"/>
        <v>-0.60239343686835345</v>
      </c>
    </row>
    <row r="34" spans="1:37" x14ac:dyDescent="0.2">
      <c r="A34" s="61" t="s">
        <v>101</v>
      </c>
      <c r="B34" s="62" t="s">
        <v>97</v>
      </c>
      <c r="C34" s="63" t="s">
        <v>98</v>
      </c>
      <c r="D34" s="83">
        <v>2511068950</v>
      </c>
      <c r="E34" s="84">
        <v>370443246</v>
      </c>
      <c r="F34" s="85">
        <f t="shared" si="0"/>
        <v>2881512196</v>
      </c>
      <c r="G34" s="83">
        <v>2522354758</v>
      </c>
      <c r="H34" s="84">
        <v>469575436</v>
      </c>
      <c r="I34" s="85">
        <f t="shared" si="1"/>
        <v>2991930194</v>
      </c>
      <c r="J34" s="83">
        <v>469541044</v>
      </c>
      <c r="K34" s="84">
        <v>57500576</v>
      </c>
      <c r="L34" s="84">
        <f t="shared" si="2"/>
        <v>527041620</v>
      </c>
      <c r="M34" s="101">
        <f t="shared" si="3"/>
        <v>0.18290452517661321</v>
      </c>
      <c r="N34" s="83">
        <v>574910991</v>
      </c>
      <c r="O34" s="84">
        <v>90322865</v>
      </c>
      <c r="P34" s="84">
        <f t="shared" si="4"/>
        <v>665233856</v>
      </c>
      <c r="Q34" s="101">
        <f t="shared" si="5"/>
        <v>0.23086275911774762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1044452035</v>
      </c>
      <c r="AA34" s="84">
        <f t="shared" si="11"/>
        <v>147823441</v>
      </c>
      <c r="AB34" s="84">
        <f t="shared" si="12"/>
        <v>1192275476</v>
      </c>
      <c r="AC34" s="101">
        <f t="shared" si="13"/>
        <v>0.41376728429436083</v>
      </c>
      <c r="AD34" s="83">
        <v>894152274</v>
      </c>
      <c r="AE34" s="84">
        <v>64706414</v>
      </c>
      <c r="AF34" s="84">
        <f t="shared" si="14"/>
        <v>958858688</v>
      </c>
      <c r="AG34" s="84">
        <v>2767664295</v>
      </c>
      <c r="AH34" s="84">
        <v>2767664295</v>
      </c>
      <c r="AI34" s="85">
        <v>550342004</v>
      </c>
      <c r="AJ34" s="120">
        <f t="shared" si="15"/>
        <v>0.1988470946401395</v>
      </c>
      <c r="AK34" s="121">
        <f t="shared" si="16"/>
        <v>-0.30622325862473698</v>
      </c>
    </row>
    <row r="35" spans="1:37" x14ac:dyDescent="0.2">
      <c r="A35" s="61" t="s">
        <v>101</v>
      </c>
      <c r="B35" s="62" t="s">
        <v>597</v>
      </c>
      <c r="C35" s="63" t="s">
        <v>598</v>
      </c>
      <c r="D35" s="83">
        <v>656324000</v>
      </c>
      <c r="E35" s="84">
        <v>51386800</v>
      </c>
      <c r="F35" s="85">
        <f t="shared" si="0"/>
        <v>707710800</v>
      </c>
      <c r="G35" s="83">
        <v>657824000</v>
      </c>
      <c r="H35" s="84">
        <v>76639135</v>
      </c>
      <c r="I35" s="85">
        <f t="shared" si="1"/>
        <v>734463135</v>
      </c>
      <c r="J35" s="83">
        <v>153066144</v>
      </c>
      <c r="K35" s="84">
        <v>4076709</v>
      </c>
      <c r="L35" s="84">
        <f t="shared" si="2"/>
        <v>157142853</v>
      </c>
      <c r="M35" s="101">
        <f t="shared" si="3"/>
        <v>0.22204388148379253</v>
      </c>
      <c r="N35" s="83">
        <v>163124003</v>
      </c>
      <c r="O35" s="84">
        <v>16881051</v>
      </c>
      <c r="P35" s="84">
        <f t="shared" si="4"/>
        <v>180005054</v>
      </c>
      <c r="Q35" s="101">
        <f t="shared" si="5"/>
        <v>0.25434832137647184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316190147</v>
      </c>
      <c r="AA35" s="84">
        <f t="shared" si="11"/>
        <v>20957760</v>
      </c>
      <c r="AB35" s="84">
        <f t="shared" si="12"/>
        <v>337147907</v>
      </c>
      <c r="AC35" s="101">
        <f t="shared" si="13"/>
        <v>0.4763922028602644</v>
      </c>
      <c r="AD35" s="83">
        <v>300545898</v>
      </c>
      <c r="AE35" s="84">
        <v>9976540</v>
      </c>
      <c r="AF35" s="84">
        <f t="shared" si="14"/>
        <v>310522438</v>
      </c>
      <c r="AG35" s="84">
        <v>739773801</v>
      </c>
      <c r="AH35" s="84">
        <v>739773801</v>
      </c>
      <c r="AI35" s="85">
        <v>173421890</v>
      </c>
      <c r="AJ35" s="120">
        <f t="shared" si="15"/>
        <v>0.2344255632810657</v>
      </c>
      <c r="AK35" s="121">
        <f t="shared" si="16"/>
        <v>-0.42031546847509937</v>
      </c>
    </row>
    <row r="36" spans="1:37" x14ac:dyDescent="0.2">
      <c r="A36" s="61" t="s">
        <v>101</v>
      </c>
      <c r="B36" s="62" t="s">
        <v>599</v>
      </c>
      <c r="C36" s="63" t="s">
        <v>600</v>
      </c>
      <c r="D36" s="83">
        <v>720762525</v>
      </c>
      <c r="E36" s="84">
        <v>90316324</v>
      </c>
      <c r="F36" s="85">
        <f t="shared" si="0"/>
        <v>811078849</v>
      </c>
      <c r="G36" s="83">
        <v>720762525</v>
      </c>
      <c r="H36" s="84">
        <v>90316324</v>
      </c>
      <c r="I36" s="85">
        <f t="shared" si="1"/>
        <v>811078849</v>
      </c>
      <c r="J36" s="83">
        <v>169388965</v>
      </c>
      <c r="K36" s="84">
        <v>17175092</v>
      </c>
      <c r="L36" s="84">
        <f t="shared" si="2"/>
        <v>186564057</v>
      </c>
      <c r="M36" s="101">
        <f t="shared" si="3"/>
        <v>0.23001963031093664</v>
      </c>
      <c r="N36" s="83">
        <v>205997306</v>
      </c>
      <c r="O36" s="84">
        <v>9595204</v>
      </c>
      <c r="P36" s="84">
        <f t="shared" si="4"/>
        <v>215592510</v>
      </c>
      <c r="Q36" s="101">
        <f t="shared" si="5"/>
        <v>0.26580955756127728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375386271</v>
      </c>
      <c r="AA36" s="84">
        <f t="shared" si="11"/>
        <v>26770296</v>
      </c>
      <c r="AB36" s="84">
        <f t="shared" si="12"/>
        <v>402156567</v>
      </c>
      <c r="AC36" s="101">
        <f t="shared" si="13"/>
        <v>0.49582918787221386</v>
      </c>
      <c r="AD36" s="83">
        <v>351285653</v>
      </c>
      <c r="AE36" s="84">
        <v>33105868</v>
      </c>
      <c r="AF36" s="84">
        <f t="shared" si="14"/>
        <v>384391521</v>
      </c>
      <c r="AG36" s="84">
        <v>829203878</v>
      </c>
      <c r="AH36" s="84">
        <v>829203878</v>
      </c>
      <c r="AI36" s="85">
        <v>222451129</v>
      </c>
      <c r="AJ36" s="120">
        <f t="shared" si="15"/>
        <v>0.26827072919212758</v>
      </c>
      <c r="AK36" s="121">
        <f t="shared" si="16"/>
        <v>-0.43913302395658205</v>
      </c>
    </row>
    <row r="37" spans="1:37" x14ac:dyDescent="0.2">
      <c r="A37" s="61" t="s">
        <v>101</v>
      </c>
      <c r="B37" s="62" t="s">
        <v>601</v>
      </c>
      <c r="C37" s="63" t="s">
        <v>602</v>
      </c>
      <c r="D37" s="83">
        <v>972104675</v>
      </c>
      <c r="E37" s="84">
        <v>143644166</v>
      </c>
      <c r="F37" s="85">
        <f t="shared" si="0"/>
        <v>1115748841</v>
      </c>
      <c r="G37" s="83">
        <v>972104675</v>
      </c>
      <c r="H37" s="84">
        <v>161225932</v>
      </c>
      <c r="I37" s="85">
        <f t="shared" si="1"/>
        <v>1133330607</v>
      </c>
      <c r="J37" s="83">
        <v>178928999</v>
      </c>
      <c r="K37" s="84">
        <v>14116972</v>
      </c>
      <c r="L37" s="84">
        <f t="shared" si="2"/>
        <v>193045971</v>
      </c>
      <c r="M37" s="101">
        <f t="shared" si="3"/>
        <v>0.17301919921958495</v>
      </c>
      <c r="N37" s="83">
        <v>218337224</v>
      </c>
      <c r="O37" s="84">
        <v>27299177</v>
      </c>
      <c r="P37" s="84">
        <f t="shared" si="4"/>
        <v>245636401</v>
      </c>
      <c r="Q37" s="101">
        <f t="shared" si="5"/>
        <v>0.22015384822613498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397266223</v>
      </c>
      <c r="AA37" s="84">
        <f t="shared" si="11"/>
        <v>41416149</v>
      </c>
      <c r="AB37" s="84">
        <f t="shared" si="12"/>
        <v>438682372</v>
      </c>
      <c r="AC37" s="101">
        <f t="shared" si="13"/>
        <v>0.3931730474457199</v>
      </c>
      <c r="AD37" s="83">
        <v>498454881</v>
      </c>
      <c r="AE37" s="84">
        <v>132219673</v>
      </c>
      <c r="AF37" s="84">
        <f t="shared" si="14"/>
        <v>630674554</v>
      </c>
      <c r="AG37" s="84">
        <v>1194014247</v>
      </c>
      <c r="AH37" s="84">
        <v>1194014247</v>
      </c>
      <c r="AI37" s="85">
        <v>285581442</v>
      </c>
      <c r="AJ37" s="120">
        <f t="shared" si="15"/>
        <v>0.23917758328054523</v>
      </c>
      <c r="AK37" s="121">
        <f t="shared" si="16"/>
        <v>-0.61051797723235879</v>
      </c>
    </row>
    <row r="38" spans="1:37" x14ac:dyDescent="0.2">
      <c r="A38" s="61" t="s">
        <v>116</v>
      </c>
      <c r="B38" s="62" t="s">
        <v>603</v>
      </c>
      <c r="C38" s="63" t="s">
        <v>604</v>
      </c>
      <c r="D38" s="83">
        <v>428166027</v>
      </c>
      <c r="E38" s="84">
        <v>76172524</v>
      </c>
      <c r="F38" s="85">
        <f t="shared" si="0"/>
        <v>504338551</v>
      </c>
      <c r="G38" s="83">
        <v>433331265</v>
      </c>
      <c r="H38" s="84">
        <v>76572524</v>
      </c>
      <c r="I38" s="85">
        <f t="shared" si="1"/>
        <v>509903789</v>
      </c>
      <c r="J38" s="83">
        <v>89115286</v>
      </c>
      <c r="K38" s="84">
        <v>116838</v>
      </c>
      <c r="L38" s="84">
        <f t="shared" si="2"/>
        <v>89232124</v>
      </c>
      <c r="M38" s="101">
        <f t="shared" si="3"/>
        <v>0.17692901687382609</v>
      </c>
      <c r="N38" s="83">
        <v>115798743</v>
      </c>
      <c r="O38" s="84">
        <v>1029106</v>
      </c>
      <c r="P38" s="84">
        <f t="shared" si="4"/>
        <v>116827849</v>
      </c>
      <c r="Q38" s="101">
        <f t="shared" si="5"/>
        <v>0.23164568476543052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204914029</v>
      </c>
      <c r="AA38" s="84">
        <f t="shared" si="11"/>
        <v>1145944</v>
      </c>
      <c r="AB38" s="84">
        <f t="shared" si="12"/>
        <v>206059973</v>
      </c>
      <c r="AC38" s="101">
        <f t="shared" si="13"/>
        <v>0.40857470163925658</v>
      </c>
      <c r="AD38" s="83">
        <v>179978801</v>
      </c>
      <c r="AE38" s="84">
        <v>4574416</v>
      </c>
      <c r="AF38" s="84">
        <f t="shared" si="14"/>
        <v>184553217</v>
      </c>
      <c r="AG38" s="84">
        <v>409367299</v>
      </c>
      <c r="AH38" s="84">
        <v>409367299</v>
      </c>
      <c r="AI38" s="85">
        <v>99892858</v>
      </c>
      <c r="AJ38" s="120">
        <f t="shared" si="15"/>
        <v>0.24401767860798279</v>
      </c>
      <c r="AK38" s="121">
        <f t="shared" si="16"/>
        <v>-0.36696931703986502</v>
      </c>
    </row>
    <row r="39" spans="1:37" ht="16.5" x14ac:dyDescent="0.3">
      <c r="A39" s="64" t="s">
        <v>0</v>
      </c>
      <c r="B39" s="65" t="s">
        <v>605</v>
      </c>
      <c r="C39" s="66" t="s">
        <v>0</v>
      </c>
      <c r="D39" s="86">
        <f>SUM(D31:D38)</f>
        <v>7443406284</v>
      </c>
      <c r="E39" s="87">
        <f>SUM(E31:E38)</f>
        <v>1104616949</v>
      </c>
      <c r="F39" s="88">
        <f t="shared" si="0"/>
        <v>8548023233</v>
      </c>
      <c r="G39" s="86">
        <f>SUM(G31:G38)</f>
        <v>7486841691</v>
      </c>
      <c r="H39" s="87">
        <f>SUM(H31:H38)</f>
        <v>1267125108</v>
      </c>
      <c r="I39" s="88">
        <f t="shared" si="1"/>
        <v>8753966799</v>
      </c>
      <c r="J39" s="86">
        <f>SUM(J31:J38)</f>
        <v>1458322287</v>
      </c>
      <c r="K39" s="87">
        <f>SUM(K31:K38)</f>
        <v>379002164</v>
      </c>
      <c r="L39" s="87">
        <f t="shared" si="2"/>
        <v>1837324451</v>
      </c>
      <c r="M39" s="102">
        <f t="shared" si="3"/>
        <v>0.21494144329263548</v>
      </c>
      <c r="N39" s="86">
        <f>SUM(N31:N38)</f>
        <v>1722256925</v>
      </c>
      <c r="O39" s="87">
        <f>SUM(O31:O38)</f>
        <v>227275917</v>
      </c>
      <c r="P39" s="87">
        <f t="shared" si="4"/>
        <v>1949532842</v>
      </c>
      <c r="Q39" s="102">
        <f t="shared" si="5"/>
        <v>0.2280682666459945</v>
      </c>
      <c r="R39" s="86">
        <f>SUM(R31:R38)</f>
        <v>0</v>
      </c>
      <c r="S39" s="87">
        <f>SUM(S31:S38)</f>
        <v>0</v>
      </c>
      <c r="T39" s="87">
        <f t="shared" si="6"/>
        <v>0</v>
      </c>
      <c r="U39" s="102">
        <f t="shared" si="7"/>
        <v>0</v>
      </c>
      <c r="V39" s="86">
        <f>SUM(V31:V38)</f>
        <v>0</v>
      </c>
      <c r="W39" s="87">
        <f>SUM(W31:W38)</f>
        <v>0</v>
      </c>
      <c r="X39" s="87">
        <f t="shared" si="8"/>
        <v>0</v>
      </c>
      <c r="Y39" s="102">
        <f t="shared" si="9"/>
        <v>0</v>
      </c>
      <c r="Z39" s="86">
        <f t="shared" si="10"/>
        <v>3180579212</v>
      </c>
      <c r="AA39" s="87">
        <f t="shared" si="11"/>
        <v>606278081</v>
      </c>
      <c r="AB39" s="87">
        <f t="shared" si="12"/>
        <v>3786857293</v>
      </c>
      <c r="AC39" s="102">
        <f t="shared" si="13"/>
        <v>0.44300970993862998</v>
      </c>
      <c r="AD39" s="86">
        <f>SUM(AD31:AD38)</f>
        <v>2979646707</v>
      </c>
      <c r="AE39" s="87">
        <f>SUM(AE31:AE38)</f>
        <v>568723129</v>
      </c>
      <c r="AF39" s="87">
        <f t="shared" si="14"/>
        <v>3548369836</v>
      </c>
      <c r="AG39" s="87">
        <f>SUM(AG31:AG38)</f>
        <v>8359475166</v>
      </c>
      <c r="AH39" s="87">
        <f>SUM(AH31:AH38)</f>
        <v>8359475166</v>
      </c>
      <c r="AI39" s="88">
        <f>SUM(AI31:AI38)</f>
        <v>1808392209</v>
      </c>
      <c r="AJ39" s="122">
        <f t="shared" si="15"/>
        <v>0.2163284384592907</v>
      </c>
      <c r="AK39" s="123">
        <f t="shared" si="16"/>
        <v>-0.45058352649123357</v>
      </c>
    </row>
    <row r="40" spans="1:37" x14ac:dyDescent="0.2">
      <c r="A40" s="61" t="s">
        <v>101</v>
      </c>
      <c r="B40" s="62" t="s">
        <v>606</v>
      </c>
      <c r="C40" s="63" t="s">
        <v>607</v>
      </c>
      <c r="D40" s="83">
        <v>98615738</v>
      </c>
      <c r="E40" s="84">
        <v>14461457</v>
      </c>
      <c r="F40" s="85">
        <f t="shared" si="0"/>
        <v>113077195</v>
      </c>
      <c r="G40" s="83">
        <v>98615738</v>
      </c>
      <c r="H40" s="84">
        <v>14461457</v>
      </c>
      <c r="I40" s="85">
        <f t="shared" si="1"/>
        <v>113077195</v>
      </c>
      <c r="J40" s="83">
        <v>23095514</v>
      </c>
      <c r="K40" s="84">
        <v>504320</v>
      </c>
      <c r="L40" s="84">
        <f t="shared" si="2"/>
        <v>23599834</v>
      </c>
      <c r="M40" s="101">
        <f t="shared" si="3"/>
        <v>0.20870551307891924</v>
      </c>
      <c r="N40" s="83">
        <v>28007138</v>
      </c>
      <c r="O40" s="84">
        <v>620925</v>
      </c>
      <c r="P40" s="84">
        <f t="shared" si="4"/>
        <v>28628063</v>
      </c>
      <c r="Q40" s="101">
        <f t="shared" si="5"/>
        <v>0.25317273743834906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51102652</v>
      </c>
      <c r="AA40" s="84">
        <f t="shared" si="11"/>
        <v>1125245</v>
      </c>
      <c r="AB40" s="84">
        <f t="shared" si="12"/>
        <v>52227897</v>
      </c>
      <c r="AC40" s="101">
        <f t="shared" si="13"/>
        <v>0.46187825051726833</v>
      </c>
      <c r="AD40" s="83">
        <v>48368252</v>
      </c>
      <c r="AE40" s="84">
        <v>49172977</v>
      </c>
      <c r="AF40" s="84">
        <f t="shared" si="14"/>
        <v>97541229</v>
      </c>
      <c r="AG40" s="84">
        <v>108912646</v>
      </c>
      <c r="AH40" s="84">
        <v>108912646</v>
      </c>
      <c r="AI40" s="85">
        <v>36225122</v>
      </c>
      <c r="AJ40" s="120">
        <f t="shared" si="15"/>
        <v>0.33260712442887486</v>
      </c>
      <c r="AK40" s="121">
        <f t="shared" si="16"/>
        <v>-0.70650294963989024</v>
      </c>
    </row>
    <row r="41" spans="1:37" x14ac:dyDescent="0.2">
      <c r="A41" s="61" t="s">
        <v>101</v>
      </c>
      <c r="B41" s="62" t="s">
        <v>608</v>
      </c>
      <c r="C41" s="63" t="s">
        <v>609</v>
      </c>
      <c r="D41" s="83">
        <v>79346296</v>
      </c>
      <c r="E41" s="84">
        <v>10292100</v>
      </c>
      <c r="F41" s="85">
        <f t="shared" si="0"/>
        <v>89638396</v>
      </c>
      <c r="G41" s="83">
        <v>79368380</v>
      </c>
      <c r="H41" s="84">
        <v>13505008</v>
      </c>
      <c r="I41" s="85">
        <f t="shared" si="1"/>
        <v>92873388</v>
      </c>
      <c r="J41" s="83">
        <v>18766646</v>
      </c>
      <c r="K41" s="84">
        <v>2335807</v>
      </c>
      <c r="L41" s="84">
        <f t="shared" si="2"/>
        <v>21102453</v>
      </c>
      <c r="M41" s="101">
        <f t="shared" si="3"/>
        <v>0.23541756592788654</v>
      </c>
      <c r="N41" s="83">
        <v>15747435</v>
      </c>
      <c r="O41" s="84">
        <v>5614990</v>
      </c>
      <c r="P41" s="84">
        <f t="shared" si="4"/>
        <v>21362425</v>
      </c>
      <c r="Q41" s="101">
        <f t="shared" si="5"/>
        <v>0.2383177963157663</v>
      </c>
      <c r="R41" s="83">
        <v>0</v>
      </c>
      <c r="S41" s="84">
        <v>0</v>
      </c>
      <c r="T41" s="84">
        <f t="shared" si="6"/>
        <v>0</v>
      </c>
      <c r="U41" s="101">
        <f t="shared" si="7"/>
        <v>0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34514081</v>
      </c>
      <c r="AA41" s="84">
        <f t="shared" si="11"/>
        <v>7950797</v>
      </c>
      <c r="AB41" s="84">
        <f t="shared" si="12"/>
        <v>42464878</v>
      </c>
      <c r="AC41" s="101">
        <f t="shared" si="13"/>
        <v>0.47373536224365281</v>
      </c>
      <c r="AD41" s="83">
        <v>36607167</v>
      </c>
      <c r="AE41" s="84">
        <v>5969346</v>
      </c>
      <c r="AF41" s="84">
        <f t="shared" si="14"/>
        <v>42576513</v>
      </c>
      <c r="AG41" s="84">
        <v>93808368</v>
      </c>
      <c r="AH41" s="84">
        <v>93808368</v>
      </c>
      <c r="AI41" s="85">
        <v>20666766</v>
      </c>
      <c r="AJ41" s="120">
        <f t="shared" si="15"/>
        <v>0.22030834178886899</v>
      </c>
      <c r="AK41" s="121">
        <f t="shared" si="16"/>
        <v>-0.49825799496544021</v>
      </c>
    </row>
    <row r="42" spans="1:37" x14ac:dyDescent="0.2">
      <c r="A42" s="61" t="s">
        <v>101</v>
      </c>
      <c r="B42" s="62" t="s">
        <v>610</v>
      </c>
      <c r="C42" s="63" t="s">
        <v>611</v>
      </c>
      <c r="D42" s="83">
        <v>338513223</v>
      </c>
      <c r="E42" s="84">
        <v>23465061</v>
      </c>
      <c r="F42" s="85">
        <f t="shared" si="0"/>
        <v>361978284</v>
      </c>
      <c r="G42" s="83">
        <v>338513224</v>
      </c>
      <c r="H42" s="84">
        <v>24865061</v>
      </c>
      <c r="I42" s="85">
        <f t="shared" si="1"/>
        <v>363378285</v>
      </c>
      <c r="J42" s="83">
        <v>64127825</v>
      </c>
      <c r="K42" s="84">
        <v>4979158</v>
      </c>
      <c r="L42" s="84">
        <f t="shared" si="2"/>
        <v>69106983</v>
      </c>
      <c r="M42" s="101">
        <f t="shared" si="3"/>
        <v>0.19091472072948995</v>
      </c>
      <c r="N42" s="83">
        <v>62941318</v>
      </c>
      <c r="O42" s="84">
        <v>3052948</v>
      </c>
      <c r="P42" s="84">
        <f t="shared" si="4"/>
        <v>65994266</v>
      </c>
      <c r="Q42" s="101">
        <f t="shared" si="5"/>
        <v>0.18231553912775608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127069143</v>
      </c>
      <c r="AA42" s="84">
        <f t="shared" si="11"/>
        <v>8032106</v>
      </c>
      <c r="AB42" s="84">
        <f t="shared" si="12"/>
        <v>135101249</v>
      </c>
      <c r="AC42" s="101">
        <f t="shared" si="13"/>
        <v>0.37323025985724601</v>
      </c>
      <c r="AD42" s="83">
        <v>99846434</v>
      </c>
      <c r="AE42" s="84">
        <v>5569763</v>
      </c>
      <c r="AF42" s="84">
        <f t="shared" si="14"/>
        <v>105416197</v>
      </c>
      <c r="AG42" s="84">
        <v>383071732</v>
      </c>
      <c r="AH42" s="84">
        <v>383071732</v>
      </c>
      <c r="AI42" s="85">
        <v>56785263</v>
      </c>
      <c r="AJ42" s="120">
        <f t="shared" si="15"/>
        <v>0.14823663104433923</v>
      </c>
      <c r="AK42" s="121">
        <f t="shared" si="16"/>
        <v>-0.37396464795632878</v>
      </c>
    </row>
    <row r="43" spans="1:37" x14ac:dyDescent="0.2">
      <c r="A43" s="61" t="s">
        <v>116</v>
      </c>
      <c r="B43" s="62" t="s">
        <v>612</v>
      </c>
      <c r="C43" s="63" t="s">
        <v>613</v>
      </c>
      <c r="D43" s="83">
        <v>108237984</v>
      </c>
      <c r="E43" s="84">
        <v>2715500</v>
      </c>
      <c r="F43" s="85">
        <f t="shared" si="0"/>
        <v>110953484</v>
      </c>
      <c r="G43" s="83">
        <v>108237984</v>
      </c>
      <c r="H43" s="84">
        <v>2715500</v>
      </c>
      <c r="I43" s="85">
        <f t="shared" si="1"/>
        <v>110953484</v>
      </c>
      <c r="J43" s="83">
        <v>13737794</v>
      </c>
      <c r="K43" s="84">
        <v>0</v>
      </c>
      <c r="L43" s="84">
        <f t="shared" si="2"/>
        <v>13737794</v>
      </c>
      <c r="M43" s="101">
        <f t="shared" si="3"/>
        <v>0.12381579653686224</v>
      </c>
      <c r="N43" s="83">
        <v>37548727</v>
      </c>
      <c r="O43" s="84">
        <v>0</v>
      </c>
      <c r="P43" s="84">
        <f t="shared" si="4"/>
        <v>37548727</v>
      </c>
      <c r="Q43" s="101">
        <f t="shared" si="5"/>
        <v>0.33841863857109705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51286521</v>
      </c>
      <c r="AA43" s="84">
        <f t="shared" si="11"/>
        <v>0</v>
      </c>
      <c r="AB43" s="84">
        <f t="shared" si="12"/>
        <v>51286521</v>
      </c>
      <c r="AC43" s="101">
        <f t="shared" si="13"/>
        <v>0.46223443510795931</v>
      </c>
      <c r="AD43" s="83">
        <v>28674043</v>
      </c>
      <c r="AE43" s="84">
        <v>-11853</v>
      </c>
      <c r="AF43" s="84">
        <f t="shared" si="14"/>
        <v>28662190</v>
      </c>
      <c r="AG43" s="84">
        <v>101125442</v>
      </c>
      <c r="AH43" s="84">
        <v>101125442</v>
      </c>
      <c r="AI43" s="85">
        <v>16574556</v>
      </c>
      <c r="AJ43" s="120">
        <f t="shared" si="15"/>
        <v>0.16390094987174444</v>
      </c>
      <c r="AK43" s="121">
        <f t="shared" si="16"/>
        <v>0.31004389406392185</v>
      </c>
    </row>
    <row r="44" spans="1:37" ht="16.5" x14ac:dyDescent="0.3">
      <c r="A44" s="64" t="s">
        <v>0</v>
      </c>
      <c r="B44" s="65" t="s">
        <v>614</v>
      </c>
      <c r="C44" s="66" t="s">
        <v>0</v>
      </c>
      <c r="D44" s="86">
        <f>SUM(D40:D43)</f>
        <v>624713241</v>
      </c>
      <c r="E44" s="87">
        <f>SUM(E40:E43)</f>
        <v>50934118</v>
      </c>
      <c r="F44" s="88">
        <f t="shared" si="0"/>
        <v>675647359</v>
      </c>
      <c r="G44" s="86">
        <f>SUM(G40:G43)</f>
        <v>624735326</v>
      </c>
      <c r="H44" s="87">
        <f>SUM(H40:H43)</f>
        <v>55547026</v>
      </c>
      <c r="I44" s="88">
        <f t="shared" si="1"/>
        <v>680282352</v>
      </c>
      <c r="J44" s="86">
        <f>SUM(J40:J43)</f>
        <v>119727779</v>
      </c>
      <c r="K44" s="87">
        <f>SUM(K40:K43)</f>
        <v>7819285</v>
      </c>
      <c r="L44" s="87">
        <f t="shared" si="2"/>
        <v>127547064</v>
      </c>
      <c r="M44" s="102">
        <f t="shared" si="3"/>
        <v>0.18877756613861049</v>
      </c>
      <c r="N44" s="86">
        <f>SUM(N40:N43)</f>
        <v>144244618</v>
      </c>
      <c r="O44" s="87">
        <f>SUM(O40:O43)</f>
        <v>9288863</v>
      </c>
      <c r="P44" s="87">
        <f t="shared" si="4"/>
        <v>153533481</v>
      </c>
      <c r="Q44" s="102">
        <f t="shared" si="5"/>
        <v>0.22723907516968478</v>
      </c>
      <c r="R44" s="86">
        <f>SUM(R40:R43)</f>
        <v>0</v>
      </c>
      <c r="S44" s="87">
        <f>SUM(S40:S43)</f>
        <v>0</v>
      </c>
      <c r="T44" s="87">
        <f t="shared" si="6"/>
        <v>0</v>
      </c>
      <c r="U44" s="102">
        <f t="shared" si="7"/>
        <v>0</v>
      </c>
      <c r="V44" s="86">
        <f>SUM(V40:V43)</f>
        <v>0</v>
      </c>
      <c r="W44" s="87">
        <f>SUM(W40:W43)</f>
        <v>0</v>
      </c>
      <c r="X44" s="87">
        <f t="shared" si="8"/>
        <v>0</v>
      </c>
      <c r="Y44" s="102">
        <f t="shared" si="9"/>
        <v>0</v>
      </c>
      <c r="Z44" s="86">
        <f t="shared" si="10"/>
        <v>263972397</v>
      </c>
      <c r="AA44" s="87">
        <f t="shared" si="11"/>
        <v>17108148</v>
      </c>
      <c r="AB44" s="87">
        <f t="shared" si="12"/>
        <v>281080545</v>
      </c>
      <c r="AC44" s="102">
        <f t="shared" si="13"/>
        <v>0.41601664130829524</v>
      </c>
      <c r="AD44" s="86">
        <f>SUM(AD40:AD43)</f>
        <v>213495896</v>
      </c>
      <c r="AE44" s="87">
        <f>SUM(AE40:AE43)</f>
        <v>60700233</v>
      </c>
      <c r="AF44" s="87">
        <f t="shared" si="14"/>
        <v>274196129</v>
      </c>
      <c r="AG44" s="87">
        <f>SUM(AG40:AG43)</f>
        <v>686918188</v>
      </c>
      <c r="AH44" s="87">
        <f>SUM(AH40:AH43)</f>
        <v>686918188</v>
      </c>
      <c r="AI44" s="88">
        <f>SUM(AI40:AI43)</f>
        <v>130251707</v>
      </c>
      <c r="AJ44" s="122">
        <f t="shared" si="15"/>
        <v>0.18961749634150027</v>
      </c>
      <c r="AK44" s="123">
        <f t="shared" si="16"/>
        <v>-0.44005963337286935</v>
      </c>
    </row>
    <row r="45" spans="1:37" ht="16.5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71492662256</v>
      </c>
      <c r="E45" s="90">
        <f>SUM(E9,E11:E16,E18:E23,E25:E29,E31:E38,E40:E43)</f>
        <v>11619998243</v>
      </c>
      <c r="F45" s="91">
        <f t="shared" si="0"/>
        <v>83112660499</v>
      </c>
      <c r="G45" s="89">
        <f>SUM(G9,G11:G16,G18:G23,G25:G29,G31:G38,G40:G43)</f>
        <v>71688120840</v>
      </c>
      <c r="H45" s="90">
        <f>SUM(H9,H11:H16,H18:H23,H25:H29,H31:H38,H40:H43)</f>
        <v>12537449149</v>
      </c>
      <c r="I45" s="91">
        <f t="shared" si="1"/>
        <v>84225569989</v>
      </c>
      <c r="J45" s="89">
        <f>SUM(J9,J11:J16,J18:J23,J25:J29,J31:J38,J40:J43)</f>
        <v>14276938394</v>
      </c>
      <c r="K45" s="90">
        <f>SUM(K9,K11:K16,K18:K23,K25:K29,K31:K38,K40:K43)</f>
        <v>1092910928</v>
      </c>
      <c r="L45" s="90">
        <f t="shared" si="2"/>
        <v>15369849322</v>
      </c>
      <c r="M45" s="103">
        <f t="shared" si="3"/>
        <v>0.18492789461582604</v>
      </c>
      <c r="N45" s="89">
        <f>SUM(N9,N11:N16,N18:N23,N25:N29,N31:N38,N40:N43)</f>
        <v>17374436471</v>
      </c>
      <c r="O45" s="90">
        <f>SUM(O9,O11:O16,O18:O23,O25:O29,O31:O38,O40:O43)</f>
        <v>1892686957</v>
      </c>
      <c r="P45" s="90">
        <f t="shared" si="4"/>
        <v>19267123428</v>
      </c>
      <c r="Q45" s="103">
        <f t="shared" si="5"/>
        <v>0.23181935594796438</v>
      </c>
      <c r="R45" s="89">
        <f>SUM(R9,R11:R16,R18:R23,R25:R29,R31:R38,R40:R43)</f>
        <v>0</v>
      </c>
      <c r="S45" s="90">
        <f>SUM(S9,S11:S16,S18:S23,S25:S29,S31:S38,S40:S43)</f>
        <v>0</v>
      </c>
      <c r="T45" s="90">
        <f t="shared" si="6"/>
        <v>0</v>
      </c>
      <c r="U45" s="103">
        <f t="shared" si="7"/>
        <v>0</v>
      </c>
      <c r="V45" s="89">
        <f>SUM(V9,V11:V16,V18:V23,V25:V29,V31:V38,V40:V43)</f>
        <v>0</v>
      </c>
      <c r="W45" s="90">
        <f>SUM(W9,W11:W16,W18:W23,W25:W29,W31:W38,W40:W43)</f>
        <v>0</v>
      </c>
      <c r="X45" s="90">
        <f t="shared" si="8"/>
        <v>0</v>
      </c>
      <c r="Y45" s="103">
        <f t="shared" si="9"/>
        <v>0</v>
      </c>
      <c r="Z45" s="89">
        <f t="shared" si="10"/>
        <v>31651374865</v>
      </c>
      <c r="AA45" s="90">
        <f t="shared" si="11"/>
        <v>2985597885</v>
      </c>
      <c r="AB45" s="90">
        <f t="shared" si="12"/>
        <v>34636972750</v>
      </c>
      <c r="AC45" s="103">
        <f t="shared" si="13"/>
        <v>0.41674725056379042</v>
      </c>
      <c r="AD45" s="89">
        <f>SUM(AD9,AD11:AD16,AD18:AD23,AD25:AD29,AD31:AD38,AD40:AD43)</f>
        <v>29154881791</v>
      </c>
      <c r="AE45" s="90">
        <f>SUM(AE9,AE11:AE16,AE18:AE23,AE25:AE29,AE31:AE38,AE40:AE43)</f>
        <v>3531886687</v>
      </c>
      <c r="AF45" s="90">
        <f t="shared" si="14"/>
        <v>32686768478</v>
      </c>
      <c r="AG45" s="90">
        <f>SUM(AG9,AG11:AG16,AG18:AG23,AG25:AG29,AG31:AG38,AG40:AG43)</f>
        <v>79866596522</v>
      </c>
      <c r="AH45" s="90">
        <f>SUM(AH9,AH11:AH16,AH18:AH23,AH25:AH29,AH31:AH38,AH40:AH43)</f>
        <v>79866596522</v>
      </c>
      <c r="AI45" s="91">
        <f>SUM(AI9,AI11:AI16,AI18:AI23,AI25:AI29,AI31:AI38,AI40:AI43)</f>
        <v>17531071704</v>
      </c>
      <c r="AJ45" s="124">
        <f t="shared" si="15"/>
        <v>0.2195044294791115</v>
      </c>
      <c r="AK45" s="125">
        <f t="shared" si="16"/>
        <v>-0.41055282228441037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4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2"/>
      <c r="AM2" s="2"/>
      <c r="AN2" s="2"/>
      <c r="AO2" s="2"/>
    </row>
    <row r="3" spans="1:41" ht="16.5" customHeight="1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x14ac:dyDescent="0.2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x14ac:dyDescent="0.2">
      <c r="A9" s="28" t="s">
        <v>23</v>
      </c>
      <c r="B9" s="37" t="s">
        <v>44</v>
      </c>
      <c r="C9" s="38" t="s">
        <v>45</v>
      </c>
      <c r="D9" s="70">
        <v>8231744713</v>
      </c>
      <c r="E9" s="71">
        <v>1803591613</v>
      </c>
      <c r="F9" s="72">
        <f>$D9       +$E9</f>
        <v>10035336326</v>
      </c>
      <c r="G9" s="70">
        <v>8313966038</v>
      </c>
      <c r="H9" s="71">
        <v>2007726247</v>
      </c>
      <c r="I9" s="73">
        <f>$G9       +$H9</f>
        <v>10321692285</v>
      </c>
      <c r="J9" s="70">
        <v>2247572099</v>
      </c>
      <c r="K9" s="71">
        <v>106138670</v>
      </c>
      <c r="L9" s="71">
        <f>$J9       +$K9</f>
        <v>2353710769</v>
      </c>
      <c r="M9" s="96">
        <f>IF(($F9       =0),0,($L9       /$F9       ))</f>
        <v>0.23454229061580134</v>
      </c>
      <c r="N9" s="106">
        <v>2182002060</v>
      </c>
      <c r="O9" s="107">
        <v>392238761</v>
      </c>
      <c r="P9" s="108">
        <f>$N9       +$O9</f>
        <v>2574240821</v>
      </c>
      <c r="Q9" s="96">
        <f>IF(($F9       =0),0,($P9       /$F9       ))</f>
        <v>0.2565176429942404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4429574159</v>
      </c>
      <c r="AA9" s="71">
        <f>$K9       +$O9</f>
        <v>498377431</v>
      </c>
      <c r="AB9" s="71">
        <f>$Z9       +$AA9</f>
        <v>4927951590</v>
      </c>
      <c r="AC9" s="96">
        <f>IF(($F9       =0),0,($AB9       /$F9       ))</f>
        <v>0.49105993361004174</v>
      </c>
      <c r="AD9" s="70">
        <v>3874211099</v>
      </c>
      <c r="AE9" s="71">
        <v>526302265</v>
      </c>
      <c r="AF9" s="71">
        <f>$AD9       +$AE9</f>
        <v>4400513364</v>
      </c>
      <c r="AG9" s="71">
        <v>9167191245</v>
      </c>
      <c r="AH9" s="71">
        <v>9167191245</v>
      </c>
      <c r="AI9" s="71">
        <v>2334796488</v>
      </c>
      <c r="AJ9" s="96">
        <f>IF(($AG9       =0),0,($AI9       /$AG9       ))</f>
        <v>0.25469049631461027</v>
      </c>
      <c r="AK9" s="96">
        <f>IF(($AF9       =0),0,(($P9       /$AF9       )-1))</f>
        <v>-0.41501352045433759</v>
      </c>
    </row>
    <row r="10" spans="1:41" s="12" customFormat="1" x14ac:dyDescent="0.2">
      <c r="A10" s="28" t="s">
        <v>23</v>
      </c>
      <c r="B10" s="37" t="s">
        <v>46</v>
      </c>
      <c r="C10" s="38" t="s">
        <v>47</v>
      </c>
      <c r="D10" s="70">
        <v>48403183162</v>
      </c>
      <c r="E10" s="71">
        <v>8325970722</v>
      </c>
      <c r="F10" s="73">
        <f t="shared" ref="F10:F17" si="0">$D10      +$E10</f>
        <v>56729153884</v>
      </c>
      <c r="G10" s="70">
        <v>48450611970</v>
      </c>
      <c r="H10" s="71">
        <v>8842420307</v>
      </c>
      <c r="I10" s="73">
        <f t="shared" ref="I10:I17" si="1">$G10      +$H10</f>
        <v>57293032277</v>
      </c>
      <c r="J10" s="70">
        <v>9817542657</v>
      </c>
      <c r="K10" s="71">
        <v>565219674</v>
      </c>
      <c r="L10" s="71">
        <f t="shared" ref="L10:L17" si="2">$J10      +$K10</f>
        <v>10382762331</v>
      </c>
      <c r="M10" s="96">
        <f t="shared" ref="M10:M17" si="3">IF(($F10      =0),0,($L10      /$F10      ))</f>
        <v>0.18302339485321276</v>
      </c>
      <c r="N10" s="106">
        <v>11954003473</v>
      </c>
      <c r="O10" s="107">
        <v>1248447673</v>
      </c>
      <c r="P10" s="108">
        <f t="shared" ref="P10:P17" si="4">$N10      +$O10</f>
        <v>13202451146</v>
      </c>
      <c r="Q10" s="96">
        <f t="shared" ref="Q10:Q17" si="5">IF(($F10      =0),0,($P10      /$F10      ))</f>
        <v>0.2327277994132686</v>
      </c>
      <c r="R10" s="106">
        <v>0</v>
      </c>
      <c r="S10" s="108">
        <v>0</v>
      </c>
      <c r="T10" s="108">
        <f t="shared" ref="T10:T17" si="6">$R10      +$S10</f>
        <v>0</v>
      </c>
      <c r="U10" s="96">
        <f t="shared" ref="U10:U17" si="7">IF(($I10      =0),0,($T10      /$I10      ))</f>
        <v>0</v>
      </c>
      <c r="V10" s="106">
        <v>0</v>
      </c>
      <c r="W10" s="108">
        <v>0</v>
      </c>
      <c r="X10" s="108">
        <f t="shared" ref="X10:X17" si="8">$V10      +$W10</f>
        <v>0</v>
      </c>
      <c r="Y10" s="96">
        <f t="shared" ref="Y10:Y17" si="9">IF(($I10      =0),0,($X10      /$I10      ))</f>
        <v>0</v>
      </c>
      <c r="Z10" s="70">
        <f t="shared" ref="Z10:Z17" si="10">$J10      +$N10</f>
        <v>21771546130</v>
      </c>
      <c r="AA10" s="71">
        <f t="shared" ref="AA10:AA17" si="11">$K10      +$O10</f>
        <v>1813667347</v>
      </c>
      <c r="AB10" s="71">
        <f t="shared" ref="AB10:AB17" si="12">$Z10      +$AA10</f>
        <v>23585213477</v>
      </c>
      <c r="AC10" s="96">
        <f t="shared" ref="AC10:AC17" si="13">IF(($F10      =0),0,($AB10      /$F10      ))</f>
        <v>0.41575119426648138</v>
      </c>
      <c r="AD10" s="70">
        <v>20372597422</v>
      </c>
      <c r="AE10" s="71">
        <v>2212345486</v>
      </c>
      <c r="AF10" s="71">
        <f t="shared" ref="AF10:AF17" si="14">$AD10      +$AE10</f>
        <v>22584942908</v>
      </c>
      <c r="AG10" s="71">
        <v>54800341519</v>
      </c>
      <c r="AH10" s="71">
        <v>54800341519</v>
      </c>
      <c r="AI10" s="71">
        <v>12092095490</v>
      </c>
      <c r="AJ10" s="96">
        <f t="shared" ref="AJ10:AJ17" si="15">IF(($AG10      =0),0,($AI10      /$AG10      ))</f>
        <v>0.22065730166676992</v>
      </c>
      <c r="AK10" s="96">
        <f t="shared" ref="AK10:AK17" si="16">IF(($AF10      =0),0,(($P10      /$AF10      )-1))</f>
        <v>-0.41543128092993986</v>
      </c>
    </row>
    <row r="11" spans="1:41" s="12" customFormat="1" x14ac:dyDescent="0.2">
      <c r="A11" s="28" t="s">
        <v>23</v>
      </c>
      <c r="B11" s="37" t="s">
        <v>48</v>
      </c>
      <c r="C11" s="38" t="s">
        <v>49</v>
      </c>
      <c r="D11" s="70">
        <v>42677384954</v>
      </c>
      <c r="E11" s="71">
        <v>4081635584</v>
      </c>
      <c r="F11" s="73">
        <f t="shared" si="0"/>
        <v>46759020538</v>
      </c>
      <c r="G11" s="70">
        <v>42677384954</v>
      </c>
      <c r="H11" s="71">
        <v>4081635584</v>
      </c>
      <c r="I11" s="73">
        <f t="shared" si="1"/>
        <v>46759020538</v>
      </c>
      <c r="J11" s="70">
        <v>10658788700</v>
      </c>
      <c r="K11" s="71">
        <v>149993053</v>
      </c>
      <c r="L11" s="71">
        <f t="shared" si="2"/>
        <v>10808781753</v>
      </c>
      <c r="M11" s="96">
        <f t="shared" si="3"/>
        <v>0.23115928496012758</v>
      </c>
      <c r="N11" s="106">
        <v>10568537596</v>
      </c>
      <c r="O11" s="107">
        <v>687942266</v>
      </c>
      <c r="P11" s="108">
        <f t="shared" si="4"/>
        <v>11256479862</v>
      </c>
      <c r="Q11" s="96">
        <f t="shared" si="5"/>
        <v>0.24073386765773061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21227326296</v>
      </c>
      <c r="AA11" s="71">
        <f t="shared" si="11"/>
        <v>837935319</v>
      </c>
      <c r="AB11" s="71">
        <f t="shared" si="12"/>
        <v>22065261615</v>
      </c>
      <c r="AC11" s="96">
        <f t="shared" si="13"/>
        <v>0.47189315261785819</v>
      </c>
      <c r="AD11" s="70">
        <v>19637501978</v>
      </c>
      <c r="AE11" s="71">
        <v>1855862908</v>
      </c>
      <c r="AF11" s="71">
        <f t="shared" si="14"/>
        <v>21493364886</v>
      </c>
      <c r="AG11" s="71">
        <v>46685951644</v>
      </c>
      <c r="AH11" s="71">
        <v>46685951644</v>
      </c>
      <c r="AI11" s="71">
        <v>9990649526</v>
      </c>
      <c r="AJ11" s="96">
        <f t="shared" si="15"/>
        <v>0.213996912865414</v>
      </c>
      <c r="AK11" s="96">
        <f t="shared" si="16"/>
        <v>-0.47628117227321332</v>
      </c>
    </row>
    <row r="12" spans="1:41" s="12" customFormat="1" x14ac:dyDescent="0.2">
      <c r="A12" s="28" t="s">
        <v>23</v>
      </c>
      <c r="B12" s="37" t="s">
        <v>50</v>
      </c>
      <c r="C12" s="38" t="s">
        <v>51</v>
      </c>
      <c r="D12" s="70">
        <v>43464626110</v>
      </c>
      <c r="E12" s="71">
        <v>5321542000</v>
      </c>
      <c r="F12" s="73">
        <f t="shared" si="0"/>
        <v>48786168110</v>
      </c>
      <c r="G12" s="70">
        <v>43560170123</v>
      </c>
      <c r="H12" s="71">
        <v>5321542336</v>
      </c>
      <c r="I12" s="73">
        <f t="shared" si="1"/>
        <v>48881712459</v>
      </c>
      <c r="J12" s="70">
        <v>10858517975</v>
      </c>
      <c r="K12" s="71">
        <v>454031654</v>
      </c>
      <c r="L12" s="71">
        <f t="shared" si="2"/>
        <v>11312549629</v>
      </c>
      <c r="M12" s="96">
        <f t="shared" si="3"/>
        <v>0.23188026580593848</v>
      </c>
      <c r="N12" s="106">
        <v>10484466613</v>
      </c>
      <c r="O12" s="107">
        <v>1096692023</v>
      </c>
      <c r="P12" s="108">
        <f t="shared" si="4"/>
        <v>11581158636</v>
      </c>
      <c r="Q12" s="96">
        <f t="shared" si="5"/>
        <v>0.23738610931458129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21342984588</v>
      </c>
      <c r="AA12" s="71">
        <f t="shared" si="11"/>
        <v>1550723677</v>
      </c>
      <c r="AB12" s="71">
        <f t="shared" si="12"/>
        <v>22893708265</v>
      </c>
      <c r="AC12" s="96">
        <f t="shared" si="13"/>
        <v>0.46926637512051977</v>
      </c>
      <c r="AD12" s="70">
        <v>18502737075</v>
      </c>
      <c r="AE12" s="71">
        <v>1281748840</v>
      </c>
      <c r="AF12" s="71">
        <f t="shared" si="14"/>
        <v>19784485915</v>
      </c>
      <c r="AG12" s="71">
        <v>44954579560</v>
      </c>
      <c r="AH12" s="71">
        <v>44954579560</v>
      </c>
      <c r="AI12" s="71">
        <v>10440019224</v>
      </c>
      <c r="AJ12" s="96">
        <f t="shared" si="15"/>
        <v>0.2322348318276653</v>
      </c>
      <c r="AK12" s="96">
        <f t="shared" si="16"/>
        <v>-0.41463434098029739</v>
      </c>
    </row>
    <row r="13" spans="1:41" s="12" customFormat="1" x14ac:dyDescent="0.2">
      <c r="A13" s="28" t="s">
        <v>23</v>
      </c>
      <c r="B13" s="37" t="s">
        <v>52</v>
      </c>
      <c r="C13" s="38" t="s">
        <v>53</v>
      </c>
      <c r="D13" s="70">
        <v>65363298070</v>
      </c>
      <c r="E13" s="71">
        <v>8157478000</v>
      </c>
      <c r="F13" s="73">
        <f t="shared" si="0"/>
        <v>73520776070</v>
      </c>
      <c r="G13" s="70">
        <v>65363298070</v>
      </c>
      <c r="H13" s="71">
        <v>8157478000</v>
      </c>
      <c r="I13" s="73">
        <f t="shared" si="1"/>
        <v>73520776070</v>
      </c>
      <c r="J13" s="70">
        <v>18175200265</v>
      </c>
      <c r="K13" s="71">
        <v>543044852</v>
      </c>
      <c r="L13" s="71">
        <f t="shared" si="2"/>
        <v>18718245117</v>
      </c>
      <c r="M13" s="96">
        <f t="shared" si="3"/>
        <v>0.25459803497147715</v>
      </c>
      <c r="N13" s="106">
        <v>16971017560</v>
      </c>
      <c r="O13" s="107">
        <v>715182245</v>
      </c>
      <c r="P13" s="108">
        <f t="shared" si="4"/>
        <v>17686199805</v>
      </c>
      <c r="Q13" s="96">
        <f t="shared" si="5"/>
        <v>0.24056057009192558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35146217825</v>
      </c>
      <c r="AA13" s="71">
        <f t="shared" si="11"/>
        <v>1258227097</v>
      </c>
      <c r="AB13" s="71">
        <f t="shared" si="12"/>
        <v>36404444922</v>
      </c>
      <c r="AC13" s="96">
        <f t="shared" si="13"/>
        <v>0.4951586050634027</v>
      </c>
      <c r="AD13" s="70">
        <v>33159466909</v>
      </c>
      <c r="AE13" s="71">
        <v>1784878460</v>
      </c>
      <c r="AF13" s="71">
        <f t="shared" si="14"/>
        <v>34944345369</v>
      </c>
      <c r="AG13" s="71">
        <v>74327365792</v>
      </c>
      <c r="AH13" s="71">
        <v>74327365792</v>
      </c>
      <c r="AI13" s="71">
        <v>17917874725</v>
      </c>
      <c r="AJ13" s="96">
        <f t="shared" si="15"/>
        <v>0.24106699509763249</v>
      </c>
      <c r="AK13" s="96">
        <f t="shared" si="16"/>
        <v>-0.49387520017216091</v>
      </c>
    </row>
    <row r="14" spans="1:41" s="12" customFormat="1" x14ac:dyDescent="0.2">
      <c r="A14" s="28" t="s">
        <v>23</v>
      </c>
      <c r="B14" s="37" t="s">
        <v>54</v>
      </c>
      <c r="C14" s="38" t="s">
        <v>55</v>
      </c>
      <c r="D14" s="70">
        <v>7450828738</v>
      </c>
      <c r="E14" s="71">
        <v>1221005654</v>
      </c>
      <c r="F14" s="73">
        <f t="shared" si="0"/>
        <v>8671834392</v>
      </c>
      <c r="G14" s="70">
        <v>7450828738</v>
      </c>
      <c r="H14" s="71">
        <v>1221005654</v>
      </c>
      <c r="I14" s="73">
        <f t="shared" si="1"/>
        <v>8671834392</v>
      </c>
      <c r="J14" s="70">
        <v>1792003063</v>
      </c>
      <c r="K14" s="71">
        <v>140043882</v>
      </c>
      <c r="L14" s="71">
        <f t="shared" si="2"/>
        <v>1932046945</v>
      </c>
      <c r="M14" s="96">
        <f t="shared" si="3"/>
        <v>0.22279564595725734</v>
      </c>
      <c r="N14" s="106">
        <v>2401697220</v>
      </c>
      <c r="O14" s="107">
        <v>259377150</v>
      </c>
      <c r="P14" s="108">
        <f t="shared" si="4"/>
        <v>2661074370</v>
      </c>
      <c r="Q14" s="96">
        <f t="shared" si="5"/>
        <v>0.30686406701388491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4193700283</v>
      </c>
      <c r="AA14" s="71">
        <f t="shared" si="11"/>
        <v>399421032</v>
      </c>
      <c r="AB14" s="71">
        <f t="shared" si="12"/>
        <v>4593121315</v>
      </c>
      <c r="AC14" s="96">
        <f t="shared" si="13"/>
        <v>0.52965971297114223</v>
      </c>
      <c r="AD14" s="70">
        <v>3673779840</v>
      </c>
      <c r="AE14" s="71">
        <v>270475749</v>
      </c>
      <c r="AF14" s="71">
        <f t="shared" si="14"/>
        <v>3944255589</v>
      </c>
      <c r="AG14" s="71">
        <v>8011886964</v>
      </c>
      <c r="AH14" s="71">
        <v>8011886964</v>
      </c>
      <c r="AI14" s="71">
        <v>1817243742</v>
      </c>
      <c r="AJ14" s="96">
        <f t="shared" si="15"/>
        <v>0.22681844491384665</v>
      </c>
      <c r="AK14" s="96">
        <f t="shared" si="16"/>
        <v>-0.32532912486163934</v>
      </c>
    </row>
    <row r="15" spans="1:41" s="12" customFormat="1" x14ac:dyDescent="0.2">
      <c r="A15" s="28" t="s">
        <v>23</v>
      </c>
      <c r="B15" s="37" t="s">
        <v>56</v>
      </c>
      <c r="C15" s="38" t="s">
        <v>57</v>
      </c>
      <c r="D15" s="70">
        <v>13284135180</v>
      </c>
      <c r="E15" s="71">
        <v>1552647500</v>
      </c>
      <c r="F15" s="73">
        <f t="shared" si="0"/>
        <v>14836782680</v>
      </c>
      <c r="G15" s="70">
        <v>13284135180</v>
      </c>
      <c r="H15" s="71">
        <v>1552647500</v>
      </c>
      <c r="I15" s="73">
        <f t="shared" si="1"/>
        <v>14836782680</v>
      </c>
      <c r="J15" s="70">
        <v>2944641814</v>
      </c>
      <c r="K15" s="71">
        <v>453443598</v>
      </c>
      <c r="L15" s="71">
        <f t="shared" si="2"/>
        <v>3398085412</v>
      </c>
      <c r="M15" s="96">
        <f t="shared" si="3"/>
        <v>0.22903115084246822</v>
      </c>
      <c r="N15" s="106">
        <v>2440558651</v>
      </c>
      <c r="O15" s="107">
        <v>269740177</v>
      </c>
      <c r="P15" s="108">
        <f t="shared" si="4"/>
        <v>2710298828</v>
      </c>
      <c r="Q15" s="96">
        <f t="shared" si="5"/>
        <v>0.18267429579955269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5385200465</v>
      </c>
      <c r="AA15" s="71">
        <f t="shared" si="11"/>
        <v>723183775</v>
      </c>
      <c r="AB15" s="71">
        <f t="shared" si="12"/>
        <v>6108384240</v>
      </c>
      <c r="AC15" s="96">
        <f t="shared" si="13"/>
        <v>0.41170544664202091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x14ac:dyDescent="0.2">
      <c r="A16" s="28" t="s">
        <v>23</v>
      </c>
      <c r="B16" s="37" t="s">
        <v>58</v>
      </c>
      <c r="C16" s="38" t="s">
        <v>59</v>
      </c>
      <c r="D16" s="70">
        <v>39140051677</v>
      </c>
      <c r="E16" s="71">
        <v>3956871493</v>
      </c>
      <c r="F16" s="73">
        <f t="shared" si="0"/>
        <v>43096923170</v>
      </c>
      <c r="G16" s="70">
        <v>39140051677</v>
      </c>
      <c r="H16" s="71">
        <v>3956871493</v>
      </c>
      <c r="I16" s="73">
        <f t="shared" si="1"/>
        <v>43096923170</v>
      </c>
      <c r="J16" s="70">
        <v>8298284640</v>
      </c>
      <c r="K16" s="71">
        <v>231855272</v>
      </c>
      <c r="L16" s="71">
        <f t="shared" si="2"/>
        <v>8530139912</v>
      </c>
      <c r="M16" s="96">
        <f t="shared" si="3"/>
        <v>0.19792920896816774</v>
      </c>
      <c r="N16" s="106">
        <v>9016569769</v>
      </c>
      <c r="O16" s="107">
        <v>763599825</v>
      </c>
      <c r="P16" s="108">
        <f t="shared" si="4"/>
        <v>9780169594</v>
      </c>
      <c r="Q16" s="96">
        <f t="shared" si="5"/>
        <v>0.22693428845073629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17314854409</v>
      </c>
      <c r="AA16" s="71">
        <f t="shared" si="11"/>
        <v>995455097</v>
      </c>
      <c r="AB16" s="71">
        <f t="shared" si="12"/>
        <v>18310309506</v>
      </c>
      <c r="AC16" s="96">
        <f t="shared" si="13"/>
        <v>0.424863497418904</v>
      </c>
      <c r="AD16" s="70">
        <v>18718825617</v>
      </c>
      <c r="AE16" s="71">
        <v>1010986383</v>
      </c>
      <c r="AF16" s="71">
        <f t="shared" si="14"/>
        <v>19729812000</v>
      </c>
      <c r="AG16" s="71">
        <v>41744205048</v>
      </c>
      <c r="AH16" s="71">
        <v>41744205048</v>
      </c>
      <c r="AI16" s="71">
        <v>11137234697</v>
      </c>
      <c r="AJ16" s="96">
        <f t="shared" si="15"/>
        <v>0.26679714427891815</v>
      </c>
      <c r="AK16" s="96">
        <f t="shared" si="16"/>
        <v>-0.50429484102534783</v>
      </c>
    </row>
    <row r="17" spans="1:37" s="12" customFormat="1" x14ac:dyDescent="0.2">
      <c r="A17" s="28" t="s">
        <v>0</v>
      </c>
      <c r="B17" s="46" t="s">
        <v>100</v>
      </c>
      <c r="C17" s="38" t="s">
        <v>0</v>
      </c>
      <c r="D17" s="74">
        <f>SUM(D9:D16)</f>
        <v>268015252604</v>
      </c>
      <c r="E17" s="75">
        <f>SUM(E9:E16)</f>
        <v>34420742566</v>
      </c>
      <c r="F17" s="76">
        <f t="shared" si="0"/>
        <v>302435995170</v>
      </c>
      <c r="G17" s="74">
        <f>SUM(G9:G16)</f>
        <v>268240446750</v>
      </c>
      <c r="H17" s="75">
        <f>SUM(H9:H16)</f>
        <v>35141327121</v>
      </c>
      <c r="I17" s="76">
        <f t="shared" si="1"/>
        <v>303381773871</v>
      </c>
      <c r="J17" s="74">
        <f>SUM(J9:J16)</f>
        <v>64792551213</v>
      </c>
      <c r="K17" s="75">
        <f>SUM(K9:K16)</f>
        <v>2643770655</v>
      </c>
      <c r="L17" s="75">
        <f t="shared" si="2"/>
        <v>67436321868</v>
      </c>
      <c r="M17" s="97">
        <f t="shared" si="3"/>
        <v>0.22297716854137645</v>
      </c>
      <c r="N17" s="112">
        <f>SUM(N9:N16)</f>
        <v>66018852942</v>
      </c>
      <c r="O17" s="113">
        <f>SUM(O9:O16)</f>
        <v>5433220120</v>
      </c>
      <c r="P17" s="114">
        <f t="shared" si="4"/>
        <v>71452073062</v>
      </c>
      <c r="Q17" s="97">
        <f t="shared" si="5"/>
        <v>0.23625518854604796</v>
      </c>
      <c r="R17" s="112">
        <f>SUM(R9:R16)</f>
        <v>0</v>
      </c>
      <c r="S17" s="114">
        <f>SUM(S9:S16)</f>
        <v>0</v>
      </c>
      <c r="T17" s="114">
        <f t="shared" si="6"/>
        <v>0</v>
      </c>
      <c r="U17" s="97">
        <f t="shared" si="7"/>
        <v>0</v>
      </c>
      <c r="V17" s="112">
        <f>SUM(V9:V16)</f>
        <v>0</v>
      </c>
      <c r="W17" s="114">
        <f>SUM(W9:W16)</f>
        <v>0</v>
      </c>
      <c r="X17" s="114">
        <f t="shared" si="8"/>
        <v>0</v>
      </c>
      <c r="Y17" s="97">
        <f t="shared" si="9"/>
        <v>0</v>
      </c>
      <c r="Z17" s="74">
        <f t="shared" si="10"/>
        <v>130811404155</v>
      </c>
      <c r="AA17" s="75">
        <f t="shared" si="11"/>
        <v>8076990775</v>
      </c>
      <c r="AB17" s="75">
        <f t="shared" si="12"/>
        <v>138888394930</v>
      </c>
      <c r="AC17" s="97">
        <f t="shared" si="13"/>
        <v>0.45923235708742438</v>
      </c>
      <c r="AD17" s="74">
        <f>SUM(AD9:AD16)</f>
        <v>117939119940</v>
      </c>
      <c r="AE17" s="75">
        <f>SUM(AE9:AE16)</f>
        <v>8942600091</v>
      </c>
      <c r="AF17" s="75">
        <f t="shared" si="14"/>
        <v>126881720031</v>
      </c>
      <c r="AG17" s="75">
        <f>SUM(AG9:AG16)</f>
        <v>279691521772</v>
      </c>
      <c r="AH17" s="75">
        <f>SUM(AH9:AH16)</f>
        <v>279691521772</v>
      </c>
      <c r="AI17" s="75">
        <f>SUM(AI9:AI16)</f>
        <v>65729913892</v>
      </c>
      <c r="AJ17" s="97">
        <f t="shared" si="15"/>
        <v>0.23500860331970291</v>
      </c>
      <c r="AK17" s="97">
        <f t="shared" si="16"/>
        <v>-0.43686077833321713</v>
      </c>
    </row>
    <row r="18" spans="1:37" s="12" customFormat="1" x14ac:dyDescent="0.2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x14ac:dyDescent="0.2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2"/>
      <c r="AM2" s="2"/>
      <c r="AN2" s="2"/>
      <c r="AO2" s="2"/>
    </row>
    <row r="3" spans="1:41" s="6" customFormat="1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61</v>
      </c>
      <c r="C9" s="38" t="s">
        <v>62</v>
      </c>
      <c r="D9" s="70">
        <v>3499848307</v>
      </c>
      <c r="E9" s="71">
        <v>157832518</v>
      </c>
      <c r="F9" s="72">
        <f>$D9       +$E9</f>
        <v>3657680825</v>
      </c>
      <c r="G9" s="70">
        <v>3499848307</v>
      </c>
      <c r="H9" s="71">
        <v>157832518</v>
      </c>
      <c r="I9" s="73">
        <f>$G9       +$H9</f>
        <v>3657680825</v>
      </c>
      <c r="J9" s="70">
        <v>260396866</v>
      </c>
      <c r="K9" s="71">
        <v>7459636</v>
      </c>
      <c r="L9" s="71">
        <f>$J9       +$K9</f>
        <v>267856502</v>
      </c>
      <c r="M9" s="96">
        <f>IF(($F9       =0),0,($L9       /$F9       ))</f>
        <v>7.3231239907325704E-2</v>
      </c>
      <c r="N9" s="106">
        <v>603240958</v>
      </c>
      <c r="O9" s="107">
        <v>22549843</v>
      </c>
      <c r="P9" s="108">
        <f>$N9       +$O9</f>
        <v>625790801</v>
      </c>
      <c r="Q9" s="96">
        <f>IF(($F9       =0),0,($P9       /$F9       ))</f>
        <v>0.1710895047820363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863637824</v>
      </c>
      <c r="AA9" s="71">
        <f>$K9       +$O9</f>
        <v>30009479</v>
      </c>
      <c r="AB9" s="71">
        <f>$Z9       +$AA9</f>
        <v>893647303</v>
      </c>
      <c r="AC9" s="96">
        <f>IF(($F9       =0),0,($AB9       /$F9       ))</f>
        <v>0.24432074468936202</v>
      </c>
      <c r="AD9" s="70">
        <v>1042056834</v>
      </c>
      <c r="AE9" s="71">
        <v>46805589</v>
      </c>
      <c r="AF9" s="71">
        <f>$AD9       +$AE9</f>
        <v>1088862423</v>
      </c>
      <c r="AG9" s="71">
        <v>3111610955</v>
      </c>
      <c r="AH9" s="71">
        <v>3111610955</v>
      </c>
      <c r="AI9" s="71">
        <v>698401988</v>
      </c>
      <c r="AJ9" s="96">
        <f>IF(($AG9       =0),0,($AI9       /$AG9       ))</f>
        <v>0.22445029217992324</v>
      </c>
      <c r="AK9" s="96">
        <f>IF(($AF9       =0),0,(($P9       /$AF9       )-1))</f>
        <v>-0.42528019354746338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63</v>
      </c>
      <c r="C10" s="38" t="s">
        <v>64</v>
      </c>
      <c r="D10" s="70">
        <v>6521451584</v>
      </c>
      <c r="E10" s="71">
        <v>428631550</v>
      </c>
      <c r="F10" s="73">
        <f t="shared" ref="F10:F28" si="0">$D10      +$E10</f>
        <v>6950083134</v>
      </c>
      <c r="G10" s="70">
        <v>6521451584</v>
      </c>
      <c r="H10" s="71">
        <v>428631550</v>
      </c>
      <c r="I10" s="73">
        <f t="shared" ref="I10:I28" si="1">$G10      +$H10</f>
        <v>6950083134</v>
      </c>
      <c r="J10" s="70">
        <v>6127076805</v>
      </c>
      <c r="K10" s="71">
        <v>3042391</v>
      </c>
      <c r="L10" s="71">
        <f t="shared" ref="L10:L28" si="2">$J10      +$K10</f>
        <v>6130119196</v>
      </c>
      <c r="M10" s="96">
        <f t="shared" ref="M10:M28" si="3">IF(($F10      =0),0,($L10      /$F10      ))</f>
        <v>0.88202098849886934</v>
      </c>
      <c r="N10" s="106">
        <v>2343513834</v>
      </c>
      <c r="O10" s="107">
        <v>15219543</v>
      </c>
      <c r="P10" s="108">
        <f t="shared" ref="P10:P28" si="4">$N10      +$O10</f>
        <v>2358733377</v>
      </c>
      <c r="Q10" s="96">
        <f t="shared" ref="Q10:Q28" si="5">IF(($F10      =0),0,($P10      /$F10      ))</f>
        <v>0.33938203781491633</v>
      </c>
      <c r="R10" s="106">
        <v>0</v>
      </c>
      <c r="S10" s="108">
        <v>0</v>
      </c>
      <c r="T10" s="108">
        <f t="shared" ref="T10:T28" si="6">$R10      +$S10</f>
        <v>0</v>
      </c>
      <c r="U10" s="96">
        <f t="shared" ref="U10:U28" si="7">IF(($I10      =0),0,($T10      /$I10      ))</f>
        <v>0</v>
      </c>
      <c r="V10" s="106">
        <v>0</v>
      </c>
      <c r="W10" s="108">
        <v>0</v>
      </c>
      <c r="X10" s="108">
        <f t="shared" ref="X10:X28" si="8">$V10      +$W10</f>
        <v>0</v>
      </c>
      <c r="Y10" s="96">
        <f t="shared" ref="Y10:Y28" si="9">IF(($I10      =0),0,($X10      /$I10      ))</f>
        <v>0</v>
      </c>
      <c r="Z10" s="70">
        <f t="shared" ref="Z10:Z28" si="10">$J10      +$N10</f>
        <v>8470590639</v>
      </c>
      <c r="AA10" s="71">
        <f t="shared" ref="AA10:AA28" si="11">$K10      +$O10</f>
        <v>18261934</v>
      </c>
      <c r="AB10" s="71">
        <f t="shared" ref="AB10:AB28" si="12">$Z10      +$AA10</f>
        <v>8488852573</v>
      </c>
      <c r="AC10" s="96">
        <f t="shared" ref="AC10:AC28" si="13">IF(($F10      =0),0,($AB10      /$F10      ))</f>
        <v>1.2214030263137856</v>
      </c>
      <c r="AD10" s="70">
        <v>1734934306</v>
      </c>
      <c r="AE10" s="71">
        <v>8758815</v>
      </c>
      <c r="AF10" s="71">
        <f t="shared" ref="AF10:AF28" si="14">$AD10      +$AE10</f>
        <v>1743693121</v>
      </c>
      <c r="AG10" s="71">
        <v>6400348599</v>
      </c>
      <c r="AH10" s="71">
        <v>6400348599</v>
      </c>
      <c r="AI10" s="71">
        <v>652394895</v>
      </c>
      <c r="AJ10" s="96">
        <f t="shared" ref="AJ10:AJ28" si="15">IF(($AG10      =0),0,($AI10      /$AG10      ))</f>
        <v>0.10193115029733399</v>
      </c>
      <c r="AK10" s="96">
        <f t="shared" ref="AK10:AK28" si="16">IF(($AF10      =0),0,(($P10      /$AF10      )-1))</f>
        <v>0.35272276330784469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65</v>
      </c>
      <c r="C11" s="38" t="s">
        <v>66</v>
      </c>
      <c r="D11" s="70">
        <v>3451947757</v>
      </c>
      <c r="E11" s="71">
        <v>259784080</v>
      </c>
      <c r="F11" s="73">
        <f t="shared" si="0"/>
        <v>3711731837</v>
      </c>
      <c r="G11" s="70">
        <v>3451947757</v>
      </c>
      <c r="H11" s="71">
        <v>259784080</v>
      </c>
      <c r="I11" s="73">
        <f t="shared" si="1"/>
        <v>3711731837</v>
      </c>
      <c r="J11" s="70">
        <v>733797865</v>
      </c>
      <c r="K11" s="71">
        <v>18954877</v>
      </c>
      <c r="L11" s="71">
        <f t="shared" si="2"/>
        <v>752752742</v>
      </c>
      <c r="M11" s="96">
        <f t="shared" si="3"/>
        <v>0.20280364397456335</v>
      </c>
      <c r="N11" s="106">
        <v>741354108</v>
      </c>
      <c r="O11" s="107">
        <v>62073132</v>
      </c>
      <c r="P11" s="108">
        <f t="shared" si="4"/>
        <v>803427240</v>
      </c>
      <c r="Q11" s="96">
        <f t="shared" si="5"/>
        <v>0.21645616528411937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1475151973</v>
      </c>
      <c r="AA11" s="71">
        <f t="shared" si="11"/>
        <v>81028009</v>
      </c>
      <c r="AB11" s="71">
        <f t="shared" si="12"/>
        <v>1556179982</v>
      </c>
      <c r="AC11" s="96">
        <f t="shared" si="13"/>
        <v>0.41925980925868273</v>
      </c>
      <c r="AD11" s="70">
        <v>1314343004</v>
      </c>
      <c r="AE11" s="71">
        <v>86184873</v>
      </c>
      <c r="AF11" s="71">
        <f t="shared" si="14"/>
        <v>1400527877</v>
      </c>
      <c r="AG11" s="71">
        <v>3489447406</v>
      </c>
      <c r="AH11" s="71">
        <v>3489447406</v>
      </c>
      <c r="AI11" s="71">
        <v>760295952</v>
      </c>
      <c r="AJ11" s="96">
        <f t="shared" si="15"/>
        <v>0.21788434200002382</v>
      </c>
      <c r="AK11" s="96">
        <f t="shared" si="16"/>
        <v>-0.42633970148385703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67</v>
      </c>
      <c r="C12" s="38" t="s">
        <v>68</v>
      </c>
      <c r="D12" s="70">
        <v>6118413962</v>
      </c>
      <c r="E12" s="71">
        <v>576301627</v>
      </c>
      <c r="F12" s="73">
        <f t="shared" si="0"/>
        <v>6694715589</v>
      </c>
      <c r="G12" s="70">
        <v>6118413962</v>
      </c>
      <c r="H12" s="71">
        <v>576301627</v>
      </c>
      <c r="I12" s="73">
        <f t="shared" si="1"/>
        <v>6694715589</v>
      </c>
      <c r="J12" s="70">
        <v>1604218058</v>
      </c>
      <c r="K12" s="71">
        <v>95927186</v>
      </c>
      <c r="L12" s="71">
        <f t="shared" si="2"/>
        <v>1700145244</v>
      </c>
      <c r="M12" s="96">
        <f t="shared" si="3"/>
        <v>0.25395331906160235</v>
      </c>
      <c r="N12" s="106">
        <v>3996698354</v>
      </c>
      <c r="O12" s="107">
        <v>359742682</v>
      </c>
      <c r="P12" s="108">
        <f t="shared" si="4"/>
        <v>4356441036</v>
      </c>
      <c r="Q12" s="96">
        <f t="shared" si="5"/>
        <v>0.65072832117887303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5600916412</v>
      </c>
      <c r="AA12" s="71">
        <f t="shared" si="11"/>
        <v>455669868</v>
      </c>
      <c r="AB12" s="71">
        <f t="shared" si="12"/>
        <v>6056586280</v>
      </c>
      <c r="AC12" s="96">
        <f t="shared" si="13"/>
        <v>0.90468164024047537</v>
      </c>
      <c r="AD12" s="70">
        <v>8199773984</v>
      </c>
      <c r="AE12" s="71">
        <v>1611181863</v>
      </c>
      <c r="AF12" s="71">
        <f t="shared" si="14"/>
        <v>9810955847</v>
      </c>
      <c r="AG12" s="71">
        <v>6097369039</v>
      </c>
      <c r="AH12" s="71">
        <v>6097369039</v>
      </c>
      <c r="AI12" s="71">
        <v>1404737465</v>
      </c>
      <c r="AJ12" s="96">
        <f t="shared" si="15"/>
        <v>0.23038419620249592</v>
      </c>
      <c r="AK12" s="96">
        <f t="shared" si="16"/>
        <v>-0.55596161027142776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69</v>
      </c>
      <c r="C13" s="38" t="s">
        <v>70</v>
      </c>
      <c r="D13" s="70">
        <v>2488930750</v>
      </c>
      <c r="E13" s="71">
        <v>68830696</v>
      </c>
      <c r="F13" s="73">
        <f t="shared" si="0"/>
        <v>2557761446</v>
      </c>
      <c r="G13" s="70">
        <v>2488930750</v>
      </c>
      <c r="H13" s="71">
        <v>68830696</v>
      </c>
      <c r="I13" s="73">
        <f t="shared" si="1"/>
        <v>2557761446</v>
      </c>
      <c r="J13" s="70">
        <v>498182293</v>
      </c>
      <c r="K13" s="71">
        <v>12862352</v>
      </c>
      <c r="L13" s="71">
        <f t="shared" si="2"/>
        <v>511044645</v>
      </c>
      <c r="M13" s="96">
        <f t="shared" si="3"/>
        <v>0.19980152793342246</v>
      </c>
      <c r="N13" s="106">
        <v>581644633</v>
      </c>
      <c r="O13" s="107">
        <v>49089234</v>
      </c>
      <c r="P13" s="108">
        <f t="shared" si="4"/>
        <v>630733867</v>
      </c>
      <c r="Q13" s="96">
        <f t="shared" si="5"/>
        <v>0.24659604905155802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1079826926</v>
      </c>
      <c r="AA13" s="71">
        <f t="shared" si="11"/>
        <v>61951586</v>
      </c>
      <c r="AB13" s="71">
        <f t="shared" si="12"/>
        <v>1141778512</v>
      </c>
      <c r="AC13" s="96">
        <f t="shared" si="13"/>
        <v>0.4463975769849805</v>
      </c>
      <c r="AD13" s="70">
        <v>990251434</v>
      </c>
      <c r="AE13" s="71">
        <v>31697767</v>
      </c>
      <c r="AF13" s="71">
        <f t="shared" si="14"/>
        <v>1021949201</v>
      </c>
      <c r="AG13" s="71">
        <v>2421795547</v>
      </c>
      <c r="AH13" s="71">
        <v>2421795547</v>
      </c>
      <c r="AI13" s="71">
        <v>561317435</v>
      </c>
      <c r="AJ13" s="96">
        <f t="shared" si="15"/>
        <v>0.23177738339445381</v>
      </c>
      <c r="AK13" s="96">
        <f t="shared" si="16"/>
        <v>-0.38281289678311514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71</v>
      </c>
      <c r="C14" s="38" t="s">
        <v>72</v>
      </c>
      <c r="D14" s="70">
        <v>3913241800</v>
      </c>
      <c r="E14" s="71">
        <v>830967400</v>
      </c>
      <c r="F14" s="73">
        <f t="shared" si="0"/>
        <v>4744209200</v>
      </c>
      <c r="G14" s="70">
        <v>3913241800</v>
      </c>
      <c r="H14" s="71">
        <v>830967400</v>
      </c>
      <c r="I14" s="73">
        <f t="shared" si="1"/>
        <v>4744209200</v>
      </c>
      <c r="J14" s="70">
        <v>961189830</v>
      </c>
      <c r="K14" s="71">
        <v>62410744</v>
      </c>
      <c r="L14" s="71">
        <f t="shared" si="2"/>
        <v>1023600574</v>
      </c>
      <c r="M14" s="96">
        <f t="shared" si="3"/>
        <v>0.2157578915364862</v>
      </c>
      <c r="N14" s="106">
        <v>1038110038</v>
      </c>
      <c r="O14" s="107">
        <v>162039123</v>
      </c>
      <c r="P14" s="108">
        <f t="shared" si="4"/>
        <v>1200149161</v>
      </c>
      <c r="Q14" s="96">
        <f t="shared" si="5"/>
        <v>0.25297138267005592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1999299868</v>
      </c>
      <c r="AA14" s="71">
        <f t="shared" si="11"/>
        <v>224449867</v>
      </c>
      <c r="AB14" s="71">
        <f t="shared" si="12"/>
        <v>2223749735</v>
      </c>
      <c r="AC14" s="96">
        <f t="shared" si="13"/>
        <v>0.46872927420654215</v>
      </c>
      <c r="AD14" s="70">
        <v>1588829731</v>
      </c>
      <c r="AE14" s="71">
        <v>165589976</v>
      </c>
      <c r="AF14" s="71">
        <f t="shared" si="14"/>
        <v>1754419707</v>
      </c>
      <c r="AG14" s="71">
        <v>4157107700</v>
      </c>
      <c r="AH14" s="71">
        <v>4157107700</v>
      </c>
      <c r="AI14" s="71">
        <v>965711594</v>
      </c>
      <c r="AJ14" s="96">
        <f t="shared" si="15"/>
        <v>0.23230372260983279</v>
      </c>
      <c r="AK14" s="96">
        <f t="shared" si="16"/>
        <v>-0.31592813497733929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73</v>
      </c>
      <c r="C15" s="38" t="s">
        <v>74</v>
      </c>
      <c r="D15" s="70">
        <v>3789546090</v>
      </c>
      <c r="E15" s="71">
        <v>1128559590</v>
      </c>
      <c r="F15" s="73">
        <f t="shared" si="0"/>
        <v>4918105680</v>
      </c>
      <c r="G15" s="70">
        <v>3789546090</v>
      </c>
      <c r="H15" s="71">
        <v>1128559590</v>
      </c>
      <c r="I15" s="73">
        <f t="shared" si="1"/>
        <v>4918105680</v>
      </c>
      <c r="J15" s="70">
        <v>839398357</v>
      </c>
      <c r="K15" s="71">
        <v>135635555</v>
      </c>
      <c r="L15" s="71">
        <f t="shared" si="2"/>
        <v>975033912</v>
      </c>
      <c r="M15" s="96">
        <f t="shared" si="3"/>
        <v>0.19825395699915094</v>
      </c>
      <c r="N15" s="106">
        <v>789992852</v>
      </c>
      <c r="O15" s="107">
        <v>224109158</v>
      </c>
      <c r="P15" s="108">
        <f t="shared" si="4"/>
        <v>1014102010</v>
      </c>
      <c r="Q15" s="96">
        <f t="shared" si="5"/>
        <v>0.20619768585371268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1629391209</v>
      </c>
      <c r="AA15" s="71">
        <f t="shared" si="11"/>
        <v>359744713</v>
      </c>
      <c r="AB15" s="71">
        <f t="shared" si="12"/>
        <v>1989135922</v>
      </c>
      <c r="AC15" s="96">
        <f t="shared" si="13"/>
        <v>0.40445164285286361</v>
      </c>
      <c r="AD15" s="70">
        <v>1552870879</v>
      </c>
      <c r="AE15" s="71">
        <v>331920102</v>
      </c>
      <c r="AF15" s="71">
        <f t="shared" si="14"/>
        <v>1884790981</v>
      </c>
      <c r="AG15" s="71">
        <v>4880965822</v>
      </c>
      <c r="AH15" s="71">
        <v>4880965822</v>
      </c>
      <c r="AI15" s="71">
        <v>963784596</v>
      </c>
      <c r="AJ15" s="96">
        <f t="shared" si="15"/>
        <v>0.19745776371879706</v>
      </c>
      <c r="AK15" s="96">
        <f t="shared" si="16"/>
        <v>-0.46195518748611841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75</v>
      </c>
      <c r="C16" s="38" t="s">
        <v>76</v>
      </c>
      <c r="D16" s="70">
        <v>2492628783</v>
      </c>
      <c r="E16" s="71">
        <v>264380325</v>
      </c>
      <c r="F16" s="73">
        <f t="shared" si="0"/>
        <v>2757009108</v>
      </c>
      <c r="G16" s="70">
        <v>2492628783</v>
      </c>
      <c r="H16" s="71">
        <v>264380325</v>
      </c>
      <c r="I16" s="73">
        <f t="shared" si="1"/>
        <v>2757009108</v>
      </c>
      <c r="J16" s="70">
        <v>509180666</v>
      </c>
      <c r="K16" s="71">
        <v>7550034</v>
      </c>
      <c r="L16" s="71">
        <f t="shared" si="2"/>
        <v>516730700</v>
      </c>
      <c r="M16" s="96">
        <f t="shared" si="3"/>
        <v>0.18742437175873125</v>
      </c>
      <c r="N16" s="106">
        <v>559134605</v>
      </c>
      <c r="O16" s="107">
        <v>29905704</v>
      </c>
      <c r="P16" s="108">
        <f t="shared" si="4"/>
        <v>589040309</v>
      </c>
      <c r="Q16" s="96">
        <f t="shared" si="5"/>
        <v>0.21365192711579536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1068315271</v>
      </c>
      <c r="AA16" s="71">
        <f t="shared" si="11"/>
        <v>37455738</v>
      </c>
      <c r="AB16" s="71">
        <f t="shared" si="12"/>
        <v>1105771009</v>
      </c>
      <c r="AC16" s="96">
        <f t="shared" si="13"/>
        <v>0.40107629887452662</v>
      </c>
      <c r="AD16" s="70">
        <v>918733618</v>
      </c>
      <c r="AE16" s="71">
        <v>41980632</v>
      </c>
      <c r="AF16" s="71">
        <f t="shared" si="14"/>
        <v>960714250</v>
      </c>
      <c r="AG16" s="71">
        <v>2702561368</v>
      </c>
      <c r="AH16" s="71">
        <v>2702561368</v>
      </c>
      <c r="AI16" s="71">
        <v>597301672</v>
      </c>
      <c r="AJ16" s="96">
        <f t="shared" si="15"/>
        <v>0.22101317626767764</v>
      </c>
      <c r="AK16" s="96">
        <f t="shared" si="16"/>
        <v>-0.38687251802500067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7" t="s">
        <v>77</v>
      </c>
      <c r="C17" s="38" t="s">
        <v>78</v>
      </c>
      <c r="D17" s="70">
        <v>4088203051</v>
      </c>
      <c r="E17" s="71">
        <v>183780057</v>
      </c>
      <c r="F17" s="73">
        <f t="shared" si="0"/>
        <v>4271983108</v>
      </c>
      <c r="G17" s="70">
        <v>4088203051</v>
      </c>
      <c r="H17" s="71">
        <v>183780057</v>
      </c>
      <c r="I17" s="73">
        <f t="shared" si="1"/>
        <v>4271983108</v>
      </c>
      <c r="J17" s="70">
        <v>817767195</v>
      </c>
      <c r="K17" s="71">
        <v>29411192</v>
      </c>
      <c r="L17" s="71">
        <f t="shared" si="2"/>
        <v>847178387</v>
      </c>
      <c r="M17" s="96">
        <f t="shared" si="3"/>
        <v>0.19831033166154552</v>
      </c>
      <c r="N17" s="106">
        <v>617776982</v>
      </c>
      <c r="O17" s="107">
        <v>36843865</v>
      </c>
      <c r="P17" s="108">
        <f t="shared" si="4"/>
        <v>654620847</v>
      </c>
      <c r="Q17" s="96">
        <f t="shared" si="5"/>
        <v>0.15323582290719115</v>
      </c>
      <c r="R17" s="106">
        <v>0</v>
      </c>
      <c r="S17" s="108">
        <v>0</v>
      </c>
      <c r="T17" s="108">
        <f t="shared" si="6"/>
        <v>0</v>
      </c>
      <c r="U17" s="96">
        <f t="shared" si="7"/>
        <v>0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1435544177</v>
      </c>
      <c r="AA17" s="71">
        <f t="shared" si="11"/>
        <v>66255057</v>
      </c>
      <c r="AB17" s="71">
        <f t="shared" si="12"/>
        <v>1501799234</v>
      </c>
      <c r="AC17" s="96">
        <f t="shared" si="13"/>
        <v>0.35154615456873667</v>
      </c>
      <c r="AD17" s="70">
        <v>1382481813</v>
      </c>
      <c r="AE17" s="71">
        <v>95230819</v>
      </c>
      <c r="AF17" s="71">
        <f t="shared" si="14"/>
        <v>1477712632</v>
      </c>
      <c r="AG17" s="71">
        <v>4750032492</v>
      </c>
      <c r="AH17" s="71">
        <v>4750032492</v>
      </c>
      <c r="AI17" s="71">
        <v>713857527</v>
      </c>
      <c r="AJ17" s="96">
        <f t="shared" si="15"/>
        <v>0.15028476714680966</v>
      </c>
      <c r="AK17" s="96">
        <f t="shared" si="16"/>
        <v>-0.55700395812817272</v>
      </c>
      <c r="AL17" s="11"/>
      <c r="AM17" s="11"/>
      <c r="AN17" s="11"/>
      <c r="AO17" s="11"/>
    </row>
    <row r="18" spans="1:41" s="12" customFormat="1" x14ac:dyDescent="0.2">
      <c r="A18" s="28" t="s">
        <v>23</v>
      </c>
      <c r="B18" s="37" t="s">
        <v>79</v>
      </c>
      <c r="C18" s="38" t="s">
        <v>80</v>
      </c>
      <c r="D18" s="70">
        <v>2164828253</v>
      </c>
      <c r="E18" s="71">
        <v>611390608</v>
      </c>
      <c r="F18" s="73">
        <f t="shared" si="0"/>
        <v>2776218861</v>
      </c>
      <c r="G18" s="70">
        <v>2164828253</v>
      </c>
      <c r="H18" s="71">
        <v>611390608</v>
      </c>
      <c r="I18" s="73">
        <f t="shared" si="1"/>
        <v>2776218861</v>
      </c>
      <c r="J18" s="70">
        <v>452287412</v>
      </c>
      <c r="K18" s="71">
        <v>96064626</v>
      </c>
      <c r="L18" s="71">
        <f t="shared" si="2"/>
        <v>548352038</v>
      </c>
      <c r="M18" s="96">
        <f t="shared" si="3"/>
        <v>0.19751758253039259</v>
      </c>
      <c r="N18" s="106">
        <v>461694040</v>
      </c>
      <c r="O18" s="107">
        <v>157054821</v>
      </c>
      <c r="P18" s="108">
        <f t="shared" si="4"/>
        <v>618748861</v>
      </c>
      <c r="Q18" s="96">
        <f t="shared" si="5"/>
        <v>0.22287466946216386</v>
      </c>
      <c r="R18" s="106">
        <v>0</v>
      </c>
      <c r="S18" s="108">
        <v>0</v>
      </c>
      <c r="T18" s="108">
        <f t="shared" si="6"/>
        <v>0</v>
      </c>
      <c r="U18" s="96">
        <f t="shared" si="7"/>
        <v>0</v>
      </c>
      <c r="V18" s="106">
        <v>0</v>
      </c>
      <c r="W18" s="108">
        <v>0</v>
      </c>
      <c r="X18" s="108">
        <f t="shared" si="8"/>
        <v>0</v>
      </c>
      <c r="Y18" s="96">
        <f t="shared" si="9"/>
        <v>0</v>
      </c>
      <c r="Z18" s="70">
        <f t="shared" si="10"/>
        <v>913981452</v>
      </c>
      <c r="AA18" s="71">
        <f t="shared" si="11"/>
        <v>253119447</v>
      </c>
      <c r="AB18" s="71">
        <f t="shared" si="12"/>
        <v>1167100899</v>
      </c>
      <c r="AC18" s="96">
        <f t="shared" si="13"/>
        <v>0.42039225199255642</v>
      </c>
      <c r="AD18" s="70">
        <v>839651130</v>
      </c>
      <c r="AE18" s="71">
        <v>300438637</v>
      </c>
      <c r="AF18" s="71">
        <f t="shared" si="14"/>
        <v>1140089767</v>
      </c>
      <c r="AG18" s="71">
        <v>2588683447</v>
      </c>
      <c r="AH18" s="71">
        <v>2588683447</v>
      </c>
      <c r="AI18" s="71">
        <v>617665621</v>
      </c>
      <c r="AJ18" s="96">
        <f t="shared" si="15"/>
        <v>0.23860222141714804</v>
      </c>
      <c r="AK18" s="96">
        <f t="shared" si="16"/>
        <v>-0.45728057657410759</v>
      </c>
      <c r="AL18" s="11"/>
      <c r="AM18" s="11"/>
      <c r="AN18" s="11"/>
      <c r="AO18" s="11"/>
    </row>
    <row r="19" spans="1:41" s="12" customFormat="1" x14ac:dyDescent="0.2">
      <c r="A19" s="28" t="s">
        <v>23</v>
      </c>
      <c r="B19" s="37" t="s">
        <v>81</v>
      </c>
      <c r="C19" s="38" t="s">
        <v>82</v>
      </c>
      <c r="D19" s="70">
        <v>3353878269</v>
      </c>
      <c r="E19" s="71">
        <v>617205000</v>
      </c>
      <c r="F19" s="73">
        <f t="shared" si="0"/>
        <v>3971083269</v>
      </c>
      <c r="G19" s="70">
        <v>3353878269</v>
      </c>
      <c r="H19" s="71">
        <v>617205000</v>
      </c>
      <c r="I19" s="73">
        <f t="shared" si="1"/>
        <v>3971083269</v>
      </c>
      <c r="J19" s="70">
        <v>851497135</v>
      </c>
      <c r="K19" s="71">
        <v>55154002</v>
      </c>
      <c r="L19" s="71">
        <f t="shared" si="2"/>
        <v>906651137</v>
      </c>
      <c r="M19" s="96">
        <f t="shared" si="3"/>
        <v>0.22831330284049001</v>
      </c>
      <c r="N19" s="106">
        <v>876751172</v>
      </c>
      <c r="O19" s="107">
        <v>104032415</v>
      </c>
      <c r="P19" s="108">
        <f t="shared" si="4"/>
        <v>980783587</v>
      </c>
      <c r="Q19" s="96">
        <f t="shared" si="5"/>
        <v>0.24698137021110145</v>
      </c>
      <c r="R19" s="106">
        <v>0</v>
      </c>
      <c r="S19" s="108">
        <v>0</v>
      </c>
      <c r="T19" s="108">
        <f t="shared" si="6"/>
        <v>0</v>
      </c>
      <c r="U19" s="96">
        <f t="shared" si="7"/>
        <v>0</v>
      </c>
      <c r="V19" s="106">
        <v>0</v>
      </c>
      <c r="W19" s="108">
        <v>0</v>
      </c>
      <c r="X19" s="108">
        <f t="shared" si="8"/>
        <v>0</v>
      </c>
      <c r="Y19" s="96">
        <f t="shared" si="9"/>
        <v>0</v>
      </c>
      <c r="Z19" s="70">
        <f t="shared" si="10"/>
        <v>1728248307</v>
      </c>
      <c r="AA19" s="71">
        <f t="shared" si="11"/>
        <v>159186417</v>
      </c>
      <c r="AB19" s="71">
        <f t="shared" si="12"/>
        <v>1887434724</v>
      </c>
      <c r="AC19" s="96">
        <f t="shared" si="13"/>
        <v>0.47529467305159145</v>
      </c>
      <c r="AD19" s="70">
        <v>1366634769</v>
      </c>
      <c r="AE19" s="71">
        <v>206571593</v>
      </c>
      <c r="AF19" s="71">
        <f t="shared" si="14"/>
        <v>1573206362</v>
      </c>
      <c r="AG19" s="71">
        <v>4028840336</v>
      </c>
      <c r="AH19" s="71">
        <v>4028840336</v>
      </c>
      <c r="AI19" s="71">
        <v>885558872</v>
      </c>
      <c r="AJ19" s="96">
        <f t="shared" si="15"/>
        <v>0.21980490616295298</v>
      </c>
      <c r="AK19" s="96">
        <f t="shared" si="16"/>
        <v>-0.37657028938457848</v>
      </c>
      <c r="AL19" s="11"/>
      <c r="AM19" s="11"/>
      <c r="AN19" s="11"/>
      <c r="AO19" s="11"/>
    </row>
    <row r="20" spans="1:41" s="12" customFormat="1" x14ac:dyDescent="0.2">
      <c r="A20" s="28" t="s">
        <v>23</v>
      </c>
      <c r="B20" s="37" t="s">
        <v>83</v>
      </c>
      <c r="C20" s="38" t="s">
        <v>84</v>
      </c>
      <c r="D20" s="70">
        <v>2344983923</v>
      </c>
      <c r="E20" s="71">
        <v>179266000</v>
      </c>
      <c r="F20" s="73">
        <f t="shared" si="0"/>
        <v>2524249923</v>
      </c>
      <c r="G20" s="70">
        <v>2344983923</v>
      </c>
      <c r="H20" s="71">
        <v>179266000</v>
      </c>
      <c r="I20" s="73">
        <f t="shared" si="1"/>
        <v>2524249923</v>
      </c>
      <c r="J20" s="70">
        <v>536281104</v>
      </c>
      <c r="K20" s="71">
        <v>8715137</v>
      </c>
      <c r="L20" s="71">
        <f t="shared" si="2"/>
        <v>544996241</v>
      </c>
      <c r="M20" s="96">
        <f t="shared" si="3"/>
        <v>0.21590423199945563</v>
      </c>
      <c r="N20" s="106">
        <v>532928186</v>
      </c>
      <c r="O20" s="107">
        <v>18382044</v>
      </c>
      <c r="P20" s="108">
        <f t="shared" si="4"/>
        <v>551310230</v>
      </c>
      <c r="Q20" s="96">
        <f t="shared" si="5"/>
        <v>0.21840556474882777</v>
      </c>
      <c r="R20" s="106">
        <v>0</v>
      </c>
      <c r="S20" s="108">
        <v>0</v>
      </c>
      <c r="T20" s="108">
        <f t="shared" si="6"/>
        <v>0</v>
      </c>
      <c r="U20" s="96">
        <f t="shared" si="7"/>
        <v>0</v>
      </c>
      <c r="V20" s="106">
        <v>0</v>
      </c>
      <c r="W20" s="108">
        <v>0</v>
      </c>
      <c r="X20" s="108">
        <f t="shared" si="8"/>
        <v>0</v>
      </c>
      <c r="Y20" s="96">
        <f t="shared" si="9"/>
        <v>0</v>
      </c>
      <c r="Z20" s="70">
        <f t="shared" si="10"/>
        <v>1069209290</v>
      </c>
      <c r="AA20" s="71">
        <f t="shared" si="11"/>
        <v>27097181</v>
      </c>
      <c r="AB20" s="71">
        <f t="shared" si="12"/>
        <v>1096306471</v>
      </c>
      <c r="AC20" s="96">
        <f t="shared" si="13"/>
        <v>0.43430979674828341</v>
      </c>
      <c r="AD20" s="70">
        <v>894817447</v>
      </c>
      <c r="AE20" s="71">
        <v>46695676</v>
      </c>
      <c r="AF20" s="71">
        <f t="shared" si="14"/>
        <v>941513123</v>
      </c>
      <c r="AG20" s="71">
        <v>2347483524</v>
      </c>
      <c r="AH20" s="71">
        <v>2347483524</v>
      </c>
      <c r="AI20" s="71">
        <v>499009467</v>
      </c>
      <c r="AJ20" s="96">
        <f t="shared" si="15"/>
        <v>0.21257208491487584</v>
      </c>
      <c r="AK20" s="96">
        <f t="shared" si="16"/>
        <v>-0.41444233061422764</v>
      </c>
      <c r="AL20" s="11"/>
      <c r="AM20" s="11"/>
      <c r="AN20" s="11"/>
      <c r="AO20" s="11"/>
    </row>
    <row r="21" spans="1:41" s="12" customFormat="1" x14ac:dyDescent="0.2">
      <c r="A21" s="28" t="s">
        <v>23</v>
      </c>
      <c r="B21" s="37" t="s">
        <v>85</v>
      </c>
      <c r="C21" s="38" t="s">
        <v>86</v>
      </c>
      <c r="D21" s="70">
        <v>2635090191</v>
      </c>
      <c r="E21" s="71">
        <v>310285000</v>
      </c>
      <c r="F21" s="73">
        <f t="shared" si="0"/>
        <v>2945375191</v>
      </c>
      <c r="G21" s="70">
        <v>2635090191</v>
      </c>
      <c r="H21" s="71">
        <v>310285000</v>
      </c>
      <c r="I21" s="73">
        <f t="shared" si="1"/>
        <v>2945375191</v>
      </c>
      <c r="J21" s="70">
        <v>399010624</v>
      </c>
      <c r="K21" s="71">
        <v>41615300</v>
      </c>
      <c r="L21" s="71">
        <f t="shared" si="2"/>
        <v>440625924</v>
      </c>
      <c r="M21" s="96">
        <f t="shared" si="3"/>
        <v>0.1495992515134891</v>
      </c>
      <c r="N21" s="106">
        <v>566568434</v>
      </c>
      <c r="O21" s="107">
        <v>71903637</v>
      </c>
      <c r="P21" s="108">
        <f t="shared" si="4"/>
        <v>638472071</v>
      </c>
      <c r="Q21" s="96">
        <f t="shared" si="5"/>
        <v>0.21677104938988398</v>
      </c>
      <c r="R21" s="106">
        <v>0</v>
      </c>
      <c r="S21" s="108">
        <v>0</v>
      </c>
      <c r="T21" s="108">
        <f t="shared" si="6"/>
        <v>0</v>
      </c>
      <c r="U21" s="96">
        <f t="shared" si="7"/>
        <v>0</v>
      </c>
      <c r="V21" s="106">
        <v>0</v>
      </c>
      <c r="W21" s="108">
        <v>0</v>
      </c>
      <c r="X21" s="108">
        <f t="shared" si="8"/>
        <v>0</v>
      </c>
      <c r="Y21" s="96">
        <f t="shared" si="9"/>
        <v>0</v>
      </c>
      <c r="Z21" s="70">
        <f t="shared" si="10"/>
        <v>965579058</v>
      </c>
      <c r="AA21" s="71">
        <f t="shared" si="11"/>
        <v>113518937</v>
      </c>
      <c r="AB21" s="71">
        <f t="shared" si="12"/>
        <v>1079097995</v>
      </c>
      <c r="AC21" s="96">
        <f t="shared" si="13"/>
        <v>0.36637030090337308</v>
      </c>
      <c r="AD21" s="70">
        <v>847723057</v>
      </c>
      <c r="AE21" s="71">
        <v>122369895</v>
      </c>
      <c r="AF21" s="71">
        <f t="shared" si="14"/>
        <v>970092952</v>
      </c>
      <c r="AG21" s="71">
        <v>2743956786</v>
      </c>
      <c r="AH21" s="71">
        <v>2743956786</v>
      </c>
      <c r="AI21" s="71">
        <v>690767554</v>
      </c>
      <c r="AJ21" s="96">
        <f t="shared" si="15"/>
        <v>0.25174141135326172</v>
      </c>
      <c r="AK21" s="96">
        <f t="shared" si="16"/>
        <v>-0.34184443904711515</v>
      </c>
      <c r="AL21" s="11"/>
      <c r="AM21" s="11"/>
      <c r="AN21" s="11"/>
      <c r="AO21" s="11"/>
    </row>
    <row r="22" spans="1:41" s="12" customFormat="1" x14ac:dyDescent="0.2">
      <c r="A22" s="28" t="s">
        <v>23</v>
      </c>
      <c r="B22" s="37" t="s">
        <v>87</v>
      </c>
      <c r="C22" s="38" t="s">
        <v>88</v>
      </c>
      <c r="D22" s="70">
        <v>5310188755</v>
      </c>
      <c r="E22" s="71">
        <v>626869787</v>
      </c>
      <c r="F22" s="73">
        <f t="shared" si="0"/>
        <v>5937058542</v>
      </c>
      <c r="G22" s="70">
        <v>5310188755</v>
      </c>
      <c r="H22" s="71">
        <v>626869787</v>
      </c>
      <c r="I22" s="73">
        <f t="shared" si="1"/>
        <v>5937058542</v>
      </c>
      <c r="J22" s="70">
        <v>1050495095</v>
      </c>
      <c r="K22" s="71">
        <v>32738473</v>
      </c>
      <c r="L22" s="71">
        <f t="shared" si="2"/>
        <v>1083233568</v>
      </c>
      <c r="M22" s="96">
        <f t="shared" si="3"/>
        <v>0.18245290329158423</v>
      </c>
      <c r="N22" s="106">
        <v>1293211665</v>
      </c>
      <c r="O22" s="107">
        <v>57902854</v>
      </c>
      <c r="P22" s="108">
        <f t="shared" si="4"/>
        <v>1351114519</v>
      </c>
      <c r="Q22" s="96">
        <f t="shared" si="5"/>
        <v>0.22757304975888851</v>
      </c>
      <c r="R22" s="106">
        <v>0</v>
      </c>
      <c r="S22" s="108">
        <v>0</v>
      </c>
      <c r="T22" s="108">
        <f t="shared" si="6"/>
        <v>0</v>
      </c>
      <c r="U22" s="96">
        <f t="shared" si="7"/>
        <v>0</v>
      </c>
      <c r="V22" s="106">
        <v>0</v>
      </c>
      <c r="W22" s="108">
        <v>0</v>
      </c>
      <c r="X22" s="108">
        <f t="shared" si="8"/>
        <v>0</v>
      </c>
      <c r="Y22" s="96">
        <f t="shared" si="9"/>
        <v>0</v>
      </c>
      <c r="Z22" s="70">
        <f t="shared" si="10"/>
        <v>2343706760</v>
      </c>
      <c r="AA22" s="71">
        <f t="shared" si="11"/>
        <v>90641327</v>
      </c>
      <c r="AB22" s="71">
        <f t="shared" si="12"/>
        <v>2434348087</v>
      </c>
      <c r="AC22" s="96">
        <f t="shared" si="13"/>
        <v>0.41002595305047274</v>
      </c>
      <c r="AD22" s="70">
        <v>1699281833</v>
      </c>
      <c r="AE22" s="71">
        <v>129329772</v>
      </c>
      <c r="AF22" s="71">
        <f t="shared" si="14"/>
        <v>1828611605</v>
      </c>
      <c r="AG22" s="71">
        <v>4937494902</v>
      </c>
      <c r="AH22" s="71">
        <v>4937494902</v>
      </c>
      <c r="AI22" s="71">
        <v>1045457055</v>
      </c>
      <c r="AJ22" s="96">
        <f t="shared" si="15"/>
        <v>0.21173835634271201</v>
      </c>
      <c r="AK22" s="96">
        <f t="shared" si="16"/>
        <v>-0.26112548159181126</v>
      </c>
      <c r="AL22" s="11"/>
      <c r="AM22" s="11"/>
      <c r="AN22" s="11"/>
      <c r="AO22" s="11"/>
    </row>
    <row r="23" spans="1:41" s="12" customFormat="1" x14ac:dyDescent="0.2">
      <c r="A23" s="28" t="s">
        <v>23</v>
      </c>
      <c r="B23" s="37" t="s">
        <v>89</v>
      </c>
      <c r="C23" s="38" t="s">
        <v>90</v>
      </c>
      <c r="D23" s="70">
        <v>3692555494</v>
      </c>
      <c r="E23" s="71">
        <v>167630448</v>
      </c>
      <c r="F23" s="73">
        <f t="shared" si="0"/>
        <v>3860185942</v>
      </c>
      <c r="G23" s="70">
        <v>3692555494</v>
      </c>
      <c r="H23" s="71">
        <v>167630448</v>
      </c>
      <c r="I23" s="73">
        <f t="shared" si="1"/>
        <v>3860185942</v>
      </c>
      <c r="J23" s="70">
        <v>436959441</v>
      </c>
      <c r="K23" s="71">
        <v>41572404</v>
      </c>
      <c r="L23" s="71">
        <f t="shared" si="2"/>
        <v>478531845</v>
      </c>
      <c r="M23" s="96">
        <f t="shared" si="3"/>
        <v>0.12396600894102733</v>
      </c>
      <c r="N23" s="106">
        <v>812036318</v>
      </c>
      <c r="O23" s="107">
        <v>31823570</v>
      </c>
      <c r="P23" s="108">
        <f t="shared" si="4"/>
        <v>843859888</v>
      </c>
      <c r="Q23" s="96">
        <f t="shared" si="5"/>
        <v>0.21860602071484359</v>
      </c>
      <c r="R23" s="106">
        <v>0</v>
      </c>
      <c r="S23" s="108">
        <v>0</v>
      </c>
      <c r="T23" s="108">
        <f t="shared" si="6"/>
        <v>0</v>
      </c>
      <c r="U23" s="96">
        <f t="shared" si="7"/>
        <v>0</v>
      </c>
      <c r="V23" s="106">
        <v>0</v>
      </c>
      <c r="W23" s="108">
        <v>0</v>
      </c>
      <c r="X23" s="108">
        <f t="shared" si="8"/>
        <v>0</v>
      </c>
      <c r="Y23" s="96">
        <f t="shared" si="9"/>
        <v>0</v>
      </c>
      <c r="Z23" s="70">
        <f t="shared" si="10"/>
        <v>1248995759</v>
      </c>
      <c r="AA23" s="71">
        <f t="shared" si="11"/>
        <v>73395974</v>
      </c>
      <c r="AB23" s="71">
        <f t="shared" si="12"/>
        <v>1322391733</v>
      </c>
      <c r="AC23" s="96">
        <f t="shared" si="13"/>
        <v>0.34257202965587091</v>
      </c>
      <c r="AD23" s="70">
        <v>1169210289</v>
      </c>
      <c r="AE23" s="71">
        <v>63180382</v>
      </c>
      <c r="AF23" s="71">
        <f t="shared" si="14"/>
        <v>1232390671</v>
      </c>
      <c r="AG23" s="71">
        <v>3545174239</v>
      </c>
      <c r="AH23" s="71">
        <v>3545174239</v>
      </c>
      <c r="AI23" s="71">
        <v>759849797</v>
      </c>
      <c r="AJ23" s="96">
        <f t="shared" si="15"/>
        <v>0.21433355479146593</v>
      </c>
      <c r="AK23" s="96">
        <f t="shared" si="16"/>
        <v>-0.31526592349545624</v>
      </c>
      <c r="AL23" s="11"/>
      <c r="AM23" s="11"/>
      <c r="AN23" s="11"/>
      <c r="AO23" s="11"/>
    </row>
    <row r="24" spans="1:41" s="12" customFormat="1" x14ac:dyDescent="0.2">
      <c r="A24" s="28" t="s">
        <v>23</v>
      </c>
      <c r="B24" s="37" t="s">
        <v>91</v>
      </c>
      <c r="C24" s="38" t="s">
        <v>92</v>
      </c>
      <c r="D24" s="70">
        <v>2191275930</v>
      </c>
      <c r="E24" s="71">
        <v>213117118</v>
      </c>
      <c r="F24" s="73">
        <f t="shared" si="0"/>
        <v>2404393048</v>
      </c>
      <c r="G24" s="70">
        <v>2191275930</v>
      </c>
      <c r="H24" s="71">
        <v>213117118</v>
      </c>
      <c r="I24" s="73">
        <f t="shared" si="1"/>
        <v>2404393048</v>
      </c>
      <c r="J24" s="70">
        <v>414672990</v>
      </c>
      <c r="K24" s="71">
        <v>24312563</v>
      </c>
      <c r="L24" s="71">
        <f t="shared" si="2"/>
        <v>438985553</v>
      </c>
      <c r="M24" s="96">
        <f t="shared" si="3"/>
        <v>0.18257645245029838</v>
      </c>
      <c r="N24" s="106">
        <v>458637128</v>
      </c>
      <c r="O24" s="107">
        <v>27017049</v>
      </c>
      <c r="P24" s="108">
        <f t="shared" si="4"/>
        <v>485654177</v>
      </c>
      <c r="Q24" s="96">
        <f t="shared" si="5"/>
        <v>0.2019861841656764</v>
      </c>
      <c r="R24" s="106">
        <v>0</v>
      </c>
      <c r="S24" s="108">
        <v>0</v>
      </c>
      <c r="T24" s="108">
        <f t="shared" si="6"/>
        <v>0</v>
      </c>
      <c r="U24" s="96">
        <f t="shared" si="7"/>
        <v>0</v>
      </c>
      <c r="V24" s="106">
        <v>0</v>
      </c>
      <c r="W24" s="108">
        <v>0</v>
      </c>
      <c r="X24" s="108">
        <f t="shared" si="8"/>
        <v>0</v>
      </c>
      <c r="Y24" s="96">
        <f t="shared" si="9"/>
        <v>0</v>
      </c>
      <c r="Z24" s="70">
        <f t="shared" si="10"/>
        <v>873310118</v>
      </c>
      <c r="AA24" s="71">
        <f t="shared" si="11"/>
        <v>51329612</v>
      </c>
      <c r="AB24" s="71">
        <f t="shared" si="12"/>
        <v>924639730</v>
      </c>
      <c r="AC24" s="96">
        <f t="shared" si="13"/>
        <v>0.38456263661597478</v>
      </c>
      <c r="AD24" s="70">
        <v>558759489</v>
      </c>
      <c r="AE24" s="71">
        <v>94084325</v>
      </c>
      <c r="AF24" s="71">
        <f t="shared" si="14"/>
        <v>652843814</v>
      </c>
      <c r="AG24" s="71">
        <v>2256225719</v>
      </c>
      <c r="AH24" s="71">
        <v>2256225719</v>
      </c>
      <c r="AI24" s="71">
        <v>323144723</v>
      </c>
      <c r="AJ24" s="96">
        <f t="shared" si="15"/>
        <v>0.14322357921849396</v>
      </c>
      <c r="AK24" s="96">
        <f t="shared" si="16"/>
        <v>-0.25609438799093831</v>
      </c>
      <c r="AL24" s="11"/>
      <c r="AM24" s="11"/>
      <c r="AN24" s="11"/>
      <c r="AO24" s="11"/>
    </row>
    <row r="25" spans="1:41" s="12" customFormat="1" x14ac:dyDescent="0.2">
      <c r="A25" s="28" t="s">
        <v>23</v>
      </c>
      <c r="B25" s="37" t="s">
        <v>93</v>
      </c>
      <c r="C25" s="38" t="s">
        <v>94</v>
      </c>
      <c r="D25" s="70">
        <v>2660568361</v>
      </c>
      <c r="E25" s="71">
        <v>128102569</v>
      </c>
      <c r="F25" s="73">
        <f t="shared" si="0"/>
        <v>2788670930</v>
      </c>
      <c r="G25" s="70">
        <v>2672744741</v>
      </c>
      <c r="H25" s="71">
        <v>171969637</v>
      </c>
      <c r="I25" s="73">
        <f t="shared" si="1"/>
        <v>2844714378</v>
      </c>
      <c r="J25" s="70">
        <v>529427648</v>
      </c>
      <c r="K25" s="71">
        <v>14080744</v>
      </c>
      <c r="L25" s="71">
        <f t="shared" si="2"/>
        <v>543508392</v>
      </c>
      <c r="M25" s="96">
        <f t="shared" si="3"/>
        <v>0.19489871901092323</v>
      </c>
      <c r="N25" s="106">
        <v>765685760</v>
      </c>
      <c r="O25" s="107">
        <v>30619800</v>
      </c>
      <c r="P25" s="108">
        <f t="shared" si="4"/>
        <v>796305560</v>
      </c>
      <c r="Q25" s="96">
        <f t="shared" si="5"/>
        <v>0.28555020652795343</v>
      </c>
      <c r="R25" s="106">
        <v>0</v>
      </c>
      <c r="S25" s="108">
        <v>0</v>
      </c>
      <c r="T25" s="108">
        <f t="shared" si="6"/>
        <v>0</v>
      </c>
      <c r="U25" s="96">
        <f t="shared" si="7"/>
        <v>0</v>
      </c>
      <c r="V25" s="106">
        <v>0</v>
      </c>
      <c r="W25" s="108">
        <v>0</v>
      </c>
      <c r="X25" s="108">
        <f t="shared" si="8"/>
        <v>0</v>
      </c>
      <c r="Y25" s="96">
        <f t="shared" si="9"/>
        <v>0</v>
      </c>
      <c r="Z25" s="70">
        <f t="shared" si="10"/>
        <v>1295113408</v>
      </c>
      <c r="AA25" s="71">
        <f t="shared" si="11"/>
        <v>44700544</v>
      </c>
      <c r="AB25" s="71">
        <f t="shared" si="12"/>
        <v>1339813952</v>
      </c>
      <c r="AC25" s="96">
        <f t="shared" si="13"/>
        <v>0.48044892553887669</v>
      </c>
      <c r="AD25" s="70">
        <v>1193705272</v>
      </c>
      <c r="AE25" s="71">
        <v>75633676</v>
      </c>
      <c r="AF25" s="71">
        <f t="shared" si="14"/>
        <v>1269338948</v>
      </c>
      <c r="AG25" s="71">
        <v>2732156854</v>
      </c>
      <c r="AH25" s="71">
        <v>2732156854</v>
      </c>
      <c r="AI25" s="71">
        <v>765772679</v>
      </c>
      <c r="AJ25" s="96">
        <f t="shared" si="15"/>
        <v>0.28028137472373688</v>
      </c>
      <c r="AK25" s="96">
        <f t="shared" si="16"/>
        <v>-0.37266120979374528</v>
      </c>
      <c r="AL25" s="11"/>
      <c r="AM25" s="11"/>
      <c r="AN25" s="11"/>
      <c r="AO25" s="11"/>
    </row>
    <row r="26" spans="1:41" s="12" customFormat="1" x14ac:dyDescent="0.2">
      <c r="A26" s="28" t="s">
        <v>23</v>
      </c>
      <c r="B26" s="37" t="s">
        <v>95</v>
      </c>
      <c r="C26" s="38" t="s">
        <v>96</v>
      </c>
      <c r="D26" s="70">
        <v>2017490424</v>
      </c>
      <c r="E26" s="71">
        <v>406053915</v>
      </c>
      <c r="F26" s="73">
        <f t="shared" si="0"/>
        <v>2423544339</v>
      </c>
      <c r="G26" s="70">
        <v>2017490424</v>
      </c>
      <c r="H26" s="71">
        <v>471680164</v>
      </c>
      <c r="I26" s="73">
        <f t="shared" si="1"/>
        <v>2489170588</v>
      </c>
      <c r="J26" s="70">
        <v>331863271</v>
      </c>
      <c r="K26" s="71">
        <v>23614592</v>
      </c>
      <c r="L26" s="71">
        <f t="shared" si="2"/>
        <v>355477863</v>
      </c>
      <c r="M26" s="96">
        <f t="shared" si="3"/>
        <v>0.14667685557866741</v>
      </c>
      <c r="N26" s="106">
        <v>386982393</v>
      </c>
      <c r="O26" s="107">
        <v>92297071</v>
      </c>
      <c r="P26" s="108">
        <f t="shared" si="4"/>
        <v>479279464</v>
      </c>
      <c r="Q26" s="96">
        <f t="shared" si="5"/>
        <v>0.19775972582278389</v>
      </c>
      <c r="R26" s="106">
        <v>0</v>
      </c>
      <c r="S26" s="108">
        <v>0</v>
      </c>
      <c r="T26" s="108">
        <f t="shared" si="6"/>
        <v>0</v>
      </c>
      <c r="U26" s="96">
        <f t="shared" si="7"/>
        <v>0</v>
      </c>
      <c r="V26" s="106">
        <v>0</v>
      </c>
      <c r="W26" s="108">
        <v>0</v>
      </c>
      <c r="X26" s="108">
        <f t="shared" si="8"/>
        <v>0</v>
      </c>
      <c r="Y26" s="96">
        <f t="shared" si="9"/>
        <v>0</v>
      </c>
      <c r="Z26" s="70">
        <f t="shared" si="10"/>
        <v>718845664</v>
      </c>
      <c r="AA26" s="71">
        <f t="shared" si="11"/>
        <v>115911663</v>
      </c>
      <c r="AB26" s="71">
        <f t="shared" si="12"/>
        <v>834757327</v>
      </c>
      <c r="AC26" s="96">
        <f t="shared" si="13"/>
        <v>0.34443658140145128</v>
      </c>
      <c r="AD26" s="70">
        <v>659915284</v>
      </c>
      <c r="AE26" s="71">
        <v>147011291</v>
      </c>
      <c r="AF26" s="71">
        <f t="shared" si="14"/>
        <v>806926575</v>
      </c>
      <c r="AG26" s="71">
        <v>2263213708</v>
      </c>
      <c r="AH26" s="71">
        <v>2263213708</v>
      </c>
      <c r="AI26" s="71">
        <v>453601784</v>
      </c>
      <c r="AJ26" s="96">
        <f t="shared" si="15"/>
        <v>0.20042375247048477</v>
      </c>
      <c r="AK26" s="96">
        <f t="shared" si="16"/>
        <v>-0.40604327723374334</v>
      </c>
      <c r="AL26" s="11"/>
      <c r="AM26" s="11"/>
      <c r="AN26" s="11"/>
      <c r="AO26" s="11"/>
    </row>
    <row r="27" spans="1:41" s="12" customFormat="1" x14ac:dyDescent="0.2">
      <c r="A27" s="28" t="s">
        <v>23</v>
      </c>
      <c r="B27" s="39" t="s">
        <v>97</v>
      </c>
      <c r="C27" s="38" t="s">
        <v>98</v>
      </c>
      <c r="D27" s="70">
        <v>2511068950</v>
      </c>
      <c r="E27" s="71">
        <v>370443246</v>
      </c>
      <c r="F27" s="73">
        <f t="shared" si="0"/>
        <v>2881512196</v>
      </c>
      <c r="G27" s="70">
        <v>2522354758</v>
      </c>
      <c r="H27" s="71">
        <v>469575436</v>
      </c>
      <c r="I27" s="73">
        <f t="shared" si="1"/>
        <v>2991930194</v>
      </c>
      <c r="J27" s="70">
        <v>469541044</v>
      </c>
      <c r="K27" s="71">
        <v>57500576</v>
      </c>
      <c r="L27" s="71">
        <f t="shared" si="2"/>
        <v>527041620</v>
      </c>
      <c r="M27" s="96">
        <f t="shared" si="3"/>
        <v>0.18290452517661321</v>
      </c>
      <c r="N27" s="106">
        <v>574910991</v>
      </c>
      <c r="O27" s="107">
        <v>90322865</v>
      </c>
      <c r="P27" s="108">
        <f t="shared" si="4"/>
        <v>665233856</v>
      </c>
      <c r="Q27" s="96">
        <f t="shared" si="5"/>
        <v>0.23086275911774762</v>
      </c>
      <c r="R27" s="106">
        <v>0</v>
      </c>
      <c r="S27" s="108">
        <v>0</v>
      </c>
      <c r="T27" s="108">
        <f t="shared" si="6"/>
        <v>0</v>
      </c>
      <c r="U27" s="96">
        <f t="shared" si="7"/>
        <v>0</v>
      </c>
      <c r="V27" s="106">
        <v>0</v>
      </c>
      <c r="W27" s="108">
        <v>0</v>
      </c>
      <c r="X27" s="108">
        <f t="shared" si="8"/>
        <v>0</v>
      </c>
      <c r="Y27" s="96">
        <f t="shared" si="9"/>
        <v>0</v>
      </c>
      <c r="Z27" s="70">
        <f t="shared" si="10"/>
        <v>1044452035</v>
      </c>
      <c r="AA27" s="71">
        <f t="shared" si="11"/>
        <v>147823441</v>
      </c>
      <c r="AB27" s="71">
        <f t="shared" si="12"/>
        <v>1192275476</v>
      </c>
      <c r="AC27" s="96">
        <f t="shared" si="13"/>
        <v>0.41376728429436083</v>
      </c>
      <c r="AD27" s="70">
        <v>894152274</v>
      </c>
      <c r="AE27" s="71">
        <v>64706414</v>
      </c>
      <c r="AF27" s="71">
        <f t="shared" si="14"/>
        <v>958858688</v>
      </c>
      <c r="AG27" s="71">
        <v>2767664295</v>
      </c>
      <c r="AH27" s="71">
        <v>2767664295</v>
      </c>
      <c r="AI27" s="71">
        <v>550342004</v>
      </c>
      <c r="AJ27" s="96">
        <f t="shared" si="15"/>
        <v>0.1988470946401395</v>
      </c>
      <c r="AK27" s="96">
        <f t="shared" si="16"/>
        <v>-0.30622325862473698</v>
      </c>
      <c r="AL27" s="11"/>
      <c r="AM27" s="11"/>
      <c r="AN27" s="11"/>
      <c r="AO27" s="11"/>
    </row>
    <row r="28" spans="1:41" s="12" customFormat="1" x14ac:dyDescent="0.2">
      <c r="A28" s="40" t="s">
        <v>0</v>
      </c>
      <c r="B28" s="41" t="s">
        <v>617</v>
      </c>
      <c r="C28" s="40" t="s">
        <v>0</v>
      </c>
      <c r="D28" s="74">
        <f>SUM(D9:D27)</f>
        <v>65246140634</v>
      </c>
      <c r="E28" s="75">
        <f>SUM(E9:E27)</f>
        <v>7529431534</v>
      </c>
      <c r="F28" s="76">
        <f t="shared" si="0"/>
        <v>72775572168</v>
      </c>
      <c r="G28" s="74">
        <f>SUM(G9:G27)</f>
        <v>65269602822</v>
      </c>
      <c r="H28" s="75">
        <f>SUM(H9:H27)</f>
        <v>7738057041</v>
      </c>
      <c r="I28" s="76">
        <f t="shared" si="1"/>
        <v>73007659863</v>
      </c>
      <c r="J28" s="74">
        <f>SUM(J9:J27)</f>
        <v>17823243699</v>
      </c>
      <c r="K28" s="75">
        <f>SUM(K9:K27)</f>
        <v>768622384</v>
      </c>
      <c r="L28" s="75">
        <f t="shared" si="2"/>
        <v>18591866083</v>
      </c>
      <c r="M28" s="97">
        <f t="shared" si="3"/>
        <v>0.25546849758984091</v>
      </c>
      <c r="N28" s="109">
        <f>SUM(N9:N27)</f>
        <v>18000872451</v>
      </c>
      <c r="O28" s="110">
        <f>SUM(O9:O27)</f>
        <v>1642928410</v>
      </c>
      <c r="P28" s="111">
        <f t="shared" si="4"/>
        <v>19643800861</v>
      </c>
      <c r="Q28" s="97">
        <f t="shared" si="5"/>
        <v>0.26992300130121871</v>
      </c>
      <c r="R28" s="109">
        <f>SUM(R9:R27)</f>
        <v>0</v>
      </c>
      <c r="S28" s="111">
        <f>SUM(S9:S27)</f>
        <v>0</v>
      </c>
      <c r="T28" s="111">
        <f t="shared" si="6"/>
        <v>0</v>
      </c>
      <c r="U28" s="97">
        <f t="shared" si="7"/>
        <v>0</v>
      </c>
      <c r="V28" s="109">
        <f>SUM(V9:V27)</f>
        <v>0</v>
      </c>
      <c r="W28" s="111">
        <f>SUM(W9:W27)</f>
        <v>0</v>
      </c>
      <c r="X28" s="111">
        <f t="shared" si="8"/>
        <v>0</v>
      </c>
      <c r="Y28" s="97">
        <f t="shared" si="9"/>
        <v>0</v>
      </c>
      <c r="Z28" s="74">
        <f t="shared" si="10"/>
        <v>35824116150</v>
      </c>
      <c r="AA28" s="75">
        <f t="shared" si="11"/>
        <v>2411550794</v>
      </c>
      <c r="AB28" s="75">
        <f t="shared" si="12"/>
        <v>38235666944</v>
      </c>
      <c r="AC28" s="97">
        <f t="shared" si="13"/>
        <v>0.52539149889105963</v>
      </c>
      <c r="AD28" s="74">
        <f>SUM(AD9:AD27)</f>
        <v>28848126447</v>
      </c>
      <c r="AE28" s="75">
        <f>SUM(AE9:AE27)</f>
        <v>3669372097</v>
      </c>
      <c r="AF28" s="75">
        <f t="shared" si="14"/>
        <v>32517498544</v>
      </c>
      <c r="AG28" s="75">
        <f>SUM(AG9:AG27)</f>
        <v>68222132738</v>
      </c>
      <c r="AH28" s="75">
        <f>SUM(AH9:AH27)</f>
        <v>68222132738</v>
      </c>
      <c r="AI28" s="75">
        <f>SUM(AI9:AI27)</f>
        <v>13908972680</v>
      </c>
      <c r="AJ28" s="97">
        <f t="shared" si="15"/>
        <v>0.20387771712467509</v>
      </c>
      <c r="AK28" s="97">
        <f t="shared" si="16"/>
        <v>-0.39590061534347032</v>
      </c>
      <c r="AL28" s="11"/>
      <c r="AM28" s="11"/>
      <c r="AN28" s="11"/>
      <c r="AO28" s="11"/>
    </row>
    <row r="29" spans="1:41" s="12" customFormat="1" ht="12.75" customHeight="1" x14ac:dyDescent="0.2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x14ac:dyDescent="0.2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44</v>
      </c>
      <c r="C9" s="63" t="s">
        <v>45</v>
      </c>
      <c r="D9" s="83">
        <v>8231744713</v>
      </c>
      <c r="E9" s="84">
        <v>1803591613</v>
      </c>
      <c r="F9" s="85">
        <f>$D9       +$E9</f>
        <v>10035336326</v>
      </c>
      <c r="G9" s="83">
        <v>8313966038</v>
      </c>
      <c r="H9" s="84">
        <v>2007726247</v>
      </c>
      <c r="I9" s="85">
        <f>$G9       +$H9</f>
        <v>10321692285</v>
      </c>
      <c r="J9" s="83">
        <v>2247572099</v>
      </c>
      <c r="K9" s="84">
        <v>106138670</v>
      </c>
      <c r="L9" s="84">
        <f>$J9       +$K9</f>
        <v>2353710769</v>
      </c>
      <c r="M9" s="101">
        <f>IF(($F9       =0),0,($L9       /$F9       ))</f>
        <v>0.23454229061580134</v>
      </c>
      <c r="N9" s="83">
        <v>2182002060</v>
      </c>
      <c r="O9" s="84">
        <v>392238761</v>
      </c>
      <c r="P9" s="84">
        <f>$N9       +$O9</f>
        <v>2574240821</v>
      </c>
      <c r="Q9" s="101">
        <f>IF(($F9       =0),0,($P9       /$F9       ))</f>
        <v>0.2565176429942404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4429574159</v>
      </c>
      <c r="AA9" s="84">
        <f>$K9       +$O9</f>
        <v>498377431</v>
      </c>
      <c r="AB9" s="84">
        <f>$Z9       +$AA9</f>
        <v>4927951590</v>
      </c>
      <c r="AC9" s="101">
        <f>IF(($F9       =0),0,($AB9       /$F9       ))</f>
        <v>0.49105993361004174</v>
      </c>
      <c r="AD9" s="83">
        <v>3874211099</v>
      </c>
      <c r="AE9" s="84">
        <v>526302265</v>
      </c>
      <c r="AF9" s="84">
        <f>$AD9       +$AE9</f>
        <v>4400513364</v>
      </c>
      <c r="AG9" s="84">
        <v>9167191245</v>
      </c>
      <c r="AH9" s="84">
        <v>9167191245</v>
      </c>
      <c r="AI9" s="85">
        <v>2334796488</v>
      </c>
      <c r="AJ9" s="120">
        <f>IF(($AG9       =0),0,($AI9       /$AG9       ))</f>
        <v>0.25469049631461027</v>
      </c>
      <c r="AK9" s="121">
        <f>IF(($AF9       =0),0,(($P9       /$AF9       )-1))</f>
        <v>-0.41501352045433759</v>
      </c>
    </row>
    <row r="10" spans="1:37" x14ac:dyDescent="0.2">
      <c r="A10" s="61" t="s">
        <v>99</v>
      </c>
      <c r="B10" s="62" t="s">
        <v>56</v>
      </c>
      <c r="C10" s="63" t="s">
        <v>57</v>
      </c>
      <c r="D10" s="83">
        <v>13284135180</v>
      </c>
      <c r="E10" s="84">
        <v>1552647500</v>
      </c>
      <c r="F10" s="85">
        <f t="shared" ref="F10:F55" si="0">$D10      +$E10</f>
        <v>14836782680</v>
      </c>
      <c r="G10" s="83">
        <v>13284135180</v>
      </c>
      <c r="H10" s="84">
        <v>1552647500</v>
      </c>
      <c r="I10" s="85">
        <f t="shared" ref="I10:I55" si="1">$G10      +$H10</f>
        <v>14836782680</v>
      </c>
      <c r="J10" s="83">
        <v>2944641814</v>
      </c>
      <c r="K10" s="84">
        <v>453443598</v>
      </c>
      <c r="L10" s="84">
        <f t="shared" ref="L10:L55" si="2">$J10      +$K10</f>
        <v>3398085412</v>
      </c>
      <c r="M10" s="101">
        <f t="shared" ref="M10:M55" si="3">IF(($F10      =0),0,($L10      /$F10      ))</f>
        <v>0.22903115084246822</v>
      </c>
      <c r="N10" s="83">
        <v>2440558651</v>
      </c>
      <c r="O10" s="84">
        <v>269740177</v>
      </c>
      <c r="P10" s="84">
        <f t="shared" ref="P10:P55" si="4">$N10      +$O10</f>
        <v>2710298828</v>
      </c>
      <c r="Q10" s="101">
        <f t="shared" ref="Q10:Q55" si="5">IF(($F10      =0),0,($P10      /$F10      ))</f>
        <v>0.18267429579955269</v>
      </c>
      <c r="R10" s="83">
        <v>0</v>
      </c>
      <c r="S10" s="84">
        <v>0</v>
      </c>
      <c r="T10" s="84">
        <f t="shared" ref="T10:T55" si="6">$R10      +$S10</f>
        <v>0</v>
      </c>
      <c r="U10" s="101">
        <f t="shared" ref="U10:U55" si="7">IF(($I10      =0),0,($T10      /$I10      ))</f>
        <v>0</v>
      </c>
      <c r="V10" s="83">
        <v>0</v>
      </c>
      <c r="W10" s="84">
        <v>0</v>
      </c>
      <c r="X10" s="84">
        <f t="shared" ref="X10:X55" si="8">$V10      +$W10</f>
        <v>0</v>
      </c>
      <c r="Y10" s="101">
        <f t="shared" ref="Y10:Y55" si="9">IF(($I10      =0),0,($X10      /$I10      ))</f>
        <v>0</v>
      </c>
      <c r="Z10" s="83">
        <f t="shared" ref="Z10:Z55" si="10">$J10      +$N10</f>
        <v>5385200465</v>
      </c>
      <c r="AA10" s="84">
        <f t="shared" ref="AA10:AA55" si="11">$K10      +$O10</f>
        <v>723183775</v>
      </c>
      <c r="AB10" s="84">
        <f t="shared" ref="AB10:AB55" si="12">$Z10      +$AA10</f>
        <v>6108384240</v>
      </c>
      <c r="AC10" s="101">
        <f t="shared" ref="AC10:AC55" si="13">IF(($F10      =0),0,($AB10      /$F10      ))</f>
        <v>0.41170544664202091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IF(($AG10      =0),0,($AI10      /$AG10      ))</f>
        <v>0</v>
      </c>
      <c r="AK10" s="121">
        <f t="shared" ref="AK10:AK55" si="16">IF(($AF10      =0),0,(($P10      /$AF10      )-1))</f>
        <v>0</v>
      </c>
    </row>
    <row r="11" spans="1:37" ht="16.5" x14ac:dyDescent="0.3">
      <c r="A11" s="64" t="s">
        <v>0</v>
      </c>
      <c r="B11" s="65" t="s">
        <v>100</v>
      </c>
      <c r="C11" s="66" t="s">
        <v>0</v>
      </c>
      <c r="D11" s="86">
        <f>SUM(D9:D10)</f>
        <v>21515879893</v>
      </c>
      <c r="E11" s="87">
        <f>SUM(E9:E10)</f>
        <v>3356239113</v>
      </c>
      <c r="F11" s="88">
        <f t="shared" si="0"/>
        <v>24872119006</v>
      </c>
      <c r="G11" s="86">
        <f>SUM(G9:G10)</f>
        <v>21598101218</v>
      </c>
      <c r="H11" s="87">
        <f>SUM(H9:H10)</f>
        <v>3560373747</v>
      </c>
      <c r="I11" s="88">
        <f t="shared" si="1"/>
        <v>25158474965</v>
      </c>
      <c r="J11" s="86">
        <f>SUM(J9:J10)</f>
        <v>5192213913</v>
      </c>
      <c r="K11" s="87">
        <f>SUM(K9:K10)</f>
        <v>559582268</v>
      </c>
      <c r="L11" s="87">
        <f t="shared" si="2"/>
        <v>5751796181</v>
      </c>
      <c r="M11" s="102">
        <f t="shared" si="3"/>
        <v>0.2312547708384827</v>
      </c>
      <c r="N11" s="86">
        <f>SUM(N9:N10)</f>
        <v>4622560711</v>
      </c>
      <c r="O11" s="87">
        <f>SUM(O9:O10)</f>
        <v>661978938</v>
      </c>
      <c r="P11" s="87">
        <f t="shared" si="4"/>
        <v>5284539649</v>
      </c>
      <c r="Q11" s="102">
        <f t="shared" si="5"/>
        <v>0.2124684128330678</v>
      </c>
      <c r="R11" s="86">
        <f>SUM(R9:R10)</f>
        <v>0</v>
      </c>
      <c r="S11" s="87">
        <f>SUM(S9:S10)</f>
        <v>0</v>
      </c>
      <c r="T11" s="87">
        <f t="shared" si="6"/>
        <v>0</v>
      </c>
      <c r="U11" s="102">
        <f t="shared" si="7"/>
        <v>0</v>
      </c>
      <c r="V11" s="86">
        <f>SUM(V9:V10)</f>
        <v>0</v>
      </c>
      <c r="W11" s="87">
        <f>SUM(W9:W10)</f>
        <v>0</v>
      </c>
      <c r="X11" s="87">
        <f t="shared" si="8"/>
        <v>0</v>
      </c>
      <c r="Y11" s="102">
        <f t="shared" si="9"/>
        <v>0</v>
      </c>
      <c r="Z11" s="86">
        <f t="shared" si="10"/>
        <v>9814774624</v>
      </c>
      <c r="AA11" s="87">
        <f t="shared" si="11"/>
        <v>1221561206</v>
      </c>
      <c r="AB11" s="87">
        <f t="shared" si="12"/>
        <v>11036335830</v>
      </c>
      <c r="AC11" s="102">
        <f t="shared" si="13"/>
        <v>0.4437231836715505</v>
      </c>
      <c r="AD11" s="86">
        <f>SUM(AD9:AD10)</f>
        <v>3874211099</v>
      </c>
      <c r="AE11" s="87">
        <f>SUM(AE9:AE10)</f>
        <v>526302265</v>
      </c>
      <c r="AF11" s="87">
        <f t="shared" si="14"/>
        <v>4400513364</v>
      </c>
      <c r="AG11" s="87">
        <f>SUM(AG9:AG10)</f>
        <v>9167191245</v>
      </c>
      <c r="AH11" s="87">
        <f>SUM(AH9:AH10)</f>
        <v>9167191245</v>
      </c>
      <c r="AI11" s="88">
        <f>SUM(AI9:AI10)</f>
        <v>2334796488</v>
      </c>
      <c r="AJ11" s="122">
        <f t="shared" si="15"/>
        <v>0.25469049631461027</v>
      </c>
      <c r="AK11" s="123">
        <f t="shared" si="16"/>
        <v>0.20089162601620503</v>
      </c>
    </row>
    <row r="12" spans="1:37" x14ac:dyDescent="0.2">
      <c r="A12" s="61" t="s">
        <v>101</v>
      </c>
      <c r="B12" s="62" t="s">
        <v>102</v>
      </c>
      <c r="C12" s="63" t="s">
        <v>103</v>
      </c>
      <c r="D12" s="83">
        <v>484004243</v>
      </c>
      <c r="E12" s="84">
        <v>86898300</v>
      </c>
      <c r="F12" s="85">
        <f t="shared" si="0"/>
        <v>570902543</v>
      </c>
      <c r="G12" s="83">
        <v>484004243</v>
      </c>
      <c r="H12" s="84">
        <v>86898300</v>
      </c>
      <c r="I12" s="85">
        <f t="shared" si="1"/>
        <v>570902543</v>
      </c>
      <c r="J12" s="83">
        <v>102179668</v>
      </c>
      <c r="K12" s="84">
        <v>52241632</v>
      </c>
      <c r="L12" s="84">
        <f t="shared" si="2"/>
        <v>154421300</v>
      </c>
      <c r="M12" s="101">
        <f t="shared" si="3"/>
        <v>0.27048627106921119</v>
      </c>
      <c r="N12" s="83">
        <v>144600908</v>
      </c>
      <c r="O12" s="84">
        <v>17953886</v>
      </c>
      <c r="P12" s="84">
        <f t="shared" si="4"/>
        <v>162554794</v>
      </c>
      <c r="Q12" s="101">
        <f t="shared" si="5"/>
        <v>0.28473300039232791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246780576</v>
      </c>
      <c r="AA12" s="84">
        <f t="shared" si="11"/>
        <v>70195518</v>
      </c>
      <c r="AB12" s="84">
        <f t="shared" si="12"/>
        <v>316976094</v>
      </c>
      <c r="AC12" s="101">
        <f t="shared" si="13"/>
        <v>0.55521927146153915</v>
      </c>
      <c r="AD12" s="83">
        <v>199074548</v>
      </c>
      <c r="AE12" s="84">
        <v>14426306</v>
      </c>
      <c r="AF12" s="84">
        <f t="shared" si="14"/>
        <v>213500854</v>
      </c>
      <c r="AG12" s="84">
        <v>496530231</v>
      </c>
      <c r="AH12" s="84">
        <v>496530231</v>
      </c>
      <c r="AI12" s="85">
        <v>108405126</v>
      </c>
      <c r="AJ12" s="120">
        <f t="shared" si="15"/>
        <v>0.21832532891637771</v>
      </c>
      <c r="AK12" s="121">
        <f t="shared" si="16"/>
        <v>-0.23862227736100761</v>
      </c>
    </row>
    <row r="13" spans="1:37" x14ac:dyDescent="0.2">
      <c r="A13" s="61" t="s">
        <v>101</v>
      </c>
      <c r="B13" s="62" t="s">
        <v>104</v>
      </c>
      <c r="C13" s="63" t="s">
        <v>105</v>
      </c>
      <c r="D13" s="83">
        <v>344862664</v>
      </c>
      <c r="E13" s="84">
        <v>43411400</v>
      </c>
      <c r="F13" s="85">
        <f t="shared" si="0"/>
        <v>388274064</v>
      </c>
      <c r="G13" s="83">
        <v>344862664</v>
      </c>
      <c r="H13" s="84">
        <v>43411400</v>
      </c>
      <c r="I13" s="85">
        <f t="shared" si="1"/>
        <v>388274064</v>
      </c>
      <c r="J13" s="83">
        <v>87847216</v>
      </c>
      <c r="K13" s="84">
        <v>1664609</v>
      </c>
      <c r="L13" s="84">
        <f t="shared" si="2"/>
        <v>89511825</v>
      </c>
      <c r="M13" s="101">
        <f t="shared" si="3"/>
        <v>0.23053773944581576</v>
      </c>
      <c r="N13" s="83">
        <v>78459172</v>
      </c>
      <c r="O13" s="84">
        <v>9224910</v>
      </c>
      <c r="P13" s="84">
        <f t="shared" si="4"/>
        <v>87684082</v>
      </c>
      <c r="Q13" s="101">
        <f t="shared" si="5"/>
        <v>0.22583038665183672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166306388</v>
      </c>
      <c r="AA13" s="84">
        <f t="shared" si="11"/>
        <v>10889519</v>
      </c>
      <c r="AB13" s="84">
        <f t="shared" si="12"/>
        <v>177195907</v>
      </c>
      <c r="AC13" s="101">
        <f t="shared" si="13"/>
        <v>0.45636812609765248</v>
      </c>
      <c r="AD13" s="83">
        <v>144907952</v>
      </c>
      <c r="AE13" s="84">
        <v>17361077</v>
      </c>
      <c r="AF13" s="84">
        <f t="shared" si="14"/>
        <v>162269029</v>
      </c>
      <c r="AG13" s="84">
        <v>343754205</v>
      </c>
      <c r="AH13" s="84">
        <v>343754205</v>
      </c>
      <c r="AI13" s="85">
        <v>81701149</v>
      </c>
      <c r="AJ13" s="120">
        <f t="shared" si="15"/>
        <v>0.23767316242720579</v>
      </c>
      <c r="AK13" s="121">
        <f t="shared" si="16"/>
        <v>-0.45963759972952078</v>
      </c>
    </row>
    <row r="14" spans="1:37" x14ac:dyDescent="0.2">
      <c r="A14" s="61" t="s">
        <v>101</v>
      </c>
      <c r="B14" s="62" t="s">
        <v>106</v>
      </c>
      <c r="C14" s="63" t="s">
        <v>107</v>
      </c>
      <c r="D14" s="83">
        <v>528281784</v>
      </c>
      <c r="E14" s="84">
        <v>49226532</v>
      </c>
      <c r="F14" s="85">
        <f t="shared" si="0"/>
        <v>577508316</v>
      </c>
      <c r="G14" s="83">
        <v>528281784</v>
      </c>
      <c r="H14" s="84">
        <v>49226532</v>
      </c>
      <c r="I14" s="85">
        <f t="shared" si="1"/>
        <v>577508316</v>
      </c>
      <c r="J14" s="83">
        <v>125795822</v>
      </c>
      <c r="K14" s="84">
        <v>8488161</v>
      </c>
      <c r="L14" s="84">
        <f t="shared" si="2"/>
        <v>134283983</v>
      </c>
      <c r="M14" s="101">
        <f t="shared" si="3"/>
        <v>0.23252302915755763</v>
      </c>
      <c r="N14" s="83">
        <v>124059058</v>
      </c>
      <c r="O14" s="84">
        <v>19469011</v>
      </c>
      <c r="P14" s="84">
        <f t="shared" si="4"/>
        <v>143528069</v>
      </c>
      <c r="Q14" s="101">
        <f t="shared" si="5"/>
        <v>0.24852987398366744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249854880</v>
      </c>
      <c r="AA14" s="84">
        <f t="shared" si="11"/>
        <v>27957172</v>
      </c>
      <c r="AB14" s="84">
        <f t="shared" si="12"/>
        <v>277812052</v>
      </c>
      <c r="AC14" s="101">
        <f t="shared" si="13"/>
        <v>0.48105290314122506</v>
      </c>
      <c r="AD14" s="83">
        <v>172028927</v>
      </c>
      <c r="AE14" s="84">
        <v>21209700</v>
      </c>
      <c r="AF14" s="84">
        <f t="shared" si="14"/>
        <v>193238627</v>
      </c>
      <c r="AG14" s="84">
        <v>542658208</v>
      </c>
      <c r="AH14" s="84">
        <v>542658208</v>
      </c>
      <c r="AI14" s="85">
        <v>116873436</v>
      </c>
      <c r="AJ14" s="120">
        <f t="shared" si="15"/>
        <v>0.21537209661076387</v>
      </c>
      <c r="AK14" s="121">
        <f t="shared" si="16"/>
        <v>-0.2572495922360285</v>
      </c>
    </row>
    <row r="15" spans="1:37" x14ac:dyDescent="0.2">
      <c r="A15" s="61" t="s">
        <v>101</v>
      </c>
      <c r="B15" s="62" t="s">
        <v>108</v>
      </c>
      <c r="C15" s="63" t="s">
        <v>109</v>
      </c>
      <c r="D15" s="83">
        <v>451212262</v>
      </c>
      <c r="E15" s="84">
        <v>78367790</v>
      </c>
      <c r="F15" s="85">
        <f t="shared" si="0"/>
        <v>529580052</v>
      </c>
      <c r="G15" s="83">
        <v>451212262</v>
      </c>
      <c r="H15" s="84">
        <v>78367790</v>
      </c>
      <c r="I15" s="85">
        <f t="shared" si="1"/>
        <v>529580052</v>
      </c>
      <c r="J15" s="83">
        <v>89405487</v>
      </c>
      <c r="K15" s="84">
        <v>29055385</v>
      </c>
      <c r="L15" s="84">
        <f t="shared" si="2"/>
        <v>118460872</v>
      </c>
      <c r="M15" s="101">
        <f t="shared" si="3"/>
        <v>0.22368831974056302</v>
      </c>
      <c r="N15" s="83">
        <v>112332762</v>
      </c>
      <c r="O15" s="84">
        <v>22651037</v>
      </c>
      <c r="P15" s="84">
        <f t="shared" si="4"/>
        <v>134983799</v>
      </c>
      <c r="Q15" s="101">
        <f t="shared" si="5"/>
        <v>0.25488837521395158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201738249</v>
      </c>
      <c r="AA15" s="84">
        <f t="shared" si="11"/>
        <v>51706422</v>
      </c>
      <c r="AB15" s="84">
        <f t="shared" si="12"/>
        <v>253444671</v>
      </c>
      <c r="AC15" s="101">
        <f t="shared" si="13"/>
        <v>0.47857669495451466</v>
      </c>
      <c r="AD15" s="83">
        <v>179677544</v>
      </c>
      <c r="AE15" s="84">
        <v>42834161</v>
      </c>
      <c r="AF15" s="84">
        <f t="shared" si="14"/>
        <v>222511705</v>
      </c>
      <c r="AG15" s="84">
        <v>473464383</v>
      </c>
      <c r="AH15" s="84">
        <v>473464383</v>
      </c>
      <c r="AI15" s="85">
        <v>136933226</v>
      </c>
      <c r="AJ15" s="120">
        <f t="shared" si="15"/>
        <v>0.28921547410251552</v>
      </c>
      <c r="AK15" s="121">
        <f t="shared" si="16"/>
        <v>-0.3933631536372435</v>
      </c>
    </row>
    <row r="16" spans="1:37" x14ac:dyDescent="0.2">
      <c r="A16" s="61" t="s">
        <v>101</v>
      </c>
      <c r="B16" s="62" t="s">
        <v>110</v>
      </c>
      <c r="C16" s="63" t="s">
        <v>111</v>
      </c>
      <c r="D16" s="83">
        <v>234418685</v>
      </c>
      <c r="E16" s="84">
        <v>67876000</v>
      </c>
      <c r="F16" s="85">
        <f t="shared" si="0"/>
        <v>302294685</v>
      </c>
      <c r="G16" s="83">
        <v>234418685</v>
      </c>
      <c r="H16" s="84">
        <v>67876000</v>
      </c>
      <c r="I16" s="85">
        <f t="shared" si="1"/>
        <v>302294685</v>
      </c>
      <c r="J16" s="83">
        <v>39480983</v>
      </c>
      <c r="K16" s="84">
        <v>393600273</v>
      </c>
      <c r="L16" s="84">
        <f t="shared" si="2"/>
        <v>433081256</v>
      </c>
      <c r="M16" s="101">
        <f t="shared" si="3"/>
        <v>1.4326459494317607</v>
      </c>
      <c r="N16" s="83">
        <v>31950546</v>
      </c>
      <c r="O16" s="84">
        <v>4732060</v>
      </c>
      <c r="P16" s="84">
        <f t="shared" si="4"/>
        <v>36682606</v>
      </c>
      <c r="Q16" s="101">
        <f t="shared" si="5"/>
        <v>0.12134717486018651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71431529</v>
      </c>
      <c r="AA16" s="84">
        <f t="shared" si="11"/>
        <v>398332333</v>
      </c>
      <c r="AB16" s="84">
        <f t="shared" si="12"/>
        <v>469763862</v>
      </c>
      <c r="AC16" s="101">
        <f t="shared" si="13"/>
        <v>1.5539931242919471</v>
      </c>
      <c r="AD16" s="83">
        <v>44130177</v>
      </c>
      <c r="AE16" s="84">
        <v>11034794</v>
      </c>
      <c r="AF16" s="84">
        <f t="shared" si="14"/>
        <v>55164971</v>
      </c>
      <c r="AG16" s="84">
        <v>267688897</v>
      </c>
      <c r="AH16" s="84">
        <v>267688897</v>
      </c>
      <c r="AI16" s="85">
        <v>31029064</v>
      </c>
      <c r="AJ16" s="120">
        <f t="shared" si="15"/>
        <v>0.1159146469941187</v>
      </c>
      <c r="AK16" s="121">
        <f t="shared" si="16"/>
        <v>-0.3350380624690259</v>
      </c>
    </row>
    <row r="17" spans="1:37" x14ac:dyDescent="0.2">
      <c r="A17" s="61" t="s">
        <v>101</v>
      </c>
      <c r="B17" s="62" t="s">
        <v>112</v>
      </c>
      <c r="C17" s="63" t="s">
        <v>113</v>
      </c>
      <c r="D17" s="83">
        <v>1074449077</v>
      </c>
      <c r="E17" s="84">
        <v>61012540</v>
      </c>
      <c r="F17" s="85">
        <f t="shared" si="0"/>
        <v>1135461617</v>
      </c>
      <c r="G17" s="83">
        <v>1074449077</v>
      </c>
      <c r="H17" s="84">
        <v>61012540</v>
      </c>
      <c r="I17" s="85">
        <f t="shared" si="1"/>
        <v>1135461617</v>
      </c>
      <c r="J17" s="83">
        <v>241136395</v>
      </c>
      <c r="K17" s="84">
        <v>4635037</v>
      </c>
      <c r="L17" s="84">
        <f t="shared" si="2"/>
        <v>245771432</v>
      </c>
      <c r="M17" s="101">
        <f t="shared" si="3"/>
        <v>0.21645067373510346</v>
      </c>
      <c r="N17" s="83">
        <v>263775155</v>
      </c>
      <c r="O17" s="84">
        <v>21748697</v>
      </c>
      <c r="P17" s="84">
        <f t="shared" si="4"/>
        <v>285523852</v>
      </c>
      <c r="Q17" s="101">
        <f t="shared" si="5"/>
        <v>0.25146059340551008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504911550</v>
      </c>
      <c r="AA17" s="84">
        <f t="shared" si="11"/>
        <v>26383734</v>
      </c>
      <c r="AB17" s="84">
        <f t="shared" si="12"/>
        <v>531295284</v>
      </c>
      <c r="AC17" s="101">
        <f t="shared" si="13"/>
        <v>0.46791126714061354</v>
      </c>
      <c r="AD17" s="83">
        <v>423351329</v>
      </c>
      <c r="AE17" s="84">
        <v>15094037</v>
      </c>
      <c r="AF17" s="84">
        <f t="shared" si="14"/>
        <v>438445366</v>
      </c>
      <c r="AG17" s="84">
        <v>1053254328</v>
      </c>
      <c r="AH17" s="84">
        <v>1053254328</v>
      </c>
      <c r="AI17" s="85">
        <v>225195917</v>
      </c>
      <c r="AJ17" s="120">
        <f t="shared" si="15"/>
        <v>0.213809628893355</v>
      </c>
      <c r="AK17" s="121">
        <f t="shared" si="16"/>
        <v>-0.3487812299058487</v>
      </c>
    </row>
    <row r="18" spans="1:37" x14ac:dyDescent="0.2">
      <c r="A18" s="61" t="s">
        <v>101</v>
      </c>
      <c r="B18" s="62" t="s">
        <v>114</v>
      </c>
      <c r="C18" s="63" t="s">
        <v>115</v>
      </c>
      <c r="D18" s="83">
        <v>169105460</v>
      </c>
      <c r="E18" s="84">
        <v>20540300</v>
      </c>
      <c r="F18" s="85">
        <f t="shared" si="0"/>
        <v>189645760</v>
      </c>
      <c r="G18" s="83">
        <v>169105460</v>
      </c>
      <c r="H18" s="84">
        <v>20540300</v>
      </c>
      <c r="I18" s="85">
        <f t="shared" si="1"/>
        <v>189645760</v>
      </c>
      <c r="J18" s="83">
        <v>21082038</v>
      </c>
      <c r="K18" s="84">
        <v>6515797</v>
      </c>
      <c r="L18" s="84">
        <f t="shared" si="2"/>
        <v>27597835</v>
      </c>
      <c r="M18" s="101">
        <f t="shared" si="3"/>
        <v>0.1455230794508667</v>
      </c>
      <c r="N18" s="83">
        <v>38231109</v>
      </c>
      <c r="O18" s="84">
        <v>4889740</v>
      </c>
      <c r="P18" s="84">
        <f t="shared" si="4"/>
        <v>43120849</v>
      </c>
      <c r="Q18" s="101">
        <f t="shared" si="5"/>
        <v>0.22737576099776763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59313147</v>
      </c>
      <c r="AA18" s="84">
        <f t="shared" si="11"/>
        <v>11405537</v>
      </c>
      <c r="AB18" s="84">
        <f t="shared" si="12"/>
        <v>70718684</v>
      </c>
      <c r="AC18" s="101">
        <f t="shared" si="13"/>
        <v>0.37289884044863436</v>
      </c>
      <c r="AD18" s="83">
        <v>45046430</v>
      </c>
      <c r="AE18" s="84">
        <v>18257334</v>
      </c>
      <c r="AF18" s="84">
        <f t="shared" si="14"/>
        <v>63303764</v>
      </c>
      <c r="AG18" s="84">
        <v>211147134</v>
      </c>
      <c r="AH18" s="84">
        <v>211147134</v>
      </c>
      <c r="AI18" s="85">
        <v>25273048</v>
      </c>
      <c r="AJ18" s="120">
        <f t="shared" si="15"/>
        <v>0.11969401393816692</v>
      </c>
      <c r="AK18" s="121">
        <f t="shared" si="16"/>
        <v>-0.31882646030337158</v>
      </c>
    </row>
    <row r="19" spans="1:37" x14ac:dyDescent="0.2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165074052</v>
      </c>
      <c r="H19" s="84">
        <v>22502000</v>
      </c>
      <c r="I19" s="85">
        <f t="shared" si="1"/>
        <v>187576052</v>
      </c>
      <c r="J19" s="83">
        <v>20966035</v>
      </c>
      <c r="K19" s="84">
        <v>11006948</v>
      </c>
      <c r="L19" s="84">
        <f t="shared" si="2"/>
        <v>31972983</v>
      </c>
      <c r="M19" s="101">
        <f t="shared" si="3"/>
        <v>0.19062224049820392</v>
      </c>
      <c r="N19" s="83">
        <v>29174291</v>
      </c>
      <c r="O19" s="84">
        <v>82878</v>
      </c>
      <c r="P19" s="84">
        <f t="shared" si="4"/>
        <v>29257169</v>
      </c>
      <c r="Q19" s="101">
        <f t="shared" si="5"/>
        <v>0.17443061554233449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50140326</v>
      </c>
      <c r="AA19" s="84">
        <f t="shared" si="11"/>
        <v>11089826</v>
      </c>
      <c r="AB19" s="84">
        <f t="shared" si="12"/>
        <v>61230152</v>
      </c>
      <c r="AC19" s="101">
        <f t="shared" si="13"/>
        <v>0.36505285604053839</v>
      </c>
      <c r="AD19" s="83">
        <v>53066939</v>
      </c>
      <c r="AE19" s="84">
        <v>1199503</v>
      </c>
      <c r="AF19" s="84">
        <f t="shared" si="14"/>
        <v>54266442</v>
      </c>
      <c r="AG19" s="84">
        <v>169305976</v>
      </c>
      <c r="AH19" s="84">
        <v>169305976</v>
      </c>
      <c r="AI19" s="85">
        <v>28098628</v>
      </c>
      <c r="AJ19" s="120">
        <f t="shared" si="15"/>
        <v>0.16596359244873907</v>
      </c>
      <c r="AK19" s="121">
        <f t="shared" si="16"/>
        <v>-0.46086074705247859</v>
      </c>
    </row>
    <row r="20" spans="1:37" ht="16.5" x14ac:dyDescent="0.3">
      <c r="A20" s="64" t="s">
        <v>0</v>
      </c>
      <c r="B20" s="65" t="s">
        <v>119</v>
      </c>
      <c r="C20" s="66" t="s">
        <v>0</v>
      </c>
      <c r="D20" s="86">
        <f>SUM(D12:D19)</f>
        <v>3434339727</v>
      </c>
      <c r="E20" s="87">
        <f>SUM(E12:E19)</f>
        <v>427056862</v>
      </c>
      <c r="F20" s="88">
        <f t="shared" si="0"/>
        <v>3861396589</v>
      </c>
      <c r="G20" s="86">
        <f>SUM(G12:G19)</f>
        <v>3451408227</v>
      </c>
      <c r="H20" s="87">
        <f>SUM(H12:H19)</f>
        <v>429834862</v>
      </c>
      <c r="I20" s="88">
        <f t="shared" si="1"/>
        <v>3881243089</v>
      </c>
      <c r="J20" s="86">
        <f>SUM(J12:J19)</f>
        <v>727893644</v>
      </c>
      <c r="K20" s="87">
        <f>SUM(K12:K19)</f>
        <v>507207842</v>
      </c>
      <c r="L20" s="87">
        <f t="shared" si="2"/>
        <v>1235101486</v>
      </c>
      <c r="M20" s="102">
        <f t="shared" si="3"/>
        <v>0.3198587499451484</v>
      </c>
      <c r="N20" s="86">
        <f>SUM(N12:N19)</f>
        <v>822583001</v>
      </c>
      <c r="O20" s="87">
        <f>SUM(O12:O19)</f>
        <v>100752219</v>
      </c>
      <c r="P20" s="87">
        <f t="shared" si="4"/>
        <v>923335220</v>
      </c>
      <c r="Q20" s="102">
        <f t="shared" si="5"/>
        <v>0.23911949956922698</v>
      </c>
      <c r="R20" s="86">
        <f>SUM(R12:R19)</f>
        <v>0</v>
      </c>
      <c r="S20" s="87">
        <f>SUM(S12:S19)</f>
        <v>0</v>
      </c>
      <c r="T20" s="87">
        <f t="shared" si="6"/>
        <v>0</v>
      </c>
      <c r="U20" s="102">
        <f t="shared" si="7"/>
        <v>0</v>
      </c>
      <c r="V20" s="86">
        <f>SUM(V12:V19)</f>
        <v>0</v>
      </c>
      <c r="W20" s="87">
        <f>SUM(W12:W19)</f>
        <v>0</v>
      </c>
      <c r="X20" s="87">
        <f t="shared" si="8"/>
        <v>0</v>
      </c>
      <c r="Y20" s="102">
        <f t="shared" si="9"/>
        <v>0</v>
      </c>
      <c r="Z20" s="86">
        <f t="shared" si="10"/>
        <v>1550476645</v>
      </c>
      <c r="AA20" s="87">
        <f t="shared" si="11"/>
        <v>607960061</v>
      </c>
      <c r="AB20" s="87">
        <f t="shared" si="12"/>
        <v>2158436706</v>
      </c>
      <c r="AC20" s="102">
        <f t="shared" si="13"/>
        <v>0.55897824951437536</v>
      </c>
      <c r="AD20" s="86">
        <f>SUM(AD12:AD19)</f>
        <v>1261283846</v>
      </c>
      <c r="AE20" s="87">
        <f>SUM(AE12:AE19)</f>
        <v>141416912</v>
      </c>
      <c r="AF20" s="87">
        <f t="shared" si="14"/>
        <v>1402700758</v>
      </c>
      <c r="AG20" s="87">
        <f>SUM(AG12:AG19)</f>
        <v>3557803362</v>
      </c>
      <c r="AH20" s="87">
        <f>SUM(AH12:AH19)</f>
        <v>3557803362</v>
      </c>
      <c r="AI20" s="88">
        <f>SUM(AI12:AI19)</f>
        <v>753509594</v>
      </c>
      <c r="AJ20" s="122">
        <f t="shared" si="15"/>
        <v>0.21179068018430863</v>
      </c>
      <c r="AK20" s="123">
        <f t="shared" si="16"/>
        <v>-0.3417446916357908</v>
      </c>
    </row>
    <row r="21" spans="1:37" x14ac:dyDescent="0.2">
      <c r="A21" s="61" t="s">
        <v>101</v>
      </c>
      <c r="B21" s="62" t="s">
        <v>120</v>
      </c>
      <c r="C21" s="63" t="s">
        <v>121</v>
      </c>
      <c r="D21" s="83">
        <v>317589439</v>
      </c>
      <c r="E21" s="84">
        <v>82471393</v>
      </c>
      <c r="F21" s="85">
        <f t="shared" si="0"/>
        <v>400060832</v>
      </c>
      <c r="G21" s="83">
        <v>317589439</v>
      </c>
      <c r="H21" s="84">
        <v>82471393</v>
      </c>
      <c r="I21" s="85">
        <f t="shared" si="1"/>
        <v>400060832</v>
      </c>
      <c r="J21" s="83">
        <v>34763262</v>
      </c>
      <c r="K21" s="84">
        <v>9593916</v>
      </c>
      <c r="L21" s="84">
        <f t="shared" si="2"/>
        <v>44357178</v>
      </c>
      <c r="M21" s="101">
        <f t="shared" si="3"/>
        <v>0.11087608296530263</v>
      </c>
      <c r="N21" s="83">
        <v>64761429</v>
      </c>
      <c r="O21" s="84">
        <v>31840021</v>
      </c>
      <c r="P21" s="84">
        <f t="shared" si="4"/>
        <v>96601450</v>
      </c>
      <c r="Q21" s="101">
        <f t="shared" si="5"/>
        <v>0.24146690271343535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99524691</v>
      </c>
      <c r="AA21" s="84">
        <f t="shared" si="11"/>
        <v>41433937</v>
      </c>
      <c r="AB21" s="84">
        <f t="shared" si="12"/>
        <v>140958628</v>
      </c>
      <c r="AC21" s="101">
        <f t="shared" si="13"/>
        <v>0.35234298567873795</v>
      </c>
      <c r="AD21" s="83">
        <v>65192377</v>
      </c>
      <c r="AE21" s="84">
        <v>26225071</v>
      </c>
      <c r="AF21" s="84">
        <f t="shared" si="14"/>
        <v>91417448</v>
      </c>
      <c r="AG21" s="84">
        <v>435151999</v>
      </c>
      <c r="AH21" s="84">
        <v>435151999</v>
      </c>
      <c r="AI21" s="85">
        <v>65866780</v>
      </c>
      <c r="AJ21" s="120">
        <f t="shared" si="15"/>
        <v>0.15136499464868597</v>
      </c>
      <c r="AK21" s="121">
        <f t="shared" si="16"/>
        <v>5.670692098077379E-2</v>
      </c>
    </row>
    <row r="22" spans="1:37" x14ac:dyDescent="0.2">
      <c r="A22" s="61" t="s">
        <v>101</v>
      </c>
      <c r="B22" s="62" t="s">
        <v>122</v>
      </c>
      <c r="C22" s="63" t="s">
        <v>123</v>
      </c>
      <c r="D22" s="83">
        <v>494998757</v>
      </c>
      <c r="E22" s="84">
        <v>160395469</v>
      </c>
      <c r="F22" s="85">
        <f t="shared" si="0"/>
        <v>655394226</v>
      </c>
      <c r="G22" s="83">
        <v>599243545</v>
      </c>
      <c r="H22" s="84">
        <v>184062461</v>
      </c>
      <c r="I22" s="85">
        <f t="shared" si="1"/>
        <v>783306006</v>
      </c>
      <c r="J22" s="83">
        <v>71490282</v>
      </c>
      <c r="K22" s="84">
        <v>15356589</v>
      </c>
      <c r="L22" s="84">
        <f t="shared" si="2"/>
        <v>86846871</v>
      </c>
      <c r="M22" s="101">
        <f t="shared" si="3"/>
        <v>0.13251088818716569</v>
      </c>
      <c r="N22" s="83">
        <v>72365325</v>
      </c>
      <c r="O22" s="84">
        <v>26587604</v>
      </c>
      <c r="P22" s="84">
        <f t="shared" si="4"/>
        <v>98952929</v>
      </c>
      <c r="Q22" s="101">
        <f t="shared" si="5"/>
        <v>0.15098230206257568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143855607</v>
      </c>
      <c r="AA22" s="84">
        <f t="shared" si="11"/>
        <v>41944193</v>
      </c>
      <c r="AB22" s="84">
        <f t="shared" si="12"/>
        <v>185799800</v>
      </c>
      <c r="AC22" s="101">
        <f t="shared" si="13"/>
        <v>0.2834931902497414</v>
      </c>
      <c r="AD22" s="83">
        <v>91486330</v>
      </c>
      <c r="AE22" s="84">
        <v>29248228</v>
      </c>
      <c r="AF22" s="84">
        <f t="shared" si="14"/>
        <v>120734558</v>
      </c>
      <c r="AG22" s="84">
        <v>549901161</v>
      </c>
      <c r="AH22" s="84">
        <v>549901161</v>
      </c>
      <c r="AI22" s="85">
        <v>99404810</v>
      </c>
      <c r="AJ22" s="120">
        <f t="shared" si="15"/>
        <v>0.18076850359659452</v>
      </c>
      <c r="AK22" s="121">
        <f t="shared" si="16"/>
        <v>-0.18040923295548905</v>
      </c>
    </row>
    <row r="23" spans="1:37" x14ac:dyDescent="0.2">
      <c r="A23" s="61" t="s">
        <v>101</v>
      </c>
      <c r="B23" s="62" t="s">
        <v>124</v>
      </c>
      <c r="C23" s="63" t="s">
        <v>125</v>
      </c>
      <c r="D23" s="83">
        <v>110143238</v>
      </c>
      <c r="E23" s="84">
        <v>10663909</v>
      </c>
      <c r="F23" s="85">
        <f t="shared" si="0"/>
        <v>120807147</v>
      </c>
      <c r="G23" s="83">
        <v>110193238</v>
      </c>
      <c r="H23" s="84">
        <v>12013908</v>
      </c>
      <c r="I23" s="85">
        <f t="shared" si="1"/>
        <v>122207146</v>
      </c>
      <c r="J23" s="83">
        <v>23614509</v>
      </c>
      <c r="K23" s="84">
        <v>318148</v>
      </c>
      <c r="L23" s="84">
        <f t="shared" si="2"/>
        <v>23932657</v>
      </c>
      <c r="M23" s="101">
        <f t="shared" si="3"/>
        <v>0.19810630078036692</v>
      </c>
      <c r="N23" s="83">
        <v>23086532</v>
      </c>
      <c r="O23" s="84">
        <v>3625464</v>
      </c>
      <c r="P23" s="84">
        <f t="shared" si="4"/>
        <v>26711996</v>
      </c>
      <c r="Q23" s="101">
        <f t="shared" si="5"/>
        <v>0.22111271280994657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46701041</v>
      </c>
      <c r="AA23" s="84">
        <f t="shared" si="11"/>
        <v>3943612</v>
      </c>
      <c r="AB23" s="84">
        <f t="shared" si="12"/>
        <v>50644653</v>
      </c>
      <c r="AC23" s="101">
        <f t="shared" si="13"/>
        <v>0.41921901359031349</v>
      </c>
      <c r="AD23" s="83">
        <v>34446582</v>
      </c>
      <c r="AE23" s="84">
        <v>4391802</v>
      </c>
      <c r="AF23" s="84">
        <f t="shared" si="14"/>
        <v>38838384</v>
      </c>
      <c r="AG23" s="84">
        <v>112759052</v>
      </c>
      <c r="AH23" s="84">
        <v>112759052</v>
      </c>
      <c r="AI23" s="85">
        <v>22574283</v>
      </c>
      <c r="AJ23" s="120">
        <f t="shared" si="15"/>
        <v>0.20019929752513349</v>
      </c>
      <c r="AK23" s="121">
        <f t="shared" si="16"/>
        <v>-0.31222689388930291</v>
      </c>
    </row>
    <row r="24" spans="1:37" x14ac:dyDescent="0.2">
      <c r="A24" s="61" t="s">
        <v>101</v>
      </c>
      <c r="B24" s="62" t="s">
        <v>126</v>
      </c>
      <c r="C24" s="63" t="s">
        <v>127</v>
      </c>
      <c r="D24" s="83">
        <v>265782189</v>
      </c>
      <c r="E24" s="84">
        <v>31130100</v>
      </c>
      <c r="F24" s="85">
        <f t="shared" si="0"/>
        <v>296912289</v>
      </c>
      <c r="G24" s="83">
        <v>265782189</v>
      </c>
      <c r="H24" s="84">
        <v>31130100</v>
      </c>
      <c r="I24" s="85">
        <f t="shared" si="1"/>
        <v>296912289</v>
      </c>
      <c r="J24" s="83">
        <v>56357922</v>
      </c>
      <c r="K24" s="84">
        <v>5898462</v>
      </c>
      <c r="L24" s="84">
        <f t="shared" si="2"/>
        <v>62256384</v>
      </c>
      <c r="M24" s="101">
        <f t="shared" si="3"/>
        <v>0.20967937773703937</v>
      </c>
      <c r="N24" s="83">
        <v>40435787</v>
      </c>
      <c r="O24" s="84">
        <v>4110086</v>
      </c>
      <c r="P24" s="84">
        <f t="shared" si="4"/>
        <v>44545873</v>
      </c>
      <c r="Q24" s="101">
        <f t="shared" si="5"/>
        <v>0.15003041184327673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96793709</v>
      </c>
      <c r="AA24" s="84">
        <f t="shared" si="11"/>
        <v>10008548</v>
      </c>
      <c r="AB24" s="84">
        <f t="shared" si="12"/>
        <v>106802257</v>
      </c>
      <c r="AC24" s="101">
        <f t="shared" si="13"/>
        <v>0.35970978958031607</v>
      </c>
      <c r="AD24" s="83">
        <v>80588397</v>
      </c>
      <c r="AE24" s="84">
        <v>9896119</v>
      </c>
      <c r="AF24" s="84">
        <f t="shared" si="14"/>
        <v>90484516</v>
      </c>
      <c r="AG24" s="84">
        <v>259204422</v>
      </c>
      <c r="AH24" s="84">
        <v>259204422</v>
      </c>
      <c r="AI24" s="85">
        <v>47709405</v>
      </c>
      <c r="AJ24" s="120">
        <f t="shared" si="15"/>
        <v>0.18406092238657873</v>
      </c>
      <c r="AK24" s="121">
        <f t="shared" si="16"/>
        <v>-0.50769617864784733</v>
      </c>
    </row>
    <row r="25" spans="1:37" x14ac:dyDescent="0.2">
      <c r="A25" s="61" t="s">
        <v>101</v>
      </c>
      <c r="B25" s="62" t="s">
        <v>128</v>
      </c>
      <c r="C25" s="63" t="s">
        <v>129</v>
      </c>
      <c r="D25" s="83">
        <v>156558295</v>
      </c>
      <c r="E25" s="84">
        <v>26799100</v>
      </c>
      <c r="F25" s="85">
        <f t="shared" si="0"/>
        <v>183357395</v>
      </c>
      <c r="G25" s="83">
        <v>154549094</v>
      </c>
      <c r="H25" s="84">
        <v>32857343</v>
      </c>
      <c r="I25" s="85">
        <f t="shared" si="1"/>
        <v>187406437</v>
      </c>
      <c r="J25" s="83">
        <v>37329037</v>
      </c>
      <c r="K25" s="84">
        <v>5494862</v>
      </c>
      <c r="L25" s="84">
        <f t="shared" si="2"/>
        <v>42823899</v>
      </c>
      <c r="M25" s="101">
        <f t="shared" si="3"/>
        <v>0.23355425070256916</v>
      </c>
      <c r="N25" s="83">
        <v>40548094</v>
      </c>
      <c r="O25" s="84">
        <v>6364460</v>
      </c>
      <c r="P25" s="84">
        <f t="shared" si="4"/>
        <v>46912554</v>
      </c>
      <c r="Q25" s="101">
        <f t="shared" si="5"/>
        <v>0.25585307862821677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77877131</v>
      </c>
      <c r="AA25" s="84">
        <f t="shared" si="11"/>
        <v>11859322</v>
      </c>
      <c r="AB25" s="84">
        <f t="shared" si="12"/>
        <v>89736453</v>
      </c>
      <c r="AC25" s="101">
        <f t="shared" si="13"/>
        <v>0.4894073293307859</v>
      </c>
      <c r="AD25" s="83">
        <v>70751335</v>
      </c>
      <c r="AE25" s="84">
        <v>14523315</v>
      </c>
      <c r="AF25" s="84">
        <f t="shared" si="14"/>
        <v>85274650</v>
      </c>
      <c r="AG25" s="84">
        <v>189917127</v>
      </c>
      <c r="AH25" s="84">
        <v>189917127</v>
      </c>
      <c r="AI25" s="85">
        <v>49508140</v>
      </c>
      <c r="AJ25" s="120">
        <f t="shared" si="15"/>
        <v>0.2606828608985855</v>
      </c>
      <c r="AK25" s="121">
        <f t="shared" si="16"/>
        <v>-0.44986518267738418</v>
      </c>
    </row>
    <row r="26" spans="1:37" x14ac:dyDescent="0.2">
      <c r="A26" s="61" t="s">
        <v>101</v>
      </c>
      <c r="B26" s="62" t="s">
        <v>130</v>
      </c>
      <c r="C26" s="63" t="s">
        <v>131</v>
      </c>
      <c r="D26" s="83">
        <v>414739992</v>
      </c>
      <c r="E26" s="84">
        <v>39266350</v>
      </c>
      <c r="F26" s="85">
        <f t="shared" si="0"/>
        <v>454006342</v>
      </c>
      <c r="G26" s="83">
        <v>414739992</v>
      </c>
      <c r="H26" s="84">
        <v>39266350</v>
      </c>
      <c r="I26" s="85">
        <f t="shared" si="1"/>
        <v>454006342</v>
      </c>
      <c r="J26" s="83">
        <v>41574617</v>
      </c>
      <c r="K26" s="84">
        <v>5227098</v>
      </c>
      <c r="L26" s="84">
        <f t="shared" si="2"/>
        <v>46801715</v>
      </c>
      <c r="M26" s="101">
        <f t="shared" si="3"/>
        <v>0.10308603794790162</v>
      </c>
      <c r="N26" s="83">
        <v>113061529</v>
      </c>
      <c r="O26" s="84">
        <v>9066051</v>
      </c>
      <c r="P26" s="84">
        <f t="shared" si="4"/>
        <v>122127580</v>
      </c>
      <c r="Q26" s="101">
        <f t="shared" si="5"/>
        <v>0.26899972247524245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154636146</v>
      </c>
      <c r="AA26" s="84">
        <f t="shared" si="11"/>
        <v>14293149</v>
      </c>
      <c r="AB26" s="84">
        <f t="shared" si="12"/>
        <v>168929295</v>
      </c>
      <c r="AC26" s="101">
        <f t="shared" si="13"/>
        <v>0.37208576042314406</v>
      </c>
      <c r="AD26" s="83">
        <v>79085059</v>
      </c>
      <c r="AE26" s="84">
        <v>9863460</v>
      </c>
      <c r="AF26" s="84">
        <f t="shared" si="14"/>
        <v>88948519</v>
      </c>
      <c r="AG26" s="84">
        <v>506993033</v>
      </c>
      <c r="AH26" s="84">
        <v>506993033</v>
      </c>
      <c r="AI26" s="85">
        <v>88948519</v>
      </c>
      <c r="AJ26" s="120">
        <f t="shared" si="15"/>
        <v>0.17544327675208901</v>
      </c>
      <c r="AK26" s="121">
        <f t="shared" si="16"/>
        <v>0.37301420386774509</v>
      </c>
    </row>
    <row r="27" spans="1:37" x14ac:dyDescent="0.2">
      <c r="A27" s="61" t="s">
        <v>116</v>
      </c>
      <c r="B27" s="62" t="s">
        <v>132</v>
      </c>
      <c r="C27" s="63" t="s">
        <v>133</v>
      </c>
      <c r="D27" s="83">
        <v>1890339512</v>
      </c>
      <c r="E27" s="84">
        <v>572978184</v>
      </c>
      <c r="F27" s="85">
        <f t="shared" si="0"/>
        <v>2463317696</v>
      </c>
      <c r="G27" s="83">
        <v>1890339512</v>
      </c>
      <c r="H27" s="84">
        <v>572978184</v>
      </c>
      <c r="I27" s="85">
        <f t="shared" si="1"/>
        <v>2463317696</v>
      </c>
      <c r="J27" s="83">
        <v>234998712</v>
      </c>
      <c r="K27" s="84">
        <v>32042508</v>
      </c>
      <c r="L27" s="84">
        <f t="shared" si="2"/>
        <v>267041220</v>
      </c>
      <c r="M27" s="101">
        <f t="shared" si="3"/>
        <v>0.10840713742836686</v>
      </c>
      <c r="N27" s="83">
        <v>228418124</v>
      </c>
      <c r="O27" s="84">
        <v>68076888</v>
      </c>
      <c r="P27" s="84">
        <f t="shared" si="4"/>
        <v>296495012</v>
      </c>
      <c r="Q27" s="101">
        <f t="shared" si="5"/>
        <v>0.12036409777003446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463416836</v>
      </c>
      <c r="AA27" s="84">
        <f t="shared" si="11"/>
        <v>100119396</v>
      </c>
      <c r="AB27" s="84">
        <f t="shared" si="12"/>
        <v>563536232</v>
      </c>
      <c r="AC27" s="101">
        <f t="shared" si="13"/>
        <v>0.22877123519840131</v>
      </c>
      <c r="AD27" s="83">
        <v>526585420</v>
      </c>
      <c r="AE27" s="84">
        <v>84530036</v>
      </c>
      <c r="AF27" s="84">
        <f t="shared" si="14"/>
        <v>611115456</v>
      </c>
      <c r="AG27" s="84">
        <v>2108763804</v>
      </c>
      <c r="AH27" s="84">
        <v>2108763804</v>
      </c>
      <c r="AI27" s="85">
        <v>336531049</v>
      </c>
      <c r="AJ27" s="120">
        <f t="shared" si="15"/>
        <v>0.159586886099644</v>
      </c>
      <c r="AK27" s="121">
        <f t="shared" si="16"/>
        <v>-0.51482979347195568</v>
      </c>
    </row>
    <row r="28" spans="1:37" ht="16.5" x14ac:dyDescent="0.3">
      <c r="A28" s="64" t="s">
        <v>0</v>
      </c>
      <c r="B28" s="65" t="s">
        <v>134</v>
      </c>
      <c r="C28" s="66" t="s">
        <v>0</v>
      </c>
      <c r="D28" s="86">
        <f>SUM(D21:D27)</f>
        <v>3650151422</v>
      </c>
      <c r="E28" s="87">
        <f>SUM(E21:E27)</f>
        <v>923704505</v>
      </c>
      <c r="F28" s="88">
        <f t="shared" si="0"/>
        <v>4573855927</v>
      </c>
      <c r="G28" s="86">
        <f>SUM(G21:G27)</f>
        <v>3752437009</v>
      </c>
      <c r="H28" s="87">
        <f>SUM(H21:H27)</f>
        <v>954779739</v>
      </c>
      <c r="I28" s="88">
        <f t="shared" si="1"/>
        <v>4707216748</v>
      </c>
      <c r="J28" s="86">
        <f>SUM(J21:J27)</f>
        <v>500128341</v>
      </c>
      <c r="K28" s="87">
        <f>SUM(K21:K27)</f>
        <v>73931583</v>
      </c>
      <c r="L28" s="87">
        <f t="shared" si="2"/>
        <v>574059924</v>
      </c>
      <c r="M28" s="102">
        <f t="shared" si="3"/>
        <v>0.12550896511874324</v>
      </c>
      <c r="N28" s="86">
        <f>SUM(N21:N27)</f>
        <v>582676820</v>
      </c>
      <c r="O28" s="87">
        <f>SUM(O21:O27)</f>
        <v>149670574</v>
      </c>
      <c r="P28" s="87">
        <f t="shared" si="4"/>
        <v>732347394</v>
      </c>
      <c r="Q28" s="102">
        <f t="shared" si="5"/>
        <v>0.16011597341246994</v>
      </c>
      <c r="R28" s="86">
        <f>SUM(R21:R27)</f>
        <v>0</v>
      </c>
      <c r="S28" s="87">
        <f>SUM(S21:S27)</f>
        <v>0</v>
      </c>
      <c r="T28" s="87">
        <f t="shared" si="6"/>
        <v>0</v>
      </c>
      <c r="U28" s="102">
        <f t="shared" si="7"/>
        <v>0</v>
      </c>
      <c r="V28" s="86">
        <f>SUM(V21:V27)</f>
        <v>0</v>
      </c>
      <c r="W28" s="87">
        <f>SUM(W21:W27)</f>
        <v>0</v>
      </c>
      <c r="X28" s="87">
        <f t="shared" si="8"/>
        <v>0</v>
      </c>
      <c r="Y28" s="102">
        <f t="shared" si="9"/>
        <v>0</v>
      </c>
      <c r="Z28" s="86">
        <f t="shared" si="10"/>
        <v>1082805161</v>
      </c>
      <c r="AA28" s="87">
        <f t="shared" si="11"/>
        <v>223602157</v>
      </c>
      <c r="AB28" s="87">
        <f t="shared" si="12"/>
        <v>1306407318</v>
      </c>
      <c r="AC28" s="102">
        <f t="shared" si="13"/>
        <v>0.28562493853121318</v>
      </c>
      <c r="AD28" s="86">
        <f>SUM(AD21:AD27)</f>
        <v>948135500</v>
      </c>
      <c r="AE28" s="87">
        <f>SUM(AE21:AE27)</f>
        <v>178678031</v>
      </c>
      <c r="AF28" s="87">
        <f t="shared" si="14"/>
        <v>1126813531</v>
      </c>
      <c r="AG28" s="87">
        <f>SUM(AG21:AG27)</f>
        <v>4162690598</v>
      </c>
      <c r="AH28" s="87">
        <f>SUM(AH21:AH27)</f>
        <v>4162690598</v>
      </c>
      <c r="AI28" s="88">
        <f>SUM(AI21:AI27)</f>
        <v>710542986</v>
      </c>
      <c r="AJ28" s="122">
        <f t="shared" si="15"/>
        <v>0.17069320173384647</v>
      </c>
      <c r="AK28" s="123">
        <f t="shared" si="16"/>
        <v>-0.35007224012470617</v>
      </c>
    </row>
    <row r="29" spans="1:37" x14ac:dyDescent="0.2">
      <c r="A29" s="61" t="s">
        <v>101</v>
      </c>
      <c r="B29" s="62" t="s">
        <v>135</v>
      </c>
      <c r="C29" s="63" t="s">
        <v>136</v>
      </c>
      <c r="D29" s="83">
        <v>328703257</v>
      </c>
      <c r="E29" s="84">
        <v>15945750</v>
      </c>
      <c r="F29" s="85">
        <f t="shared" si="0"/>
        <v>344649007</v>
      </c>
      <c r="G29" s="83">
        <v>328703257</v>
      </c>
      <c r="H29" s="84">
        <v>15945750</v>
      </c>
      <c r="I29" s="85">
        <f t="shared" si="1"/>
        <v>344649007</v>
      </c>
      <c r="J29" s="83">
        <v>36343454</v>
      </c>
      <c r="K29" s="84">
        <v>0</v>
      </c>
      <c r="L29" s="84">
        <f t="shared" si="2"/>
        <v>36343454</v>
      </c>
      <c r="M29" s="101">
        <f t="shared" si="3"/>
        <v>0.10545062733925126</v>
      </c>
      <c r="N29" s="83">
        <v>50472283</v>
      </c>
      <c r="O29" s="84">
        <v>266864</v>
      </c>
      <c r="P29" s="84">
        <f t="shared" si="4"/>
        <v>50739147</v>
      </c>
      <c r="Q29" s="101">
        <f t="shared" si="5"/>
        <v>0.14721976842950835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86815737</v>
      </c>
      <c r="AA29" s="84">
        <f t="shared" si="11"/>
        <v>266864</v>
      </c>
      <c r="AB29" s="84">
        <f t="shared" si="12"/>
        <v>87082601</v>
      </c>
      <c r="AC29" s="101">
        <f t="shared" si="13"/>
        <v>0.2526703957687596</v>
      </c>
      <c r="AD29" s="83">
        <v>83481436</v>
      </c>
      <c r="AE29" s="84">
        <v>96861305</v>
      </c>
      <c r="AF29" s="84">
        <f t="shared" si="14"/>
        <v>180342741</v>
      </c>
      <c r="AG29" s="84">
        <v>305208081</v>
      </c>
      <c r="AH29" s="84">
        <v>305208081</v>
      </c>
      <c r="AI29" s="85">
        <v>96667565</v>
      </c>
      <c r="AJ29" s="120">
        <f t="shared" si="15"/>
        <v>0.31672675468904116</v>
      </c>
      <c r="AK29" s="121">
        <f t="shared" si="16"/>
        <v>-0.71865157023425752</v>
      </c>
    </row>
    <row r="30" spans="1:37" x14ac:dyDescent="0.2">
      <c r="A30" s="61" t="s">
        <v>101</v>
      </c>
      <c r="B30" s="62" t="s">
        <v>137</v>
      </c>
      <c r="C30" s="63" t="s">
        <v>138</v>
      </c>
      <c r="D30" s="83">
        <v>235000630</v>
      </c>
      <c r="E30" s="84">
        <v>51945350</v>
      </c>
      <c r="F30" s="85">
        <f t="shared" si="0"/>
        <v>286945980</v>
      </c>
      <c r="G30" s="83">
        <v>235000630</v>
      </c>
      <c r="H30" s="84">
        <v>51945350</v>
      </c>
      <c r="I30" s="85">
        <f t="shared" si="1"/>
        <v>286945980</v>
      </c>
      <c r="J30" s="83">
        <v>21161043</v>
      </c>
      <c r="K30" s="84">
        <v>2619448</v>
      </c>
      <c r="L30" s="84">
        <f t="shared" si="2"/>
        <v>23780491</v>
      </c>
      <c r="M30" s="101">
        <f t="shared" si="3"/>
        <v>8.2874452536327567E-2</v>
      </c>
      <c r="N30" s="83">
        <v>41520422</v>
      </c>
      <c r="O30" s="84">
        <v>14465303</v>
      </c>
      <c r="P30" s="84">
        <f t="shared" si="4"/>
        <v>55985725</v>
      </c>
      <c r="Q30" s="101">
        <f t="shared" si="5"/>
        <v>0.1951089365322351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62681465</v>
      </c>
      <c r="AA30" s="84">
        <f t="shared" si="11"/>
        <v>17084751</v>
      </c>
      <c r="AB30" s="84">
        <f t="shared" si="12"/>
        <v>79766216</v>
      </c>
      <c r="AC30" s="101">
        <f t="shared" si="13"/>
        <v>0.27798338906856268</v>
      </c>
      <c r="AD30" s="83">
        <v>99380623</v>
      </c>
      <c r="AE30" s="84">
        <v>40571822</v>
      </c>
      <c r="AF30" s="84">
        <f t="shared" si="14"/>
        <v>139952445</v>
      </c>
      <c r="AG30" s="84">
        <v>278910108</v>
      </c>
      <c r="AH30" s="84">
        <v>278910108</v>
      </c>
      <c r="AI30" s="85">
        <v>69830331</v>
      </c>
      <c r="AJ30" s="120">
        <f t="shared" si="15"/>
        <v>0.25036859187620408</v>
      </c>
      <c r="AK30" s="121">
        <f t="shared" si="16"/>
        <v>-0.5999660813356994</v>
      </c>
    </row>
    <row r="31" spans="1:37" x14ac:dyDescent="0.2">
      <c r="A31" s="61" t="s">
        <v>101</v>
      </c>
      <c r="B31" s="62" t="s">
        <v>139</v>
      </c>
      <c r="C31" s="63" t="s">
        <v>140</v>
      </c>
      <c r="D31" s="83">
        <v>187795486</v>
      </c>
      <c r="E31" s="84">
        <v>56776253</v>
      </c>
      <c r="F31" s="85">
        <f t="shared" si="0"/>
        <v>244571739</v>
      </c>
      <c r="G31" s="83">
        <v>187795486</v>
      </c>
      <c r="H31" s="84">
        <v>56776253</v>
      </c>
      <c r="I31" s="85">
        <f t="shared" si="1"/>
        <v>244571739</v>
      </c>
      <c r="J31" s="83">
        <v>34816501</v>
      </c>
      <c r="K31" s="84">
        <v>8251005</v>
      </c>
      <c r="L31" s="84">
        <f t="shared" si="2"/>
        <v>43067506</v>
      </c>
      <c r="M31" s="101">
        <f t="shared" si="3"/>
        <v>0.17609355102144489</v>
      </c>
      <c r="N31" s="83">
        <v>56732487</v>
      </c>
      <c r="O31" s="84">
        <v>18106730</v>
      </c>
      <c r="P31" s="84">
        <f t="shared" si="4"/>
        <v>74839217</v>
      </c>
      <c r="Q31" s="101">
        <f t="shared" si="5"/>
        <v>0.3060010829787656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91548988</v>
      </c>
      <c r="AA31" s="84">
        <f t="shared" si="11"/>
        <v>26357735</v>
      </c>
      <c r="AB31" s="84">
        <f t="shared" si="12"/>
        <v>117906723</v>
      </c>
      <c r="AC31" s="101">
        <f t="shared" si="13"/>
        <v>0.48209463400021046</v>
      </c>
      <c r="AD31" s="83">
        <v>93519712</v>
      </c>
      <c r="AE31" s="84">
        <v>18231658</v>
      </c>
      <c r="AF31" s="84">
        <f t="shared" si="14"/>
        <v>111751370</v>
      </c>
      <c r="AG31" s="84">
        <v>232366908</v>
      </c>
      <c r="AH31" s="84">
        <v>232366908</v>
      </c>
      <c r="AI31" s="85">
        <v>54633447</v>
      </c>
      <c r="AJ31" s="120">
        <f t="shared" si="15"/>
        <v>0.23511715790442933</v>
      </c>
      <c r="AK31" s="121">
        <f t="shared" si="16"/>
        <v>-0.33030604457019186</v>
      </c>
    </row>
    <row r="32" spans="1:37" x14ac:dyDescent="0.2">
      <c r="A32" s="61" t="s">
        <v>101</v>
      </c>
      <c r="B32" s="62" t="s">
        <v>141</v>
      </c>
      <c r="C32" s="63" t="s">
        <v>142</v>
      </c>
      <c r="D32" s="83">
        <v>249618619</v>
      </c>
      <c r="E32" s="84">
        <v>59832899</v>
      </c>
      <c r="F32" s="85">
        <f t="shared" si="0"/>
        <v>309451518</v>
      </c>
      <c r="G32" s="83">
        <v>249618619</v>
      </c>
      <c r="H32" s="84">
        <v>59832899</v>
      </c>
      <c r="I32" s="85">
        <f t="shared" si="1"/>
        <v>309451518</v>
      </c>
      <c r="J32" s="83">
        <v>39978184</v>
      </c>
      <c r="K32" s="84">
        <v>23878962</v>
      </c>
      <c r="L32" s="84">
        <f t="shared" si="2"/>
        <v>63857146</v>
      </c>
      <c r="M32" s="101">
        <f t="shared" si="3"/>
        <v>0.20635589837371551</v>
      </c>
      <c r="N32" s="83">
        <v>45939907</v>
      </c>
      <c r="O32" s="84">
        <v>32134811</v>
      </c>
      <c r="P32" s="84">
        <f t="shared" si="4"/>
        <v>78074718</v>
      </c>
      <c r="Q32" s="101">
        <f t="shared" si="5"/>
        <v>0.25230032318018875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85918091</v>
      </c>
      <c r="AA32" s="84">
        <f t="shared" si="11"/>
        <v>56013773</v>
      </c>
      <c r="AB32" s="84">
        <f t="shared" si="12"/>
        <v>141931864</v>
      </c>
      <c r="AC32" s="101">
        <f t="shared" si="13"/>
        <v>0.45865622155390429</v>
      </c>
      <c r="AD32" s="83">
        <v>78903849</v>
      </c>
      <c r="AE32" s="84">
        <v>186901507</v>
      </c>
      <c r="AF32" s="84">
        <f t="shared" si="14"/>
        <v>265805356</v>
      </c>
      <c r="AG32" s="84">
        <v>311612306</v>
      </c>
      <c r="AH32" s="84">
        <v>311612306</v>
      </c>
      <c r="AI32" s="85">
        <v>61867818</v>
      </c>
      <c r="AJ32" s="120">
        <f t="shared" si="15"/>
        <v>0.1985409972865449</v>
      </c>
      <c r="AK32" s="121">
        <f t="shared" si="16"/>
        <v>-0.70627108808146066</v>
      </c>
    </row>
    <row r="33" spans="1:37" x14ac:dyDescent="0.2">
      <c r="A33" s="61" t="s">
        <v>101</v>
      </c>
      <c r="B33" s="62" t="s">
        <v>143</v>
      </c>
      <c r="C33" s="63" t="s">
        <v>144</v>
      </c>
      <c r="D33" s="83">
        <v>109741852</v>
      </c>
      <c r="E33" s="84">
        <v>49462334</v>
      </c>
      <c r="F33" s="85">
        <f t="shared" si="0"/>
        <v>159204186</v>
      </c>
      <c r="G33" s="83">
        <v>109741852</v>
      </c>
      <c r="H33" s="84">
        <v>49462334</v>
      </c>
      <c r="I33" s="85">
        <f t="shared" si="1"/>
        <v>159204186</v>
      </c>
      <c r="J33" s="83">
        <v>27384158</v>
      </c>
      <c r="K33" s="84">
        <v>3504957</v>
      </c>
      <c r="L33" s="84">
        <f t="shared" si="2"/>
        <v>30889115</v>
      </c>
      <c r="M33" s="101">
        <f t="shared" si="3"/>
        <v>0.19402200266266867</v>
      </c>
      <c r="N33" s="83">
        <v>16002325</v>
      </c>
      <c r="O33" s="84">
        <v>6303364</v>
      </c>
      <c r="P33" s="84">
        <f t="shared" si="4"/>
        <v>22305689</v>
      </c>
      <c r="Q33" s="101">
        <f t="shared" si="5"/>
        <v>0.14010742782856225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43386483</v>
      </c>
      <c r="AA33" s="84">
        <f t="shared" si="11"/>
        <v>9808321</v>
      </c>
      <c r="AB33" s="84">
        <f t="shared" si="12"/>
        <v>53194804</v>
      </c>
      <c r="AC33" s="101">
        <f t="shared" si="13"/>
        <v>0.33412943049123095</v>
      </c>
      <c r="AD33" s="83">
        <v>41457522</v>
      </c>
      <c r="AE33" s="84">
        <v>15341048</v>
      </c>
      <c r="AF33" s="84">
        <f t="shared" si="14"/>
        <v>56798570</v>
      </c>
      <c r="AG33" s="84">
        <v>120639876</v>
      </c>
      <c r="AH33" s="84">
        <v>120639876</v>
      </c>
      <c r="AI33" s="85">
        <v>28197866</v>
      </c>
      <c r="AJ33" s="120">
        <f t="shared" si="15"/>
        <v>0.23373586690357673</v>
      </c>
      <c r="AK33" s="121">
        <f t="shared" si="16"/>
        <v>-0.6072843207144123</v>
      </c>
    </row>
    <row r="34" spans="1:37" x14ac:dyDescent="0.2">
      <c r="A34" s="61" t="s">
        <v>101</v>
      </c>
      <c r="B34" s="62" t="s">
        <v>145</v>
      </c>
      <c r="C34" s="63" t="s">
        <v>146</v>
      </c>
      <c r="D34" s="83">
        <v>864955275</v>
      </c>
      <c r="E34" s="84">
        <v>108419700</v>
      </c>
      <c r="F34" s="85">
        <f t="shared" si="0"/>
        <v>973374975</v>
      </c>
      <c r="G34" s="83">
        <v>864955275</v>
      </c>
      <c r="H34" s="84">
        <v>108419700</v>
      </c>
      <c r="I34" s="85">
        <f t="shared" si="1"/>
        <v>973374975</v>
      </c>
      <c r="J34" s="83">
        <v>137389773</v>
      </c>
      <c r="K34" s="84">
        <v>4276243</v>
      </c>
      <c r="L34" s="84">
        <f t="shared" si="2"/>
        <v>141666016</v>
      </c>
      <c r="M34" s="101">
        <f t="shared" si="3"/>
        <v>0.1455410500973687</v>
      </c>
      <c r="N34" s="83">
        <v>280783881</v>
      </c>
      <c r="O34" s="84">
        <v>55394494</v>
      </c>
      <c r="P34" s="84">
        <f t="shared" si="4"/>
        <v>336178375</v>
      </c>
      <c r="Q34" s="101">
        <f t="shared" si="5"/>
        <v>0.34537396546485077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418173654</v>
      </c>
      <c r="AA34" s="84">
        <f t="shared" si="11"/>
        <v>59670737</v>
      </c>
      <c r="AB34" s="84">
        <f t="shared" si="12"/>
        <v>477844391</v>
      </c>
      <c r="AC34" s="101">
        <f t="shared" si="13"/>
        <v>0.4909150155622195</v>
      </c>
      <c r="AD34" s="83">
        <v>357094426</v>
      </c>
      <c r="AE34" s="84">
        <v>26565287</v>
      </c>
      <c r="AF34" s="84">
        <f t="shared" si="14"/>
        <v>383659713</v>
      </c>
      <c r="AG34" s="84">
        <v>851684123</v>
      </c>
      <c r="AH34" s="84">
        <v>851684123</v>
      </c>
      <c r="AI34" s="85">
        <v>146344827</v>
      </c>
      <c r="AJ34" s="120">
        <f t="shared" si="15"/>
        <v>0.17182993441806829</v>
      </c>
      <c r="AK34" s="121">
        <f t="shared" si="16"/>
        <v>-0.12375898847633238</v>
      </c>
    </row>
    <row r="35" spans="1:37" x14ac:dyDescent="0.2">
      <c r="A35" s="61" t="s">
        <v>116</v>
      </c>
      <c r="B35" s="62" t="s">
        <v>147</v>
      </c>
      <c r="C35" s="63" t="s">
        <v>148</v>
      </c>
      <c r="D35" s="83">
        <v>1141082621</v>
      </c>
      <c r="E35" s="84">
        <v>578891331</v>
      </c>
      <c r="F35" s="85">
        <f t="shared" si="0"/>
        <v>1719973952</v>
      </c>
      <c r="G35" s="83">
        <v>1141082621</v>
      </c>
      <c r="H35" s="84">
        <v>578891331</v>
      </c>
      <c r="I35" s="85">
        <f t="shared" si="1"/>
        <v>1719973952</v>
      </c>
      <c r="J35" s="83">
        <v>175070022</v>
      </c>
      <c r="K35" s="84">
        <v>126584448</v>
      </c>
      <c r="L35" s="84">
        <f t="shared" si="2"/>
        <v>301654470</v>
      </c>
      <c r="M35" s="101">
        <f t="shared" si="3"/>
        <v>0.17538316184918595</v>
      </c>
      <c r="N35" s="83">
        <v>226385090</v>
      </c>
      <c r="O35" s="84">
        <v>163817176</v>
      </c>
      <c r="P35" s="84">
        <f t="shared" si="4"/>
        <v>390202266</v>
      </c>
      <c r="Q35" s="101">
        <f t="shared" si="5"/>
        <v>0.22686521824721215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401455112</v>
      </c>
      <c r="AA35" s="84">
        <f t="shared" si="11"/>
        <v>290401624</v>
      </c>
      <c r="AB35" s="84">
        <f t="shared" si="12"/>
        <v>691856736</v>
      </c>
      <c r="AC35" s="101">
        <f t="shared" si="13"/>
        <v>0.40224838009639813</v>
      </c>
      <c r="AD35" s="83">
        <v>405429932</v>
      </c>
      <c r="AE35" s="84">
        <v>192967518</v>
      </c>
      <c r="AF35" s="84">
        <f t="shared" si="14"/>
        <v>598397450</v>
      </c>
      <c r="AG35" s="84">
        <v>1664957293</v>
      </c>
      <c r="AH35" s="84">
        <v>1664957293</v>
      </c>
      <c r="AI35" s="85">
        <v>389811022</v>
      </c>
      <c r="AJ35" s="120">
        <f t="shared" si="15"/>
        <v>0.23412673924964153</v>
      </c>
      <c r="AK35" s="121">
        <f t="shared" si="16"/>
        <v>-0.34792124197721763</v>
      </c>
    </row>
    <row r="36" spans="1:37" ht="16.5" x14ac:dyDescent="0.3">
      <c r="A36" s="64" t="s">
        <v>0</v>
      </c>
      <c r="B36" s="65" t="s">
        <v>149</v>
      </c>
      <c r="C36" s="66" t="s">
        <v>0</v>
      </c>
      <c r="D36" s="86">
        <f>SUM(D29:D35)</f>
        <v>3116897740</v>
      </c>
      <c r="E36" s="87">
        <f>SUM(E29:E35)</f>
        <v>921273617</v>
      </c>
      <c r="F36" s="88">
        <f t="shared" si="0"/>
        <v>4038171357</v>
      </c>
      <c r="G36" s="86">
        <f>SUM(G29:G35)</f>
        <v>3116897740</v>
      </c>
      <c r="H36" s="87">
        <f>SUM(H29:H35)</f>
        <v>921273617</v>
      </c>
      <c r="I36" s="88">
        <f t="shared" si="1"/>
        <v>4038171357</v>
      </c>
      <c r="J36" s="86">
        <f>SUM(J29:J35)</f>
        <v>472143135</v>
      </c>
      <c r="K36" s="87">
        <f>SUM(K29:K35)</f>
        <v>169115063</v>
      </c>
      <c r="L36" s="87">
        <f t="shared" si="2"/>
        <v>641258198</v>
      </c>
      <c r="M36" s="102">
        <f t="shared" si="3"/>
        <v>0.15879915469372194</v>
      </c>
      <c r="N36" s="86">
        <f>SUM(N29:N35)</f>
        <v>717836395</v>
      </c>
      <c r="O36" s="87">
        <f>SUM(O29:O35)</f>
        <v>290488742</v>
      </c>
      <c r="P36" s="87">
        <f t="shared" si="4"/>
        <v>1008325137</v>
      </c>
      <c r="Q36" s="102">
        <f t="shared" si="5"/>
        <v>0.24969845206100796</v>
      </c>
      <c r="R36" s="86">
        <f>SUM(R29:R35)</f>
        <v>0</v>
      </c>
      <c r="S36" s="87">
        <f>SUM(S29:S35)</f>
        <v>0</v>
      </c>
      <c r="T36" s="87">
        <f t="shared" si="6"/>
        <v>0</v>
      </c>
      <c r="U36" s="102">
        <f t="shared" si="7"/>
        <v>0</v>
      </c>
      <c r="V36" s="86">
        <f>SUM(V29:V35)</f>
        <v>0</v>
      </c>
      <c r="W36" s="87">
        <f>SUM(W29:W35)</f>
        <v>0</v>
      </c>
      <c r="X36" s="87">
        <f t="shared" si="8"/>
        <v>0</v>
      </c>
      <c r="Y36" s="102">
        <f t="shared" si="9"/>
        <v>0</v>
      </c>
      <c r="Z36" s="86">
        <f t="shared" si="10"/>
        <v>1189979530</v>
      </c>
      <c r="AA36" s="87">
        <f t="shared" si="11"/>
        <v>459603805</v>
      </c>
      <c r="AB36" s="87">
        <f t="shared" si="12"/>
        <v>1649583335</v>
      </c>
      <c r="AC36" s="102">
        <f t="shared" si="13"/>
        <v>0.4084976067547299</v>
      </c>
      <c r="AD36" s="86">
        <f>SUM(AD29:AD35)</f>
        <v>1159267500</v>
      </c>
      <c r="AE36" s="87">
        <f>SUM(AE29:AE35)</f>
        <v>577440145</v>
      </c>
      <c r="AF36" s="87">
        <f t="shared" si="14"/>
        <v>1736707645</v>
      </c>
      <c r="AG36" s="87">
        <f>SUM(AG29:AG35)</f>
        <v>3765378695</v>
      </c>
      <c r="AH36" s="87">
        <f>SUM(AH29:AH35)</f>
        <v>3765378695</v>
      </c>
      <c r="AI36" s="88">
        <f>SUM(AI29:AI35)</f>
        <v>847352876</v>
      </c>
      <c r="AJ36" s="122">
        <f t="shared" si="15"/>
        <v>0.22503788984762393</v>
      </c>
      <c r="AK36" s="123">
        <f t="shared" si="16"/>
        <v>-0.41940421584313348</v>
      </c>
    </row>
    <row r="37" spans="1:37" x14ac:dyDescent="0.2">
      <c r="A37" s="61" t="s">
        <v>101</v>
      </c>
      <c r="B37" s="62" t="s">
        <v>150</v>
      </c>
      <c r="C37" s="63" t="s">
        <v>151</v>
      </c>
      <c r="D37" s="83">
        <v>336347243</v>
      </c>
      <c r="E37" s="84">
        <v>113228180</v>
      </c>
      <c r="F37" s="85">
        <f t="shared" si="0"/>
        <v>449575423</v>
      </c>
      <c r="G37" s="83">
        <v>336347243</v>
      </c>
      <c r="H37" s="84">
        <v>113228180</v>
      </c>
      <c r="I37" s="85">
        <f t="shared" si="1"/>
        <v>449575423</v>
      </c>
      <c r="J37" s="83">
        <v>31270846</v>
      </c>
      <c r="K37" s="84">
        <v>14379841</v>
      </c>
      <c r="L37" s="84">
        <f t="shared" si="2"/>
        <v>45650687</v>
      </c>
      <c r="M37" s="101">
        <f t="shared" si="3"/>
        <v>0.10154177622827927</v>
      </c>
      <c r="N37" s="83">
        <v>103973990</v>
      </c>
      <c r="O37" s="84">
        <v>24212882</v>
      </c>
      <c r="P37" s="84">
        <f t="shared" si="4"/>
        <v>128186872</v>
      </c>
      <c r="Q37" s="101">
        <f t="shared" si="5"/>
        <v>0.28512873578500753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135244836</v>
      </c>
      <c r="AA37" s="84">
        <f t="shared" si="11"/>
        <v>38592723</v>
      </c>
      <c r="AB37" s="84">
        <f t="shared" si="12"/>
        <v>173837559</v>
      </c>
      <c r="AC37" s="101">
        <f t="shared" si="13"/>
        <v>0.38667051201328684</v>
      </c>
      <c r="AD37" s="83">
        <v>152603363</v>
      </c>
      <c r="AE37" s="84">
        <v>23718873</v>
      </c>
      <c r="AF37" s="84">
        <f t="shared" si="14"/>
        <v>176322236</v>
      </c>
      <c r="AG37" s="84">
        <v>441670661</v>
      </c>
      <c r="AH37" s="84">
        <v>441670661</v>
      </c>
      <c r="AI37" s="85">
        <v>136542667</v>
      </c>
      <c r="AJ37" s="120">
        <f t="shared" si="15"/>
        <v>0.30915041241555324</v>
      </c>
      <c r="AK37" s="121">
        <f t="shared" si="16"/>
        <v>-0.27299656068336153</v>
      </c>
    </row>
    <row r="38" spans="1:37" x14ac:dyDescent="0.2">
      <c r="A38" s="61" t="s">
        <v>101</v>
      </c>
      <c r="B38" s="62" t="s">
        <v>152</v>
      </c>
      <c r="C38" s="63" t="s">
        <v>153</v>
      </c>
      <c r="D38" s="83">
        <v>308639791</v>
      </c>
      <c r="E38" s="84">
        <v>160540510</v>
      </c>
      <c r="F38" s="85">
        <f t="shared" si="0"/>
        <v>469180301</v>
      </c>
      <c r="G38" s="83">
        <v>308639791</v>
      </c>
      <c r="H38" s="84">
        <v>160540510</v>
      </c>
      <c r="I38" s="85">
        <f t="shared" si="1"/>
        <v>469180301</v>
      </c>
      <c r="J38" s="83">
        <v>35164111</v>
      </c>
      <c r="K38" s="84">
        <v>5169536</v>
      </c>
      <c r="L38" s="84">
        <f t="shared" si="2"/>
        <v>40333647</v>
      </c>
      <c r="M38" s="101">
        <f t="shared" si="3"/>
        <v>8.5966198738595373E-2</v>
      </c>
      <c r="N38" s="83">
        <v>58213519</v>
      </c>
      <c r="O38" s="84">
        <v>5114830</v>
      </c>
      <c r="P38" s="84">
        <f t="shared" si="4"/>
        <v>63328349</v>
      </c>
      <c r="Q38" s="101">
        <f t="shared" si="5"/>
        <v>0.13497657268436766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93377630</v>
      </c>
      <c r="AA38" s="84">
        <f t="shared" si="11"/>
        <v>10284366</v>
      </c>
      <c r="AB38" s="84">
        <f t="shared" si="12"/>
        <v>103661996</v>
      </c>
      <c r="AC38" s="101">
        <f t="shared" si="13"/>
        <v>0.22094277142296304</v>
      </c>
      <c r="AD38" s="83">
        <v>60099729</v>
      </c>
      <c r="AE38" s="84">
        <v>15121894</v>
      </c>
      <c r="AF38" s="84">
        <f t="shared" si="14"/>
        <v>75221623</v>
      </c>
      <c r="AG38" s="84">
        <v>354986325</v>
      </c>
      <c r="AH38" s="84">
        <v>354986325</v>
      </c>
      <c r="AI38" s="85">
        <v>46289717</v>
      </c>
      <c r="AJ38" s="120">
        <f t="shared" si="15"/>
        <v>0.13039859211478075</v>
      </c>
      <c r="AK38" s="121">
        <f t="shared" si="16"/>
        <v>-0.15810977649338942</v>
      </c>
    </row>
    <row r="39" spans="1:37" x14ac:dyDescent="0.2">
      <c r="A39" s="61" t="s">
        <v>101</v>
      </c>
      <c r="B39" s="62" t="s">
        <v>154</v>
      </c>
      <c r="C39" s="63" t="s">
        <v>155</v>
      </c>
      <c r="D39" s="83">
        <v>263167450</v>
      </c>
      <c r="E39" s="84">
        <v>29286519</v>
      </c>
      <c r="F39" s="85">
        <f t="shared" si="0"/>
        <v>292453969</v>
      </c>
      <c r="G39" s="83">
        <v>263167450</v>
      </c>
      <c r="H39" s="84">
        <v>29286519</v>
      </c>
      <c r="I39" s="85">
        <f t="shared" si="1"/>
        <v>292453969</v>
      </c>
      <c r="J39" s="83">
        <v>32583974</v>
      </c>
      <c r="K39" s="84">
        <v>57552</v>
      </c>
      <c r="L39" s="84">
        <f t="shared" si="2"/>
        <v>32641526</v>
      </c>
      <c r="M39" s="101">
        <f t="shared" si="3"/>
        <v>0.11161252525179441</v>
      </c>
      <c r="N39" s="83">
        <v>33977465</v>
      </c>
      <c r="O39" s="84">
        <v>3497865</v>
      </c>
      <c r="P39" s="84">
        <f t="shared" si="4"/>
        <v>37475330</v>
      </c>
      <c r="Q39" s="101">
        <f t="shared" si="5"/>
        <v>0.12814095198687489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66561439</v>
      </c>
      <c r="AA39" s="84">
        <f t="shared" si="11"/>
        <v>3555417</v>
      </c>
      <c r="AB39" s="84">
        <f t="shared" si="12"/>
        <v>70116856</v>
      </c>
      <c r="AC39" s="101">
        <f t="shared" si="13"/>
        <v>0.2397534772386693</v>
      </c>
      <c r="AD39" s="83">
        <v>76543345</v>
      </c>
      <c r="AE39" s="84">
        <v>2547995</v>
      </c>
      <c r="AF39" s="84">
        <f t="shared" si="14"/>
        <v>79091340</v>
      </c>
      <c r="AG39" s="84">
        <v>287103129</v>
      </c>
      <c r="AH39" s="84">
        <v>287103129</v>
      </c>
      <c r="AI39" s="85">
        <v>50769020</v>
      </c>
      <c r="AJ39" s="120">
        <f t="shared" si="15"/>
        <v>0.17683199823294157</v>
      </c>
      <c r="AK39" s="121">
        <f t="shared" si="16"/>
        <v>-0.52617657002650353</v>
      </c>
    </row>
    <row r="40" spans="1:37" x14ac:dyDescent="0.2">
      <c r="A40" s="61" t="s">
        <v>116</v>
      </c>
      <c r="B40" s="62" t="s">
        <v>156</v>
      </c>
      <c r="C40" s="63" t="s">
        <v>157</v>
      </c>
      <c r="D40" s="83">
        <v>706513911</v>
      </c>
      <c r="E40" s="84">
        <v>252801452</v>
      </c>
      <c r="F40" s="85">
        <f t="shared" si="0"/>
        <v>959315363</v>
      </c>
      <c r="G40" s="83">
        <v>706513911</v>
      </c>
      <c r="H40" s="84">
        <v>252801452</v>
      </c>
      <c r="I40" s="85">
        <f t="shared" si="1"/>
        <v>959315363</v>
      </c>
      <c r="J40" s="83">
        <v>92426357</v>
      </c>
      <c r="K40" s="84">
        <v>45901167</v>
      </c>
      <c r="L40" s="84">
        <f t="shared" si="2"/>
        <v>138327524</v>
      </c>
      <c r="M40" s="101">
        <f t="shared" si="3"/>
        <v>0.14419400474044114</v>
      </c>
      <c r="N40" s="83">
        <v>113812802</v>
      </c>
      <c r="O40" s="84">
        <v>26437111</v>
      </c>
      <c r="P40" s="84">
        <f t="shared" si="4"/>
        <v>140249913</v>
      </c>
      <c r="Q40" s="101">
        <f t="shared" si="5"/>
        <v>0.14619792240312532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206239159</v>
      </c>
      <c r="AA40" s="84">
        <f t="shared" si="11"/>
        <v>72338278</v>
      </c>
      <c r="AB40" s="84">
        <f t="shared" si="12"/>
        <v>278577437</v>
      </c>
      <c r="AC40" s="101">
        <f t="shared" si="13"/>
        <v>0.29039192714356643</v>
      </c>
      <c r="AD40" s="83">
        <v>181164598</v>
      </c>
      <c r="AE40" s="84">
        <v>113041043</v>
      </c>
      <c r="AF40" s="84">
        <f t="shared" si="14"/>
        <v>294205641</v>
      </c>
      <c r="AG40" s="84">
        <v>861409710</v>
      </c>
      <c r="AH40" s="84">
        <v>861409710</v>
      </c>
      <c r="AI40" s="85">
        <v>177292453</v>
      </c>
      <c r="AJ40" s="120">
        <f t="shared" si="15"/>
        <v>0.20581664095706559</v>
      </c>
      <c r="AK40" s="121">
        <f t="shared" si="16"/>
        <v>-0.5232929167391458</v>
      </c>
    </row>
    <row r="41" spans="1:37" ht="16.5" x14ac:dyDescent="0.3">
      <c r="A41" s="64" t="s">
        <v>0</v>
      </c>
      <c r="B41" s="65" t="s">
        <v>158</v>
      </c>
      <c r="C41" s="66" t="s">
        <v>0</v>
      </c>
      <c r="D41" s="86">
        <f>SUM(D37:D40)</f>
        <v>1614668395</v>
      </c>
      <c r="E41" s="87">
        <f>SUM(E37:E40)</f>
        <v>555856661</v>
      </c>
      <c r="F41" s="88">
        <f t="shared" si="0"/>
        <v>2170525056</v>
      </c>
      <c r="G41" s="86">
        <f>SUM(G37:G40)</f>
        <v>1614668395</v>
      </c>
      <c r="H41" s="87">
        <f>SUM(H37:H40)</f>
        <v>555856661</v>
      </c>
      <c r="I41" s="88">
        <f t="shared" si="1"/>
        <v>2170525056</v>
      </c>
      <c r="J41" s="86">
        <f>SUM(J37:J40)</f>
        <v>191445288</v>
      </c>
      <c r="K41" s="87">
        <f>SUM(K37:K40)</f>
        <v>65508096</v>
      </c>
      <c r="L41" s="87">
        <f t="shared" si="2"/>
        <v>256953384</v>
      </c>
      <c r="M41" s="102">
        <f t="shared" si="3"/>
        <v>0.11838305357945612</v>
      </c>
      <c r="N41" s="86">
        <f>SUM(N37:N40)</f>
        <v>309977776</v>
      </c>
      <c r="O41" s="87">
        <f>SUM(O37:O40)</f>
        <v>59262688</v>
      </c>
      <c r="P41" s="87">
        <f t="shared" si="4"/>
        <v>369240464</v>
      </c>
      <c r="Q41" s="102">
        <f t="shared" si="5"/>
        <v>0.17011573442992772</v>
      </c>
      <c r="R41" s="86">
        <f>SUM(R37:R40)</f>
        <v>0</v>
      </c>
      <c r="S41" s="87">
        <f>SUM(S37:S40)</f>
        <v>0</v>
      </c>
      <c r="T41" s="87">
        <f t="shared" si="6"/>
        <v>0</v>
      </c>
      <c r="U41" s="102">
        <f t="shared" si="7"/>
        <v>0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501423064</v>
      </c>
      <c r="AA41" s="87">
        <f t="shared" si="11"/>
        <v>124770784</v>
      </c>
      <c r="AB41" s="87">
        <f t="shared" si="12"/>
        <v>626193848</v>
      </c>
      <c r="AC41" s="102">
        <f t="shared" si="13"/>
        <v>0.28849878800938383</v>
      </c>
      <c r="AD41" s="86">
        <f>SUM(AD37:AD40)</f>
        <v>470411035</v>
      </c>
      <c r="AE41" s="87">
        <f>SUM(AE37:AE40)</f>
        <v>154429805</v>
      </c>
      <c r="AF41" s="87">
        <f t="shared" si="14"/>
        <v>624840840</v>
      </c>
      <c r="AG41" s="87">
        <f>SUM(AG37:AG40)</f>
        <v>1945169825</v>
      </c>
      <c r="AH41" s="87">
        <f>SUM(AH37:AH40)</f>
        <v>1945169825</v>
      </c>
      <c r="AI41" s="88">
        <f>SUM(AI37:AI40)</f>
        <v>410893857</v>
      </c>
      <c r="AJ41" s="122">
        <f t="shared" si="15"/>
        <v>0.2112380377893226</v>
      </c>
      <c r="AK41" s="123">
        <f t="shared" si="16"/>
        <v>-0.40906477239868</v>
      </c>
    </row>
    <row r="42" spans="1:37" x14ac:dyDescent="0.2">
      <c r="A42" s="61" t="s">
        <v>101</v>
      </c>
      <c r="B42" s="62" t="s">
        <v>159</v>
      </c>
      <c r="C42" s="63" t="s">
        <v>160</v>
      </c>
      <c r="D42" s="83">
        <v>415621296</v>
      </c>
      <c r="E42" s="84">
        <v>153753052</v>
      </c>
      <c r="F42" s="85">
        <f t="shared" si="0"/>
        <v>569374348</v>
      </c>
      <c r="G42" s="83">
        <v>415621296</v>
      </c>
      <c r="H42" s="84">
        <v>153753052</v>
      </c>
      <c r="I42" s="85">
        <f t="shared" si="1"/>
        <v>569374348</v>
      </c>
      <c r="J42" s="83">
        <v>60528345</v>
      </c>
      <c r="K42" s="84">
        <v>38318435</v>
      </c>
      <c r="L42" s="84">
        <f t="shared" si="2"/>
        <v>98846780</v>
      </c>
      <c r="M42" s="101">
        <f t="shared" si="3"/>
        <v>0.17360595950135779</v>
      </c>
      <c r="N42" s="83">
        <v>106686020</v>
      </c>
      <c r="O42" s="84">
        <v>24654362</v>
      </c>
      <c r="P42" s="84">
        <f t="shared" si="4"/>
        <v>131340382</v>
      </c>
      <c r="Q42" s="101">
        <f t="shared" si="5"/>
        <v>0.2306749196927291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167214365</v>
      </c>
      <c r="AA42" s="84">
        <f t="shared" si="11"/>
        <v>62972797</v>
      </c>
      <c r="AB42" s="84">
        <f t="shared" si="12"/>
        <v>230187162</v>
      </c>
      <c r="AC42" s="101">
        <f t="shared" si="13"/>
        <v>0.4042808791940869</v>
      </c>
      <c r="AD42" s="83">
        <v>88945082</v>
      </c>
      <c r="AE42" s="84">
        <v>37615461</v>
      </c>
      <c r="AF42" s="84">
        <f t="shared" si="14"/>
        <v>126560543</v>
      </c>
      <c r="AG42" s="84">
        <v>573102015</v>
      </c>
      <c r="AH42" s="84">
        <v>573102015</v>
      </c>
      <c r="AI42" s="85">
        <v>53240992</v>
      </c>
      <c r="AJ42" s="120">
        <f t="shared" si="15"/>
        <v>9.2899676857705685E-2</v>
      </c>
      <c r="AK42" s="121">
        <f t="shared" si="16"/>
        <v>3.7767213119494825E-2</v>
      </c>
    </row>
    <row r="43" spans="1:37" x14ac:dyDescent="0.2">
      <c r="A43" s="61" t="s">
        <v>101</v>
      </c>
      <c r="B43" s="62" t="s">
        <v>161</v>
      </c>
      <c r="C43" s="63" t="s">
        <v>162</v>
      </c>
      <c r="D43" s="83">
        <v>256555717</v>
      </c>
      <c r="E43" s="84">
        <v>118778588</v>
      </c>
      <c r="F43" s="85">
        <f t="shared" si="0"/>
        <v>375334305</v>
      </c>
      <c r="G43" s="83">
        <v>256555717</v>
      </c>
      <c r="H43" s="84">
        <v>118778588</v>
      </c>
      <c r="I43" s="85">
        <f t="shared" si="1"/>
        <v>375334305</v>
      </c>
      <c r="J43" s="83">
        <v>49026690</v>
      </c>
      <c r="K43" s="84">
        <v>47254202</v>
      </c>
      <c r="L43" s="84">
        <f t="shared" si="2"/>
        <v>96280892</v>
      </c>
      <c r="M43" s="101">
        <f t="shared" si="3"/>
        <v>0.25652036256051786</v>
      </c>
      <c r="N43" s="83">
        <v>31467950</v>
      </c>
      <c r="O43" s="84">
        <v>13100602</v>
      </c>
      <c r="P43" s="84">
        <f t="shared" si="4"/>
        <v>44568552</v>
      </c>
      <c r="Q43" s="101">
        <f t="shared" si="5"/>
        <v>0.11874361444259672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80494640</v>
      </c>
      <c r="AA43" s="84">
        <f t="shared" si="11"/>
        <v>60354804</v>
      </c>
      <c r="AB43" s="84">
        <f t="shared" si="12"/>
        <v>140849444</v>
      </c>
      <c r="AC43" s="101">
        <f t="shared" si="13"/>
        <v>0.37526397700311459</v>
      </c>
      <c r="AD43" s="83">
        <v>73767777</v>
      </c>
      <c r="AE43" s="84">
        <v>83362097</v>
      </c>
      <c r="AF43" s="84">
        <f t="shared" si="14"/>
        <v>157129874</v>
      </c>
      <c r="AG43" s="84">
        <v>326212078</v>
      </c>
      <c r="AH43" s="84">
        <v>326212078</v>
      </c>
      <c r="AI43" s="85">
        <v>55683239</v>
      </c>
      <c r="AJ43" s="120">
        <f t="shared" si="15"/>
        <v>0.1706964357095325</v>
      </c>
      <c r="AK43" s="121">
        <f t="shared" si="16"/>
        <v>-0.71635850735805973</v>
      </c>
    </row>
    <row r="44" spans="1:37" x14ac:dyDescent="0.2">
      <c r="A44" s="61" t="s">
        <v>101</v>
      </c>
      <c r="B44" s="62" t="s">
        <v>163</v>
      </c>
      <c r="C44" s="63" t="s">
        <v>164</v>
      </c>
      <c r="D44" s="83">
        <v>431118056</v>
      </c>
      <c r="E44" s="84">
        <v>108164003</v>
      </c>
      <c r="F44" s="85">
        <f t="shared" si="0"/>
        <v>539282059</v>
      </c>
      <c r="G44" s="83">
        <v>442508120</v>
      </c>
      <c r="H44" s="84">
        <v>115189372</v>
      </c>
      <c r="I44" s="85">
        <f t="shared" si="1"/>
        <v>557697492</v>
      </c>
      <c r="J44" s="83">
        <v>74777567</v>
      </c>
      <c r="K44" s="84">
        <v>148011806</v>
      </c>
      <c r="L44" s="84">
        <f t="shared" si="2"/>
        <v>222789373</v>
      </c>
      <c r="M44" s="101">
        <f t="shared" si="3"/>
        <v>0.41312216729983964</v>
      </c>
      <c r="N44" s="83">
        <v>81043589</v>
      </c>
      <c r="O44" s="84">
        <v>24337647</v>
      </c>
      <c r="P44" s="84">
        <f t="shared" si="4"/>
        <v>105381236</v>
      </c>
      <c r="Q44" s="101">
        <f t="shared" si="5"/>
        <v>0.19541023893027379</v>
      </c>
      <c r="R44" s="83">
        <v>0</v>
      </c>
      <c r="S44" s="84">
        <v>0</v>
      </c>
      <c r="T44" s="84">
        <f t="shared" si="6"/>
        <v>0</v>
      </c>
      <c r="U44" s="101">
        <f t="shared" si="7"/>
        <v>0</v>
      </c>
      <c r="V44" s="83">
        <v>0</v>
      </c>
      <c r="W44" s="84">
        <v>0</v>
      </c>
      <c r="X44" s="84">
        <f t="shared" si="8"/>
        <v>0</v>
      </c>
      <c r="Y44" s="101">
        <f t="shared" si="9"/>
        <v>0</v>
      </c>
      <c r="Z44" s="83">
        <f t="shared" si="10"/>
        <v>155821156</v>
      </c>
      <c r="AA44" s="84">
        <f t="shared" si="11"/>
        <v>172349453</v>
      </c>
      <c r="AB44" s="84">
        <f t="shared" si="12"/>
        <v>328170609</v>
      </c>
      <c r="AC44" s="101">
        <f t="shared" si="13"/>
        <v>0.6085324062301134</v>
      </c>
      <c r="AD44" s="83">
        <v>128108726</v>
      </c>
      <c r="AE44" s="84">
        <v>131887336</v>
      </c>
      <c r="AF44" s="84">
        <f t="shared" si="14"/>
        <v>259996062</v>
      </c>
      <c r="AG44" s="84">
        <v>538050999</v>
      </c>
      <c r="AH44" s="84">
        <v>538050999</v>
      </c>
      <c r="AI44" s="85">
        <v>93517472</v>
      </c>
      <c r="AJ44" s="120">
        <f t="shared" si="15"/>
        <v>0.17380782151470367</v>
      </c>
      <c r="AK44" s="121">
        <f t="shared" si="16"/>
        <v>-0.59468141482850612</v>
      </c>
    </row>
    <row r="45" spans="1:37" x14ac:dyDescent="0.2">
      <c r="A45" s="61" t="s">
        <v>101</v>
      </c>
      <c r="B45" s="62" t="s">
        <v>165</v>
      </c>
      <c r="C45" s="63" t="s">
        <v>166</v>
      </c>
      <c r="D45" s="83">
        <v>294352230</v>
      </c>
      <c r="E45" s="84">
        <v>90499726</v>
      </c>
      <c r="F45" s="85">
        <f t="shared" si="0"/>
        <v>384851956</v>
      </c>
      <c r="G45" s="83">
        <v>294352230</v>
      </c>
      <c r="H45" s="84">
        <v>90499726</v>
      </c>
      <c r="I45" s="85">
        <f t="shared" si="1"/>
        <v>384851956</v>
      </c>
      <c r="J45" s="83">
        <v>57185950</v>
      </c>
      <c r="K45" s="84">
        <v>79737859</v>
      </c>
      <c r="L45" s="84">
        <f t="shared" si="2"/>
        <v>136923809</v>
      </c>
      <c r="M45" s="101">
        <f t="shared" si="3"/>
        <v>0.35578306635915863</v>
      </c>
      <c r="N45" s="83">
        <v>64776406</v>
      </c>
      <c r="O45" s="84">
        <v>22318046</v>
      </c>
      <c r="P45" s="84">
        <f t="shared" si="4"/>
        <v>87094452</v>
      </c>
      <c r="Q45" s="101">
        <f t="shared" si="5"/>
        <v>0.22630637740606935</v>
      </c>
      <c r="R45" s="83">
        <v>0</v>
      </c>
      <c r="S45" s="84">
        <v>0</v>
      </c>
      <c r="T45" s="84">
        <f t="shared" si="6"/>
        <v>0</v>
      </c>
      <c r="U45" s="101">
        <f t="shared" si="7"/>
        <v>0</v>
      </c>
      <c r="V45" s="83">
        <v>0</v>
      </c>
      <c r="W45" s="84">
        <v>0</v>
      </c>
      <c r="X45" s="84">
        <f t="shared" si="8"/>
        <v>0</v>
      </c>
      <c r="Y45" s="101">
        <f t="shared" si="9"/>
        <v>0</v>
      </c>
      <c r="Z45" s="83">
        <f t="shared" si="10"/>
        <v>121962356</v>
      </c>
      <c r="AA45" s="84">
        <f t="shared" si="11"/>
        <v>102055905</v>
      </c>
      <c r="AB45" s="84">
        <f t="shared" si="12"/>
        <v>224018261</v>
      </c>
      <c r="AC45" s="101">
        <f t="shared" si="13"/>
        <v>0.58208944376522798</v>
      </c>
      <c r="AD45" s="83">
        <v>98903075</v>
      </c>
      <c r="AE45" s="84">
        <v>38086043</v>
      </c>
      <c r="AF45" s="84">
        <f t="shared" si="14"/>
        <v>136989118</v>
      </c>
      <c r="AG45" s="84">
        <v>411266804</v>
      </c>
      <c r="AH45" s="84">
        <v>411266804</v>
      </c>
      <c r="AI45" s="85">
        <v>70626985</v>
      </c>
      <c r="AJ45" s="120">
        <f t="shared" si="15"/>
        <v>0.17173033250697278</v>
      </c>
      <c r="AK45" s="121">
        <f t="shared" si="16"/>
        <v>-0.3642235728534291</v>
      </c>
    </row>
    <row r="46" spans="1:37" x14ac:dyDescent="0.2">
      <c r="A46" s="61" t="s">
        <v>101</v>
      </c>
      <c r="B46" s="62" t="s">
        <v>167</v>
      </c>
      <c r="C46" s="63" t="s">
        <v>168</v>
      </c>
      <c r="D46" s="83">
        <v>1432065628</v>
      </c>
      <c r="E46" s="84">
        <v>143283529</v>
      </c>
      <c r="F46" s="85">
        <f t="shared" si="0"/>
        <v>1575349157</v>
      </c>
      <c r="G46" s="83">
        <v>1432065628</v>
      </c>
      <c r="H46" s="84">
        <v>143283529</v>
      </c>
      <c r="I46" s="85">
        <f t="shared" si="1"/>
        <v>1575349157</v>
      </c>
      <c r="J46" s="83">
        <v>324826727</v>
      </c>
      <c r="K46" s="84">
        <v>42056943</v>
      </c>
      <c r="L46" s="84">
        <f t="shared" si="2"/>
        <v>366883670</v>
      </c>
      <c r="M46" s="101">
        <f t="shared" si="3"/>
        <v>0.23289038393156675</v>
      </c>
      <c r="N46" s="83">
        <v>372660030</v>
      </c>
      <c r="O46" s="84">
        <v>32339931</v>
      </c>
      <c r="P46" s="84">
        <f t="shared" si="4"/>
        <v>404999961</v>
      </c>
      <c r="Q46" s="101">
        <f t="shared" si="5"/>
        <v>0.25708583979646615</v>
      </c>
      <c r="R46" s="83">
        <v>0</v>
      </c>
      <c r="S46" s="84">
        <v>0</v>
      </c>
      <c r="T46" s="84">
        <f t="shared" si="6"/>
        <v>0</v>
      </c>
      <c r="U46" s="101">
        <f t="shared" si="7"/>
        <v>0</v>
      </c>
      <c r="V46" s="83">
        <v>0</v>
      </c>
      <c r="W46" s="84">
        <v>0</v>
      </c>
      <c r="X46" s="84">
        <f t="shared" si="8"/>
        <v>0</v>
      </c>
      <c r="Y46" s="101">
        <f t="shared" si="9"/>
        <v>0</v>
      </c>
      <c r="Z46" s="83">
        <f t="shared" si="10"/>
        <v>697486757</v>
      </c>
      <c r="AA46" s="84">
        <f t="shared" si="11"/>
        <v>74396874</v>
      </c>
      <c r="AB46" s="84">
        <f t="shared" si="12"/>
        <v>771883631</v>
      </c>
      <c r="AC46" s="101">
        <f t="shared" si="13"/>
        <v>0.4899762237280329</v>
      </c>
      <c r="AD46" s="83">
        <v>631832063</v>
      </c>
      <c r="AE46" s="84">
        <v>252133868</v>
      </c>
      <c r="AF46" s="84">
        <f t="shared" si="14"/>
        <v>883965931</v>
      </c>
      <c r="AG46" s="84">
        <v>1406651315</v>
      </c>
      <c r="AH46" s="84">
        <v>1406651315</v>
      </c>
      <c r="AI46" s="85">
        <v>413426621</v>
      </c>
      <c r="AJ46" s="120">
        <f t="shared" si="15"/>
        <v>0.29390838837697314</v>
      </c>
      <c r="AK46" s="121">
        <f t="shared" si="16"/>
        <v>-0.54183759034487045</v>
      </c>
    </row>
    <row r="47" spans="1:37" x14ac:dyDescent="0.2">
      <c r="A47" s="61" t="s">
        <v>116</v>
      </c>
      <c r="B47" s="62" t="s">
        <v>169</v>
      </c>
      <c r="C47" s="63" t="s">
        <v>170</v>
      </c>
      <c r="D47" s="83">
        <v>1583137297</v>
      </c>
      <c r="E47" s="84">
        <v>1144000633</v>
      </c>
      <c r="F47" s="85">
        <f t="shared" si="0"/>
        <v>2727137930</v>
      </c>
      <c r="G47" s="83">
        <v>1583137297</v>
      </c>
      <c r="H47" s="84">
        <v>1144000633</v>
      </c>
      <c r="I47" s="85">
        <f t="shared" si="1"/>
        <v>2727137930</v>
      </c>
      <c r="J47" s="83">
        <v>211422991</v>
      </c>
      <c r="K47" s="84">
        <v>13254590</v>
      </c>
      <c r="L47" s="84">
        <f t="shared" si="2"/>
        <v>224677581</v>
      </c>
      <c r="M47" s="101">
        <f t="shared" si="3"/>
        <v>8.2385851675642968E-2</v>
      </c>
      <c r="N47" s="83">
        <v>259443040</v>
      </c>
      <c r="O47" s="84">
        <v>26651477</v>
      </c>
      <c r="P47" s="84">
        <f t="shared" si="4"/>
        <v>286094517</v>
      </c>
      <c r="Q47" s="101">
        <f t="shared" si="5"/>
        <v>0.10490650797409429</v>
      </c>
      <c r="R47" s="83">
        <v>0</v>
      </c>
      <c r="S47" s="84">
        <v>0</v>
      </c>
      <c r="T47" s="84">
        <f t="shared" si="6"/>
        <v>0</v>
      </c>
      <c r="U47" s="101">
        <f t="shared" si="7"/>
        <v>0</v>
      </c>
      <c r="V47" s="83">
        <v>0</v>
      </c>
      <c r="W47" s="84">
        <v>0</v>
      </c>
      <c r="X47" s="84">
        <f t="shared" si="8"/>
        <v>0</v>
      </c>
      <c r="Y47" s="101">
        <f t="shared" si="9"/>
        <v>0</v>
      </c>
      <c r="Z47" s="83">
        <f t="shared" si="10"/>
        <v>470866031</v>
      </c>
      <c r="AA47" s="84">
        <f t="shared" si="11"/>
        <v>39906067</v>
      </c>
      <c r="AB47" s="84">
        <f t="shared" si="12"/>
        <v>510772098</v>
      </c>
      <c r="AC47" s="101">
        <f t="shared" si="13"/>
        <v>0.18729235964973726</v>
      </c>
      <c r="AD47" s="83">
        <v>623832235</v>
      </c>
      <c r="AE47" s="84">
        <v>290639919</v>
      </c>
      <c r="AF47" s="84">
        <f t="shared" si="14"/>
        <v>914472154</v>
      </c>
      <c r="AG47" s="84">
        <v>2751208296</v>
      </c>
      <c r="AH47" s="84">
        <v>2751208296</v>
      </c>
      <c r="AI47" s="85">
        <v>596499538</v>
      </c>
      <c r="AJ47" s="120">
        <f t="shared" si="15"/>
        <v>0.21681365924465065</v>
      </c>
      <c r="AK47" s="121">
        <f t="shared" si="16"/>
        <v>-0.68714791833891098</v>
      </c>
    </row>
    <row r="48" spans="1:37" ht="16.5" x14ac:dyDescent="0.3">
      <c r="A48" s="64" t="s">
        <v>0</v>
      </c>
      <c r="B48" s="65" t="s">
        <v>171</v>
      </c>
      <c r="C48" s="66" t="s">
        <v>0</v>
      </c>
      <c r="D48" s="86">
        <f>SUM(D42:D47)</f>
        <v>4412850224</v>
      </c>
      <c r="E48" s="87">
        <f>SUM(E42:E47)</f>
        <v>1758479531</v>
      </c>
      <c r="F48" s="88">
        <f t="shared" si="0"/>
        <v>6171329755</v>
      </c>
      <c r="G48" s="86">
        <f>SUM(G42:G47)</f>
        <v>4424240288</v>
      </c>
      <c r="H48" s="87">
        <f>SUM(H42:H47)</f>
        <v>1765504900</v>
      </c>
      <c r="I48" s="88">
        <f t="shared" si="1"/>
        <v>6189745188</v>
      </c>
      <c r="J48" s="86">
        <f>SUM(J42:J47)</f>
        <v>777768270</v>
      </c>
      <c r="K48" s="87">
        <f>SUM(K42:K47)</f>
        <v>368633835</v>
      </c>
      <c r="L48" s="87">
        <f t="shared" si="2"/>
        <v>1146402105</v>
      </c>
      <c r="M48" s="102">
        <f t="shared" si="3"/>
        <v>0.18576257476294913</v>
      </c>
      <c r="N48" s="86">
        <f>SUM(N42:N47)</f>
        <v>916077035</v>
      </c>
      <c r="O48" s="87">
        <f>SUM(O42:O47)</f>
        <v>143402065</v>
      </c>
      <c r="P48" s="87">
        <f t="shared" si="4"/>
        <v>1059479100</v>
      </c>
      <c r="Q48" s="102">
        <f t="shared" si="5"/>
        <v>0.17167760305493512</v>
      </c>
      <c r="R48" s="86">
        <f>SUM(R42:R47)</f>
        <v>0</v>
      </c>
      <c r="S48" s="87">
        <f>SUM(S42:S47)</f>
        <v>0</v>
      </c>
      <c r="T48" s="87">
        <f t="shared" si="6"/>
        <v>0</v>
      </c>
      <c r="U48" s="102">
        <f t="shared" si="7"/>
        <v>0</v>
      </c>
      <c r="V48" s="86">
        <f>SUM(V42:V47)</f>
        <v>0</v>
      </c>
      <c r="W48" s="87">
        <f>SUM(W42:W47)</f>
        <v>0</v>
      </c>
      <c r="X48" s="87">
        <f t="shared" si="8"/>
        <v>0</v>
      </c>
      <c r="Y48" s="102">
        <f t="shared" si="9"/>
        <v>0</v>
      </c>
      <c r="Z48" s="86">
        <f t="shared" si="10"/>
        <v>1693845305</v>
      </c>
      <c r="AA48" s="87">
        <f t="shared" si="11"/>
        <v>512035900</v>
      </c>
      <c r="AB48" s="87">
        <f t="shared" si="12"/>
        <v>2205881205</v>
      </c>
      <c r="AC48" s="102">
        <f t="shared" si="13"/>
        <v>0.35744017781788423</v>
      </c>
      <c r="AD48" s="86">
        <f>SUM(AD42:AD47)</f>
        <v>1645388958</v>
      </c>
      <c r="AE48" s="87">
        <f>SUM(AE42:AE47)</f>
        <v>833724724</v>
      </c>
      <c r="AF48" s="87">
        <f t="shared" si="14"/>
        <v>2479113682</v>
      </c>
      <c r="AG48" s="87">
        <f>SUM(AG42:AG47)</f>
        <v>6006491507</v>
      </c>
      <c r="AH48" s="87">
        <f>SUM(AH42:AH47)</f>
        <v>6006491507</v>
      </c>
      <c r="AI48" s="88">
        <f>SUM(AI42:AI47)</f>
        <v>1282994847</v>
      </c>
      <c r="AJ48" s="122">
        <f t="shared" si="15"/>
        <v>0.21360137536277049</v>
      </c>
      <c r="AK48" s="123">
        <f t="shared" si="16"/>
        <v>-0.57263795214696411</v>
      </c>
    </row>
    <row r="49" spans="1:37" x14ac:dyDescent="0.2">
      <c r="A49" s="61" t="s">
        <v>101</v>
      </c>
      <c r="B49" s="62" t="s">
        <v>172</v>
      </c>
      <c r="C49" s="63" t="s">
        <v>173</v>
      </c>
      <c r="D49" s="83">
        <v>430345896</v>
      </c>
      <c r="E49" s="84">
        <v>192872520</v>
      </c>
      <c r="F49" s="85">
        <f t="shared" si="0"/>
        <v>623218416</v>
      </c>
      <c r="G49" s="83">
        <v>430345896</v>
      </c>
      <c r="H49" s="84">
        <v>192872520</v>
      </c>
      <c r="I49" s="85">
        <f t="shared" si="1"/>
        <v>623218416</v>
      </c>
      <c r="J49" s="83">
        <v>90236116</v>
      </c>
      <c r="K49" s="84">
        <v>50084284</v>
      </c>
      <c r="L49" s="84">
        <f t="shared" si="2"/>
        <v>140320400</v>
      </c>
      <c r="M49" s="101">
        <f t="shared" si="3"/>
        <v>0.22515445050648183</v>
      </c>
      <c r="N49" s="83">
        <v>112257094</v>
      </c>
      <c r="O49" s="84">
        <v>49727095</v>
      </c>
      <c r="P49" s="84">
        <f t="shared" si="4"/>
        <v>161984189</v>
      </c>
      <c r="Q49" s="101">
        <f t="shared" si="5"/>
        <v>0.25991560076106607</v>
      </c>
      <c r="R49" s="83">
        <v>0</v>
      </c>
      <c r="S49" s="84">
        <v>0</v>
      </c>
      <c r="T49" s="84">
        <f t="shared" si="6"/>
        <v>0</v>
      </c>
      <c r="U49" s="101">
        <f t="shared" si="7"/>
        <v>0</v>
      </c>
      <c r="V49" s="83">
        <v>0</v>
      </c>
      <c r="W49" s="84">
        <v>0</v>
      </c>
      <c r="X49" s="84">
        <f t="shared" si="8"/>
        <v>0</v>
      </c>
      <c r="Y49" s="101">
        <f t="shared" si="9"/>
        <v>0</v>
      </c>
      <c r="Z49" s="83">
        <f t="shared" si="10"/>
        <v>202493210</v>
      </c>
      <c r="AA49" s="84">
        <f t="shared" si="11"/>
        <v>99811379</v>
      </c>
      <c r="AB49" s="84">
        <f t="shared" si="12"/>
        <v>302304589</v>
      </c>
      <c r="AC49" s="101">
        <f t="shared" si="13"/>
        <v>0.48507005126754793</v>
      </c>
      <c r="AD49" s="83">
        <v>149773943</v>
      </c>
      <c r="AE49" s="84">
        <v>84231523</v>
      </c>
      <c r="AF49" s="84">
        <f t="shared" si="14"/>
        <v>234005466</v>
      </c>
      <c r="AG49" s="84">
        <v>582706536</v>
      </c>
      <c r="AH49" s="84">
        <v>582706536</v>
      </c>
      <c r="AI49" s="85">
        <v>136646503</v>
      </c>
      <c r="AJ49" s="120">
        <f t="shared" si="15"/>
        <v>0.23450312388464439</v>
      </c>
      <c r="AK49" s="121">
        <f t="shared" si="16"/>
        <v>-0.30777604570997497</v>
      </c>
    </row>
    <row r="50" spans="1:37" x14ac:dyDescent="0.2">
      <c r="A50" s="61" t="s">
        <v>101</v>
      </c>
      <c r="B50" s="62" t="s">
        <v>174</v>
      </c>
      <c r="C50" s="63" t="s">
        <v>175</v>
      </c>
      <c r="D50" s="83">
        <v>364894607</v>
      </c>
      <c r="E50" s="84">
        <v>175619628</v>
      </c>
      <c r="F50" s="85">
        <f t="shared" si="0"/>
        <v>540514235</v>
      </c>
      <c r="G50" s="83">
        <v>364894607</v>
      </c>
      <c r="H50" s="84">
        <v>175619628</v>
      </c>
      <c r="I50" s="85">
        <f t="shared" si="1"/>
        <v>540514235</v>
      </c>
      <c r="J50" s="83">
        <v>56177262</v>
      </c>
      <c r="K50" s="84">
        <v>25331245</v>
      </c>
      <c r="L50" s="84">
        <f t="shared" si="2"/>
        <v>81508507</v>
      </c>
      <c r="M50" s="101">
        <f t="shared" si="3"/>
        <v>0.15079807657609609</v>
      </c>
      <c r="N50" s="83">
        <v>70611457</v>
      </c>
      <c r="O50" s="84">
        <v>48686189</v>
      </c>
      <c r="P50" s="84">
        <f t="shared" si="4"/>
        <v>119297646</v>
      </c>
      <c r="Q50" s="101">
        <f t="shared" si="5"/>
        <v>0.22071138607478116</v>
      </c>
      <c r="R50" s="83">
        <v>0</v>
      </c>
      <c r="S50" s="84">
        <v>0</v>
      </c>
      <c r="T50" s="84">
        <f t="shared" si="6"/>
        <v>0</v>
      </c>
      <c r="U50" s="101">
        <f t="shared" si="7"/>
        <v>0</v>
      </c>
      <c r="V50" s="83">
        <v>0</v>
      </c>
      <c r="W50" s="84">
        <v>0</v>
      </c>
      <c r="X50" s="84">
        <f t="shared" si="8"/>
        <v>0</v>
      </c>
      <c r="Y50" s="101">
        <f t="shared" si="9"/>
        <v>0</v>
      </c>
      <c r="Z50" s="83">
        <f t="shared" si="10"/>
        <v>126788719</v>
      </c>
      <c r="AA50" s="84">
        <f t="shared" si="11"/>
        <v>74017434</v>
      </c>
      <c r="AB50" s="84">
        <f t="shared" si="12"/>
        <v>200806153</v>
      </c>
      <c r="AC50" s="101">
        <f t="shared" si="13"/>
        <v>0.37150946265087725</v>
      </c>
      <c r="AD50" s="83">
        <v>114289428</v>
      </c>
      <c r="AE50" s="84">
        <v>65228439</v>
      </c>
      <c r="AF50" s="84">
        <f t="shared" si="14"/>
        <v>179517867</v>
      </c>
      <c r="AG50" s="84">
        <v>550984622</v>
      </c>
      <c r="AH50" s="84">
        <v>550984622</v>
      </c>
      <c r="AI50" s="85">
        <v>109682853</v>
      </c>
      <c r="AJ50" s="120">
        <f t="shared" si="15"/>
        <v>0.19906699501315664</v>
      </c>
      <c r="AK50" s="121">
        <f t="shared" si="16"/>
        <v>-0.33545530596127238</v>
      </c>
    </row>
    <row r="51" spans="1:37" x14ac:dyDescent="0.2">
      <c r="A51" s="61" t="s">
        <v>101</v>
      </c>
      <c r="B51" s="62" t="s">
        <v>176</v>
      </c>
      <c r="C51" s="63" t="s">
        <v>177</v>
      </c>
      <c r="D51" s="83">
        <v>433529368</v>
      </c>
      <c r="E51" s="84">
        <v>117726617</v>
      </c>
      <c r="F51" s="85">
        <f t="shared" si="0"/>
        <v>551255985</v>
      </c>
      <c r="G51" s="83">
        <v>433529368</v>
      </c>
      <c r="H51" s="84">
        <v>117726617</v>
      </c>
      <c r="I51" s="85">
        <f t="shared" si="1"/>
        <v>551255985</v>
      </c>
      <c r="J51" s="83">
        <v>75127846</v>
      </c>
      <c r="K51" s="84">
        <v>8934784</v>
      </c>
      <c r="L51" s="84">
        <f t="shared" si="2"/>
        <v>84062630</v>
      </c>
      <c r="M51" s="101">
        <f t="shared" si="3"/>
        <v>0.15249291125610182</v>
      </c>
      <c r="N51" s="83">
        <v>99138115</v>
      </c>
      <c r="O51" s="84">
        <v>31229250</v>
      </c>
      <c r="P51" s="84">
        <f t="shared" si="4"/>
        <v>130367365</v>
      </c>
      <c r="Q51" s="101">
        <f t="shared" si="5"/>
        <v>0.23649151854559911</v>
      </c>
      <c r="R51" s="83">
        <v>0</v>
      </c>
      <c r="S51" s="84">
        <v>0</v>
      </c>
      <c r="T51" s="84">
        <f t="shared" si="6"/>
        <v>0</v>
      </c>
      <c r="U51" s="101">
        <f t="shared" si="7"/>
        <v>0</v>
      </c>
      <c r="V51" s="83">
        <v>0</v>
      </c>
      <c r="W51" s="84">
        <v>0</v>
      </c>
      <c r="X51" s="84">
        <f t="shared" si="8"/>
        <v>0</v>
      </c>
      <c r="Y51" s="101">
        <f t="shared" si="9"/>
        <v>0</v>
      </c>
      <c r="Z51" s="83">
        <f t="shared" si="10"/>
        <v>174265961</v>
      </c>
      <c r="AA51" s="84">
        <f t="shared" si="11"/>
        <v>40164034</v>
      </c>
      <c r="AB51" s="84">
        <f t="shared" si="12"/>
        <v>214429995</v>
      </c>
      <c r="AC51" s="101">
        <f t="shared" si="13"/>
        <v>0.38898442980170095</v>
      </c>
      <c r="AD51" s="83">
        <v>136682485</v>
      </c>
      <c r="AE51" s="84">
        <v>30266197</v>
      </c>
      <c r="AF51" s="84">
        <f t="shared" si="14"/>
        <v>166948682</v>
      </c>
      <c r="AG51" s="84">
        <v>498998484</v>
      </c>
      <c r="AH51" s="84">
        <v>498998484</v>
      </c>
      <c r="AI51" s="85">
        <v>89092291</v>
      </c>
      <c r="AJ51" s="120">
        <f t="shared" si="15"/>
        <v>0.17854220775548488</v>
      </c>
      <c r="AK51" s="121">
        <f t="shared" si="16"/>
        <v>-0.21911713564770763</v>
      </c>
    </row>
    <row r="52" spans="1:37" x14ac:dyDescent="0.2">
      <c r="A52" s="61" t="s">
        <v>101</v>
      </c>
      <c r="B52" s="62" t="s">
        <v>178</v>
      </c>
      <c r="C52" s="63" t="s">
        <v>179</v>
      </c>
      <c r="D52" s="83">
        <v>220002931</v>
      </c>
      <c r="E52" s="84">
        <v>70008190</v>
      </c>
      <c r="F52" s="85">
        <f t="shared" si="0"/>
        <v>290011121</v>
      </c>
      <c r="G52" s="83">
        <v>220002931</v>
      </c>
      <c r="H52" s="84">
        <v>70008190</v>
      </c>
      <c r="I52" s="85">
        <f t="shared" si="1"/>
        <v>290011121</v>
      </c>
      <c r="J52" s="83">
        <v>34984916</v>
      </c>
      <c r="K52" s="84">
        <v>11063917</v>
      </c>
      <c r="L52" s="84">
        <f t="shared" si="2"/>
        <v>46048833</v>
      </c>
      <c r="M52" s="101">
        <f t="shared" si="3"/>
        <v>0.15878299025643228</v>
      </c>
      <c r="N52" s="83">
        <v>40234114</v>
      </c>
      <c r="O52" s="84">
        <v>14877756</v>
      </c>
      <c r="P52" s="84">
        <f t="shared" si="4"/>
        <v>55111870</v>
      </c>
      <c r="Q52" s="101">
        <f t="shared" si="5"/>
        <v>0.19003364357189598</v>
      </c>
      <c r="R52" s="83">
        <v>0</v>
      </c>
      <c r="S52" s="84">
        <v>0</v>
      </c>
      <c r="T52" s="84">
        <f t="shared" si="6"/>
        <v>0</v>
      </c>
      <c r="U52" s="101">
        <f t="shared" si="7"/>
        <v>0</v>
      </c>
      <c r="V52" s="83">
        <v>0</v>
      </c>
      <c r="W52" s="84">
        <v>0</v>
      </c>
      <c r="X52" s="84">
        <f t="shared" si="8"/>
        <v>0</v>
      </c>
      <c r="Y52" s="101">
        <f t="shared" si="9"/>
        <v>0</v>
      </c>
      <c r="Z52" s="83">
        <f t="shared" si="10"/>
        <v>75219030</v>
      </c>
      <c r="AA52" s="84">
        <f t="shared" si="11"/>
        <v>25941673</v>
      </c>
      <c r="AB52" s="84">
        <f t="shared" si="12"/>
        <v>101160703</v>
      </c>
      <c r="AC52" s="101">
        <f t="shared" si="13"/>
        <v>0.34881663382832828</v>
      </c>
      <c r="AD52" s="83">
        <v>58739351</v>
      </c>
      <c r="AE52" s="84">
        <v>22406975</v>
      </c>
      <c r="AF52" s="84">
        <f t="shared" si="14"/>
        <v>81146326</v>
      </c>
      <c r="AG52" s="84">
        <v>263834160</v>
      </c>
      <c r="AH52" s="84">
        <v>263834160</v>
      </c>
      <c r="AI52" s="85">
        <v>53791351</v>
      </c>
      <c r="AJ52" s="120">
        <f t="shared" si="15"/>
        <v>0.20388319313920533</v>
      </c>
      <c r="AK52" s="121">
        <f t="shared" si="16"/>
        <v>-0.32083345338395231</v>
      </c>
    </row>
    <row r="53" spans="1:37" x14ac:dyDescent="0.2">
      <c r="A53" s="61" t="s">
        <v>116</v>
      </c>
      <c r="B53" s="62" t="s">
        <v>180</v>
      </c>
      <c r="C53" s="63" t="s">
        <v>181</v>
      </c>
      <c r="D53" s="83">
        <v>785050875</v>
      </c>
      <c r="E53" s="84">
        <v>564360200</v>
      </c>
      <c r="F53" s="85">
        <f t="shared" si="0"/>
        <v>1349411075</v>
      </c>
      <c r="G53" s="83">
        <v>785050875</v>
      </c>
      <c r="H53" s="84">
        <v>564360200</v>
      </c>
      <c r="I53" s="85">
        <f t="shared" si="1"/>
        <v>1349411075</v>
      </c>
      <c r="J53" s="83">
        <v>157768580</v>
      </c>
      <c r="K53" s="84">
        <v>81104401</v>
      </c>
      <c r="L53" s="84">
        <f t="shared" si="2"/>
        <v>238872981</v>
      </c>
      <c r="M53" s="101">
        <f t="shared" si="3"/>
        <v>0.17702017229997907</v>
      </c>
      <c r="N53" s="83">
        <v>163389231</v>
      </c>
      <c r="O53" s="84">
        <v>190556802</v>
      </c>
      <c r="P53" s="84">
        <f t="shared" si="4"/>
        <v>353946033</v>
      </c>
      <c r="Q53" s="101">
        <f t="shared" si="5"/>
        <v>0.2622966711607877</v>
      </c>
      <c r="R53" s="83">
        <v>0</v>
      </c>
      <c r="S53" s="84">
        <v>0</v>
      </c>
      <c r="T53" s="84">
        <f t="shared" si="6"/>
        <v>0</v>
      </c>
      <c r="U53" s="101">
        <f t="shared" si="7"/>
        <v>0</v>
      </c>
      <c r="V53" s="83">
        <v>0</v>
      </c>
      <c r="W53" s="84">
        <v>0</v>
      </c>
      <c r="X53" s="84">
        <f t="shared" si="8"/>
        <v>0</v>
      </c>
      <c r="Y53" s="101">
        <f t="shared" si="9"/>
        <v>0</v>
      </c>
      <c r="Z53" s="83">
        <f t="shared" si="10"/>
        <v>321157811</v>
      </c>
      <c r="AA53" s="84">
        <f t="shared" si="11"/>
        <v>271661203</v>
      </c>
      <c r="AB53" s="84">
        <f t="shared" si="12"/>
        <v>592819014</v>
      </c>
      <c r="AC53" s="101">
        <f t="shared" si="13"/>
        <v>0.43931684346076677</v>
      </c>
      <c r="AD53" s="83">
        <v>311953144</v>
      </c>
      <c r="AE53" s="84">
        <v>162836676</v>
      </c>
      <c r="AF53" s="84">
        <f t="shared" si="14"/>
        <v>474789820</v>
      </c>
      <c r="AG53" s="84">
        <v>1384965829</v>
      </c>
      <c r="AH53" s="84">
        <v>1384965829</v>
      </c>
      <c r="AI53" s="85">
        <v>312114021</v>
      </c>
      <c r="AJ53" s="120">
        <f t="shared" si="15"/>
        <v>0.22535864384853355</v>
      </c>
      <c r="AK53" s="121">
        <f t="shared" si="16"/>
        <v>-0.25452059397566695</v>
      </c>
    </row>
    <row r="54" spans="1:37" ht="16.5" x14ac:dyDescent="0.3">
      <c r="A54" s="64" t="s">
        <v>0</v>
      </c>
      <c r="B54" s="65" t="s">
        <v>182</v>
      </c>
      <c r="C54" s="66" t="s">
        <v>0</v>
      </c>
      <c r="D54" s="86">
        <f>SUM(D49:D53)</f>
        <v>2233823677</v>
      </c>
      <c r="E54" s="87">
        <f>SUM(E49:E53)</f>
        <v>1120587155</v>
      </c>
      <c r="F54" s="88">
        <f t="shared" si="0"/>
        <v>3354410832</v>
      </c>
      <c r="G54" s="86">
        <f>SUM(G49:G53)</f>
        <v>2233823677</v>
      </c>
      <c r="H54" s="87">
        <f>SUM(H49:H53)</f>
        <v>1120587155</v>
      </c>
      <c r="I54" s="88">
        <f t="shared" si="1"/>
        <v>3354410832</v>
      </c>
      <c r="J54" s="86">
        <f>SUM(J49:J53)</f>
        <v>414294720</v>
      </c>
      <c r="K54" s="87">
        <f>SUM(K49:K53)</f>
        <v>176518631</v>
      </c>
      <c r="L54" s="87">
        <f t="shared" si="2"/>
        <v>590813351</v>
      </c>
      <c r="M54" s="102">
        <f t="shared" si="3"/>
        <v>0.17613028951726209</v>
      </c>
      <c r="N54" s="86">
        <f>SUM(N49:N53)</f>
        <v>485630011</v>
      </c>
      <c r="O54" s="87">
        <f>SUM(O49:O53)</f>
        <v>335077092</v>
      </c>
      <c r="P54" s="87">
        <f t="shared" si="4"/>
        <v>820707103</v>
      </c>
      <c r="Q54" s="102">
        <f t="shared" si="5"/>
        <v>0.2446650527033595</v>
      </c>
      <c r="R54" s="86">
        <f>SUM(R49:R53)</f>
        <v>0</v>
      </c>
      <c r="S54" s="87">
        <f>SUM(S49:S53)</f>
        <v>0</v>
      </c>
      <c r="T54" s="87">
        <f t="shared" si="6"/>
        <v>0</v>
      </c>
      <c r="U54" s="102">
        <f t="shared" si="7"/>
        <v>0</v>
      </c>
      <c r="V54" s="86">
        <f>SUM(V49:V53)</f>
        <v>0</v>
      </c>
      <c r="W54" s="87">
        <f>SUM(W49:W53)</f>
        <v>0</v>
      </c>
      <c r="X54" s="87">
        <f t="shared" si="8"/>
        <v>0</v>
      </c>
      <c r="Y54" s="102">
        <f t="shared" si="9"/>
        <v>0</v>
      </c>
      <c r="Z54" s="86">
        <f t="shared" si="10"/>
        <v>899924731</v>
      </c>
      <c r="AA54" s="87">
        <f t="shared" si="11"/>
        <v>511595723</v>
      </c>
      <c r="AB54" s="87">
        <f t="shared" si="12"/>
        <v>1411520454</v>
      </c>
      <c r="AC54" s="102">
        <f t="shared" si="13"/>
        <v>0.42079534222062159</v>
      </c>
      <c r="AD54" s="86">
        <f>SUM(AD49:AD53)</f>
        <v>771438351</v>
      </c>
      <c r="AE54" s="87">
        <f>SUM(AE49:AE53)</f>
        <v>364969810</v>
      </c>
      <c r="AF54" s="87">
        <f t="shared" si="14"/>
        <v>1136408161</v>
      </c>
      <c r="AG54" s="87">
        <f>SUM(AG49:AG53)</f>
        <v>3281489631</v>
      </c>
      <c r="AH54" s="87">
        <f>SUM(AH49:AH53)</f>
        <v>3281489631</v>
      </c>
      <c r="AI54" s="88">
        <f>SUM(AI49:AI53)</f>
        <v>701327019</v>
      </c>
      <c r="AJ54" s="122">
        <f t="shared" si="15"/>
        <v>0.21372214995732833</v>
      </c>
      <c r="AK54" s="123">
        <f t="shared" si="16"/>
        <v>-0.27780604613239834</v>
      </c>
    </row>
    <row r="55" spans="1:37" ht="16.5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39978611078</v>
      </c>
      <c r="E55" s="90">
        <f>SUM(E9:E10,E12:E19,E21:E27,E29:E35,E37:E40,E42:E47,E49:E53)</f>
        <v>9063197444</v>
      </c>
      <c r="F55" s="91">
        <f t="shared" si="0"/>
        <v>49041808522</v>
      </c>
      <c r="G55" s="89">
        <f>SUM(G9:G10,G12:G19,G21:G27,G29:G35,G37:G40,G42:G47,G49:G53)</f>
        <v>40191576554</v>
      </c>
      <c r="H55" s="90">
        <f>SUM(H9:H10,H12:H19,H21:H27,H29:H35,H37:H40,H42:H47,H49:H53)</f>
        <v>9308210681</v>
      </c>
      <c r="I55" s="91">
        <f t="shared" si="1"/>
        <v>49499787235</v>
      </c>
      <c r="J55" s="89">
        <f>SUM(J9:J10,J12:J19,J21:J27,J29:J35,J37:J40,J42:J47,J49:J53)</f>
        <v>8275887311</v>
      </c>
      <c r="K55" s="90">
        <f>SUM(K9:K10,K12:K19,K21:K27,K29:K35,K37:K40,K42:K47,K49:K53)</f>
        <v>1920497318</v>
      </c>
      <c r="L55" s="90">
        <f t="shared" si="2"/>
        <v>10196384629</v>
      </c>
      <c r="M55" s="103">
        <f t="shared" si="3"/>
        <v>0.20791208432751687</v>
      </c>
      <c r="N55" s="89">
        <f>SUM(N9:N10,N12:N19,N21:N27,N29:N35,N37:N40,N42:N47,N49:N53)</f>
        <v>8457341749</v>
      </c>
      <c r="O55" s="90">
        <f>SUM(O9:O10,O12:O19,O21:O27,O29:O35,O37:O40,O42:O47,O49:O53)</f>
        <v>1740632318</v>
      </c>
      <c r="P55" s="90">
        <f t="shared" si="4"/>
        <v>10197974067</v>
      </c>
      <c r="Q55" s="103">
        <f t="shared" si="5"/>
        <v>0.20794449418449201</v>
      </c>
      <c r="R55" s="89">
        <f>SUM(R9:R10,R12:R19,R21:R27,R29:R35,R37:R40,R42:R47,R49:R53)</f>
        <v>0</v>
      </c>
      <c r="S55" s="90">
        <f>SUM(S9:S10,S12:S19,S21:S27,S29:S35,S37:S40,S42:S47,S49:S53)</f>
        <v>0</v>
      </c>
      <c r="T55" s="90">
        <f t="shared" si="6"/>
        <v>0</v>
      </c>
      <c r="U55" s="103">
        <f t="shared" si="7"/>
        <v>0</v>
      </c>
      <c r="V55" s="89">
        <f>SUM(V9:V10,V12:V19,V21:V27,V29:V35,V37:V40,V42:V47,V49:V53)</f>
        <v>0</v>
      </c>
      <c r="W55" s="90">
        <f>SUM(W9:W10,W12:W19,W21:W27,W29:W35,W37:W40,W42:W47,W49:W53)</f>
        <v>0</v>
      </c>
      <c r="X55" s="90">
        <f t="shared" si="8"/>
        <v>0</v>
      </c>
      <c r="Y55" s="103">
        <f t="shared" si="9"/>
        <v>0</v>
      </c>
      <c r="Z55" s="89">
        <f t="shared" si="10"/>
        <v>16733229060</v>
      </c>
      <c r="AA55" s="90">
        <f t="shared" si="11"/>
        <v>3661129636</v>
      </c>
      <c r="AB55" s="90">
        <f t="shared" si="12"/>
        <v>20394358696</v>
      </c>
      <c r="AC55" s="103">
        <f t="shared" si="13"/>
        <v>0.41585657851200891</v>
      </c>
      <c r="AD55" s="89">
        <f>SUM(AD9:AD10,AD12:AD19,AD21:AD27,AD29:AD35,AD37:AD40,AD42:AD47,AD49:AD53)</f>
        <v>10130136289</v>
      </c>
      <c r="AE55" s="90">
        <f>SUM(AE9:AE10,AE12:AE19,AE21:AE27,AE29:AE35,AE37:AE40,AE42:AE47,AE49:AE53)</f>
        <v>2776961692</v>
      </c>
      <c r="AF55" s="90">
        <f t="shared" si="14"/>
        <v>12907097981</v>
      </c>
      <c r="AG55" s="90">
        <f>SUM(AG9:AG10,AG12:AG19,AG21:AG27,AG29:AG35,AG37:AG40,AG42:AG47,AG49:AG53)</f>
        <v>31886214863</v>
      </c>
      <c r="AH55" s="90">
        <f>SUM(AH9:AH10,AH12:AH19,AH21:AH27,AH29:AH35,AH37:AH40,AH42:AH47,AH49:AH53)</f>
        <v>31886214863</v>
      </c>
      <c r="AI55" s="91">
        <f>SUM(AI9:AI10,AI12:AI19,AI21:AI27,AI29:AI35,AI37:AI40,AI42:AI47,AI49:AI53)</f>
        <v>7041417667</v>
      </c>
      <c r="AJ55" s="124">
        <f t="shared" si="15"/>
        <v>0.22082952452191784</v>
      </c>
      <c r="AK55" s="125">
        <f t="shared" si="16"/>
        <v>-0.20989411546948722</v>
      </c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54</v>
      </c>
      <c r="C9" s="63" t="s">
        <v>55</v>
      </c>
      <c r="D9" s="83">
        <v>7450828738</v>
      </c>
      <c r="E9" s="84">
        <v>1221005654</v>
      </c>
      <c r="F9" s="85">
        <f>$D9       +$E9</f>
        <v>8671834392</v>
      </c>
      <c r="G9" s="83">
        <v>7450828738</v>
      </c>
      <c r="H9" s="84">
        <v>1221005654</v>
      </c>
      <c r="I9" s="85">
        <f>$G9       +$H9</f>
        <v>8671834392</v>
      </c>
      <c r="J9" s="83">
        <v>1792003063</v>
      </c>
      <c r="K9" s="84">
        <v>140043882</v>
      </c>
      <c r="L9" s="84">
        <f>$J9       +$K9</f>
        <v>1932046945</v>
      </c>
      <c r="M9" s="101">
        <f>IF(($F9       =0),0,($L9       /$F9       ))</f>
        <v>0.22279564595725734</v>
      </c>
      <c r="N9" s="83">
        <v>2401697220</v>
      </c>
      <c r="O9" s="84">
        <v>259377150</v>
      </c>
      <c r="P9" s="84">
        <f>$N9       +$O9</f>
        <v>2661074370</v>
      </c>
      <c r="Q9" s="101">
        <f>IF(($F9       =0),0,($P9       /$F9       ))</f>
        <v>0.30686406701388491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4193700283</v>
      </c>
      <c r="AA9" s="84">
        <f>$K9       +$O9</f>
        <v>399421032</v>
      </c>
      <c r="AB9" s="84">
        <f>$Z9       +$AA9</f>
        <v>4593121315</v>
      </c>
      <c r="AC9" s="101">
        <f>IF(($F9       =0),0,($AB9       /$F9       ))</f>
        <v>0.52965971297114223</v>
      </c>
      <c r="AD9" s="83">
        <v>3673779840</v>
      </c>
      <c r="AE9" s="84">
        <v>270475749</v>
      </c>
      <c r="AF9" s="84">
        <f>$AD9       +$AE9</f>
        <v>3944255589</v>
      </c>
      <c r="AG9" s="84">
        <v>8011886964</v>
      </c>
      <c r="AH9" s="84">
        <v>8011886964</v>
      </c>
      <c r="AI9" s="85">
        <v>1817243742</v>
      </c>
      <c r="AJ9" s="120">
        <f>IF(($AG9       =0),0,($AI9       /$AG9       ))</f>
        <v>0.22681844491384665</v>
      </c>
      <c r="AK9" s="121">
        <f>IF(($AF9       =0),0,(($P9       /$AF9       )-1))</f>
        <v>-0.32532912486163934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7450828738</v>
      </c>
      <c r="E10" s="87">
        <f>E9</f>
        <v>1221005654</v>
      </c>
      <c r="F10" s="88">
        <f t="shared" ref="F10:F37" si="0">$D10      +$E10</f>
        <v>8671834392</v>
      </c>
      <c r="G10" s="86">
        <f>G9</f>
        <v>7450828738</v>
      </c>
      <c r="H10" s="87">
        <f>H9</f>
        <v>1221005654</v>
      </c>
      <c r="I10" s="88">
        <f t="shared" ref="I10:I37" si="1">$G10      +$H10</f>
        <v>8671834392</v>
      </c>
      <c r="J10" s="86">
        <f>J9</f>
        <v>1792003063</v>
      </c>
      <c r="K10" s="87">
        <f>K9</f>
        <v>140043882</v>
      </c>
      <c r="L10" s="87">
        <f t="shared" ref="L10:L37" si="2">$J10      +$K10</f>
        <v>1932046945</v>
      </c>
      <c r="M10" s="102">
        <f t="shared" ref="M10:M37" si="3">IF(($F10      =0),0,($L10      /$F10      ))</f>
        <v>0.22279564595725734</v>
      </c>
      <c r="N10" s="86">
        <f>N9</f>
        <v>2401697220</v>
      </c>
      <c r="O10" s="87">
        <f>O9</f>
        <v>259377150</v>
      </c>
      <c r="P10" s="87">
        <f t="shared" ref="P10:P37" si="4">$N10      +$O10</f>
        <v>2661074370</v>
      </c>
      <c r="Q10" s="102">
        <f t="shared" ref="Q10:Q37" si="5">IF(($F10      =0),0,($P10      /$F10      ))</f>
        <v>0.30686406701388491</v>
      </c>
      <c r="R10" s="86">
        <f>R9</f>
        <v>0</v>
      </c>
      <c r="S10" s="87">
        <f>S9</f>
        <v>0</v>
      </c>
      <c r="T10" s="87">
        <f t="shared" ref="T10:T37" si="6">$R10      +$S10</f>
        <v>0</v>
      </c>
      <c r="U10" s="102">
        <f t="shared" ref="U10:U37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37" si="8">$V10      +$W10</f>
        <v>0</v>
      </c>
      <c r="Y10" s="102">
        <f t="shared" ref="Y10:Y37" si="9">IF(($I10      =0),0,($X10      /$I10      ))</f>
        <v>0</v>
      </c>
      <c r="Z10" s="86">
        <f t="shared" ref="Z10:Z37" si="10">$J10      +$N10</f>
        <v>4193700283</v>
      </c>
      <c r="AA10" s="87">
        <f t="shared" ref="AA10:AA37" si="11">$K10      +$O10</f>
        <v>399421032</v>
      </c>
      <c r="AB10" s="87">
        <f t="shared" ref="AB10:AB37" si="12">$Z10      +$AA10</f>
        <v>4593121315</v>
      </c>
      <c r="AC10" s="102">
        <f t="shared" ref="AC10:AC37" si="13">IF(($F10      =0),0,($AB10      /$F10      ))</f>
        <v>0.52965971297114223</v>
      </c>
      <c r="AD10" s="86">
        <f>AD9</f>
        <v>3673779840</v>
      </c>
      <c r="AE10" s="87">
        <f>AE9</f>
        <v>270475749</v>
      </c>
      <c r="AF10" s="87">
        <f t="shared" ref="AF10:AF37" si="14">$AD10      +$AE10</f>
        <v>3944255589</v>
      </c>
      <c r="AG10" s="87">
        <f>AG9</f>
        <v>8011886964</v>
      </c>
      <c r="AH10" s="87">
        <f>AH9</f>
        <v>8011886964</v>
      </c>
      <c r="AI10" s="88">
        <f>AI9</f>
        <v>1817243742</v>
      </c>
      <c r="AJ10" s="122">
        <f t="shared" ref="AJ10:AJ37" si="15">IF(($AG10      =0),0,($AI10      /$AG10      ))</f>
        <v>0.22681844491384665</v>
      </c>
      <c r="AK10" s="123">
        <f t="shared" ref="AK10:AK37" si="16">IF(($AF10      =0),0,(($P10      /$AF10      )-1))</f>
        <v>-0.32532912486163934</v>
      </c>
    </row>
    <row r="11" spans="1:37" x14ac:dyDescent="0.2">
      <c r="A11" s="61" t="s">
        <v>101</v>
      </c>
      <c r="B11" s="62" t="s">
        <v>184</v>
      </c>
      <c r="C11" s="63" t="s">
        <v>185</v>
      </c>
      <c r="D11" s="83">
        <v>218222025</v>
      </c>
      <c r="E11" s="84">
        <v>51283301</v>
      </c>
      <c r="F11" s="85">
        <f t="shared" si="0"/>
        <v>269505326</v>
      </c>
      <c r="G11" s="83">
        <v>218222025</v>
      </c>
      <c r="H11" s="84">
        <v>51283301</v>
      </c>
      <c r="I11" s="85">
        <f t="shared" si="1"/>
        <v>269505326</v>
      </c>
      <c r="J11" s="83">
        <v>38190781</v>
      </c>
      <c r="K11" s="84">
        <v>1835740</v>
      </c>
      <c r="L11" s="84">
        <f t="shared" si="2"/>
        <v>40026521</v>
      </c>
      <c r="M11" s="101">
        <f t="shared" si="3"/>
        <v>0.1485184786292498</v>
      </c>
      <c r="N11" s="83">
        <v>35187363</v>
      </c>
      <c r="O11" s="84">
        <v>701622</v>
      </c>
      <c r="P11" s="84">
        <f t="shared" si="4"/>
        <v>35888985</v>
      </c>
      <c r="Q11" s="101">
        <f t="shared" si="5"/>
        <v>0.13316614381119873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73378144</v>
      </c>
      <c r="AA11" s="84">
        <f t="shared" si="11"/>
        <v>2537362</v>
      </c>
      <c r="AB11" s="84">
        <f t="shared" si="12"/>
        <v>75915506</v>
      </c>
      <c r="AC11" s="101">
        <f t="shared" si="13"/>
        <v>0.28168462244044856</v>
      </c>
      <c r="AD11" s="83">
        <v>67444949</v>
      </c>
      <c r="AE11" s="84">
        <v>15562269</v>
      </c>
      <c r="AF11" s="84">
        <f t="shared" si="14"/>
        <v>83007218</v>
      </c>
      <c r="AG11" s="84">
        <v>499780126</v>
      </c>
      <c r="AH11" s="84">
        <v>499780126</v>
      </c>
      <c r="AI11" s="85">
        <v>34584128</v>
      </c>
      <c r="AJ11" s="120">
        <f t="shared" si="15"/>
        <v>6.9198685983763983E-2</v>
      </c>
      <c r="AK11" s="121">
        <f t="shared" si="16"/>
        <v>-0.56764019003744948</v>
      </c>
    </row>
    <row r="12" spans="1:37" x14ac:dyDescent="0.2">
      <c r="A12" s="61" t="s">
        <v>101</v>
      </c>
      <c r="B12" s="62" t="s">
        <v>186</v>
      </c>
      <c r="C12" s="63" t="s">
        <v>187</v>
      </c>
      <c r="D12" s="83">
        <v>414917705</v>
      </c>
      <c r="E12" s="84">
        <v>62567000</v>
      </c>
      <c r="F12" s="85">
        <f t="shared" si="0"/>
        <v>477484705</v>
      </c>
      <c r="G12" s="83">
        <v>414917705</v>
      </c>
      <c r="H12" s="84">
        <v>62567000</v>
      </c>
      <c r="I12" s="85">
        <f t="shared" si="1"/>
        <v>477484705</v>
      </c>
      <c r="J12" s="83">
        <v>37259152</v>
      </c>
      <c r="K12" s="84">
        <v>6179178</v>
      </c>
      <c r="L12" s="84">
        <f t="shared" si="2"/>
        <v>43438330</v>
      </c>
      <c r="M12" s="101">
        <f t="shared" si="3"/>
        <v>9.0973238608763399E-2</v>
      </c>
      <c r="N12" s="83">
        <v>450739376</v>
      </c>
      <c r="O12" s="84">
        <v>0</v>
      </c>
      <c r="P12" s="84">
        <f t="shared" si="4"/>
        <v>450739376</v>
      </c>
      <c r="Q12" s="101">
        <f t="shared" si="5"/>
        <v>0.9439870456164664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487998528</v>
      </c>
      <c r="AA12" s="84">
        <f t="shared" si="11"/>
        <v>6179178</v>
      </c>
      <c r="AB12" s="84">
        <f t="shared" si="12"/>
        <v>494177706</v>
      </c>
      <c r="AC12" s="101">
        <f t="shared" si="13"/>
        <v>1.0349602842252299</v>
      </c>
      <c r="AD12" s="83">
        <v>66379347</v>
      </c>
      <c r="AE12" s="84">
        <v>2522275</v>
      </c>
      <c r="AF12" s="84">
        <f t="shared" si="14"/>
        <v>68901622</v>
      </c>
      <c r="AG12" s="84">
        <v>398829080</v>
      </c>
      <c r="AH12" s="84">
        <v>398829080</v>
      </c>
      <c r="AI12" s="85">
        <v>37060362</v>
      </c>
      <c r="AJ12" s="120">
        <f t="shared" si="15"/>
        <v>9.2922918258618453E-2</v>
      </c>
      <c r="AK12" s="121">
        <f t="shared" si="16"/>
        <v>5.5417817885332221</v>
      </c>
    </row>
    <row r="13" spans="1:37" x14ac:dyDescent="0.2">
      <c r="A13" s="61" t="s">
        <v>101</v>
      </c>
      <c r="B13" s="62" t="s">
        <v>188</v>
      </c>
      <c r="C13" s="63" t="s">
        <v>189</v>
      </c>
      <c r="D13" s="83">
        <v>230593257</v>
      </c>
      <c r="E13" s="84">
        <v>81887150</v>
      </c>
      <c r="F13" s="85">
        <f t="shared" si="0"/>
        <v>312480407</v>
      </c>
      <c r="G13" s="83">
        <v>230593257</v>
      </c>
      <c r="H13" s="84">
        <v>81887150</v>
      </c>
      <c r="I13" s="85">
        <f t="shared" si="1"/>
        <v>312480407</v>
      </c>
      <c r="J13" s="83">
        <v>18402629</v>
      </c>
      <c r="K13" s="84">
        <v>8140302</v>
      </c>
      <c r="L13" s="84">
        <f t="shared" si="2"/>
        <v>26542931</v>
      </c>
      <c r="M13" s="101">
        <f t="shared" si="3"/>
        <v>8.494270490373497E-2</v>
      </c>
      <c r="N13" s="83">
        <v>28857132</v>
      </c>
      <c r="O13" s="84">
        <v>5651976</v>
      </c>
      <c r="P13" s="84">
        <f t="shared" si="4"/>
        <v>34509108</v>
      </c>
      <c r="Q13" s="101">
        <f t="shared" si="5"/>
        <v>0.11043606967652216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47259761</v>
      </c>
      <c r="AA13" s="84">
        <f t="shared" si="11"/>
        <v>13792278</v>
      </c>
      <c r="AB13" s="84">
        <f t="shared" si="12"/>
        <v>61052039</v>
      </c>
      <c r="AC13" s="101">
        <f t="shared" si="13"/>
        <v>0.19537877458025713</v>
      </c>
      <c r="AD13" s="83">
        <v>44981790</v>
      </c>
      <c r="AE13" s="84">
        <v>28159263</v>
      </c>
      <c r="AF13" s="84">
        <f t="shared" si="14"/>
        <v>73141053</v>
      </c>
      <c r="AG13" s="84">
        <v>313497084</v>
      </c>
      <c r="AH13" s="84">
        <v>313497084</v>
      </c>
      <c r="AI13" s="85">
        <v>19635214</v>
      </c>
      <c r="AJ13" s="120">
        <f t="shared" si="15"/>
        <v>6.2632844138352489E-2</v>
      </c>
      <c r="AK13" s="121">
        <f t="shared" si="16"/>
        <v>-0.52818415124540252</v>
      </c>
    </row>
    <row r="14" spans="1:37" x14ac:dyDescent="0.2">
      <c r="A14" s="61" t="s">
        <v>116</v>
      </c>
      <c r="B14" s="62" t="s">
        <v>190</v>
      </c>
      <c r="C14" s="63" t="s">
        <v>191</v>
      </c>
      <c r="D14" s="83">
        <v>62985185</v>
      </c>
      <c r="E14" s="84">
        <v>486000</v>
      </c>
      <c r="F14" s="85">
        <f t="shared" si="0"/>
        <v>63471185</v>
      </c>
      <c r="G14" s="83">
        <v>62985185</v>
      </c>
      <c r="H14" s="84">
        <v>486000</v>
      </c>
      <c r="I14" s="85">
        <f t="shared" si="1"/>
        <v>63471185</v>
      </c>
      <c r="J14" s="83">
        <v>12635374</v>
      </c>
      <c r="K14" s="84">
        <v>15477</v>
      </c>
      <c r="L14" s="84">
        <f t="shared" si="2"/>
        <v>12650851</v>
      </c>
      <c r="M14" s="101">
        <f t="shared" si="3"/>
        <v>0.19931644572257473</v>
      </c>
      <c r="N14" s="83">
        <v>14566410</v>
      </c>
      <c r="O14" s="84">
        <v>0</v>
      </c>
      <c r="P14" s="84">
        <f t="shared" si="4"/>
        <v>14566410</v>
      </c>
      <c r="Q14" s="101">
        <f t="shared" si="5"/>
        <v>0.22949642424353667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27201784</v>
      </c>
      <c r="AA14" s="84">
        <f t="shared" si="11"/>
        <v>15477</v>
      </c>
      <c r="AB14" s="84">
        <f t="shared" si="12"/>
        <v>27217261</v>
      </c>
      <c r="AC14" s="101">
        <f t="shared" si="13"/>
        <v>0.4288128699661114</v>
      </c>
      <c r="AD14" s="83">
        <v>22114354</v>
      </c>
      <c r="AE14" s="84">
        <v>50471</v>
      </c>
      <c r="AF14" s="84">
        <f t="shared" si="14"/>
        <v>22164825</v>
      </c>
      <c r="AG14" s="84">
        <v>67946987</v>
      </c>
      <c r="AH14" s="84">
        <v>67946987</v>
      </c>
      <c r="AI14" s="85">
        <v>13954474</v>
      </c>
      <c r="AJ14" s="120">
        <f t="shared" si="15"/>
        <v>0.20537296230662885</v>
      </c>
      <c r="AK14" s="121">
        <f t="shared" si="16"/>
        <v>-0.34281412102283682</v>
      </c>
    </row>
    <row r="15" spans="1:37" ht="16.5" x14ac:dyDescent="0.3">
      <c r="A15" s="64" t="s">
        <v>0</v>
      </c>
      <c r="B15" s="65" t="s">
        <v>192</v>
      </c>
      <c r="C15" s="66" t="s">
        <v>0</v>
      </c>
      <c r="D15" s="86">
        <f>SUM(D11:D14)</f>
        <v>926718172</v>
      </c>
      <c r="E15" s="87">
        <f>SUM(E11:E14)</f>
        <v>196223451</v>
      </c>
      <c r="F15" s="88">
        <f t="shared" si="0"/>
        <v>1122941623</v>
      </c>
      <c r="G15" s="86">
        <f>SUM(G11:G14)</f>
        <v>926718172</v>
      </c>
      <c r="H15" s="87">
        <f>SUM(H11:H14)</f>
        <v>196223451</v>
      </c>
      <c r="I15" s="88">
        <f t="shared" si="1"/>
        <v>1122941623</v>
      </c>
      <c r="J15" s="86">
        <f>SUM(J11:J14)</f>
        <v>106487936</v>
      </c>
      <c r="K15" s="87">
        <f>SUM(K11:K14)</f>
        <v>16170697</v>
      </c>
      <c r="L15" s="87">
        <f t="shared" si="2"/>
        <v>122658633</v>
      </c>
      <c r="M15" s="102">
        <f t="shared" si="3"/>
        <v>0.10922975022718523</v>
      </c>
      <c r="N15" s="86">
        <f>SUM(N11:N14)</f>
        <v>529350281</v>
      </c>
      <c r="O15" s="87">
        <f>SUM(O11:O14)</f>
        <v>6353598</v>
      </c>
      <c r="P15" s="87">
        <f t="shared" si="4"/>
        <v>535703879</v>
      </c>
      <c r="Q15" s="102">
        <f t="shared" si="5"/>
        <v>0.47705407656796778</v>
      </c>
      <c r="R15" s="86">
        <f>SUM(R11:R14)</f>
        <v>0</v>
      </c>
      <c r="S15" s="87">
        <f>SUM(S11:S14)</f>
        <v>0</v>
      </c>
      <c r="T15" s="87">
        <f t="shared" si="6"/>
        <v>0</v>
      </c>
      <c r="U15" s="102">
        <f t="shared" si="7"/>
        <v>0</v>
      </c>
      <c r="V15" s="86">
        <f>SUM(V11:V14)</f>
        <v>0</v>
      </c>
      <c r="W15" s="87">
        <f>SUM(W11:W14)</f>
        <v>0</v>
      </c>
      <c r="X15" s="87">
        <f t="shared" si="8"/>
        <v>0</v>
      </c>
      <c r="Y15" s="102">
        <f t="shared" si="9"/>
        <v>0</v>
      </c>
      <c r="Z15" s="86">
        <f t="shared" si="10"/>
        <v>635838217</v>
      </c>
      <c r="AA15" s="87">
        <f t="shared" si="11"/>
        <v>22524295</v>
      </c>
      <c r="AB15" s="87">
        <f t="shared" si="12"/>
        <v>658362512</v>
      </c>
      <c r="AC15" s="102">
        <f t="shared" si="13"/>
        <v>0.58628382679515301</v>
      </c>
      <c r="AD15" s="86">
        <f>SUM(AD11:AD14)</f>
        <v>200920440</v>
      </c>
      <c r="AE15" s="87">
        <f>SUM(AE11:AE14)</f>
        <v>46294278</v>
      </c>
      <c r="AF15" s="87">
        <f t="shared" si="14"/>
        <v>247214718</v>
      </c>
      <c r="AG15" s="87">
        <f>SUM(AG11:AG14)</f>
        <v>1280053277</v>
      </c>
      <c r="AH15" s="87">
        <f>SUM(AH11:AH14)</f>
        <v>1280053277</v>
      </c>
      <c r="AI15" s="88">
        <f>SUM(AI11:AI14)</f>
        <v>105234178</v>
      </c>
      <c r="AJ15" s="122">
        <f t="shared" si="15"/>
        <v>8.2210779731475198E-2</v>
      </c>
      <c r="AK15" s="123">
        <f t="shared" si="16"/>
        <v>1.1669578710115474</v>
      </c>
    </row>
    <row r="16" spans="1:37" x14ac:dyDescent="0.2">
      <c r="A16" s="61" t="s">
        <v>101</v>
      </c>
      <c r="B16" s="62" t="s">
        <v>193</v>
      </c>
      <c r="C16" s="63" t="s">
        <v>194</v>
      </c>
      <c r="D16" s="83">
        <v>366799239</v>
      </c>
      <c r="E16" s="84">
        <v>35148400</v>
      </c>
      <c r="F16" s="85">
        <f t="shared" si="0"/>
        <v>401947639</v>
      </c>
      <c r="G16" s="83">
        <v>366799239</v>
      </c>
      <c r="H16" s="84">
        <v>35148400</v>
      </c>
      <c r="I16" s="85">
        <f t="shared" si="1"/>
        <v>401947639</v>
      </c>
      <c r="J16" s="83">
        <v>195766</v>
      </c>
      <c r="K16" s="84">
        <v>0</v>
      </c>
      <c r="L16" s="84">
        <f t="shared" si="2"/>
        <v>195766</v>
      </c>
      <c r="M16" s="101">
        <f t="shared" si="3"/>
        <v>4.8704353752902627E-4</v>
      </c>
      <c r="N16" s="83">
        <v>921624</v>
      </c>
      <c r="O16" s="84">
        <v>466459</v>
      </c>
      <c r="P16" s="84">
        <f t="shared" si="4"/>
        <v>1388083</v>
      </c>
      <c r="Q16" s="101">
        <f t="shared" si="5"/>
        <v>3.4533925947503822E-3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1117390</v>
      </c>
      <c r="AA16" s="84">
        <f t="shared" si="11"/>
        <v>466459</v>
      </c>
      <c r="AB16" s="84">
        <f t="shared" si="12"/>
        <v>1583849</v>
      </c>
      <c r="AC16" s="101">
        <f t="shared" si="13"/>
        <v>3.9404361322794091E-3</v>
      </c>
      <c r="AD16" s="83">
        <v>8367262</v>
      </c>
      <c r="AE16" s="84">
        <v>-169773</v>
      </c>
      <c r="AF16" s="84">
        <f t="shared" si="14"/>
        <v>8197489</v>
      </c>
      <c r="AG16" s="84">
        <v>1117790695</v>
      </c>
      <c r="AH16" s="84">
        <v>1117790695</v>
      </c>
      <c r="AI16" s="85">
        <v>7078737</v>
      </c>
      <c r="AJ16" s="120">
        <f t="shared" si="15"/>
        <v>6.3327929205923474E-3</v>
      </c>
      <c r="AK16" s="121">
        <f t="shared" si="16"/>
        <v>-0.83066973313413417</v>
      </c>
    </row>
    <row r="17" spans="1:37" x14ac:dyDescent="0.2">
      <c r="A17" s="61" t="s">
        <v>101</v>
      </c>
      <c r="B17" s="62" t="s">
        <v>195</v>
      </c>
      <c r="C17" s="63" t="s">
        <v>196</v>
      </c>
      <c r="D17" s="83">
        <v>136008907</v>
      </c>
      <c r="E17" s="84">
        <v>137131901</v>
      </c>
      <c r="F17" s="85">
        <f t="shared" si="0"/>
        <v>273140808</v>
      </c>
      <c r="G17" s="83">
        <v>136008907</v>
      </c>
      <c r="H17" s="84">
        <v>137131901</v>
      </c>
      <c r="I17" s="85">
        <f t="shared" si="1"/>
        <v>273140808</v>
      </c>
      <c r="J17" s="83">
        <v>33171627</v>
      </c>
      <c r="K17" s="84">
        <v>22148140</v>
      </c>
      <c r="L17" s="84">
        <f t="shared" si="2"/>
        <v>55319767</v>
      </c>
      <c r="M17" s="101">
        <f t="shared" si="3"/>
        <v>0.202532047133726</v>
      </c>
      <c r="N17" s="83">
        <v>25570376</v>
      </c>
      <c r="O17" s="84">
        <v>13692488</v>
      </c>
      <c r="P17" s="84">
        <f t="shared" si="4"/>
        <v>39262864</v>
      </c>
      <c r="Q17" s="101">
        <f t="shared" si="5"/>
        <v>0.14374587337385339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58742003</v>
      </c>
      <c r="AA17" s="84">
        <f t="shared" si="11"/>
        <v>35840628</v>
      </c>
      <c r="AB17" s="84">
        <f t="shared" si="12"/>
        <v>94582631</v>
      </c>
      <c r="AC17" s="101">
        <f t="shared" si="13"/>
        <v>0.34627792050757938</v>
      </c>
      <c r="AD17" s="83">
        <v>54244122</v>
      </c>
      <c r="AE17" s="84">
        <v>3118561</v>
      </c>
      <c r="AF17" s="84">
        <f t="shared" si="14"/>
        <v>57362683</v>
      </c>
      <c r="AG17" s="84">
        <v>248478556</v>
      </c>
      <c r="AH17" s="84">
        <v>248478556</v>
      </c>
      <c r="AI17" s="85">
        <v>15117821</v>
      </c>
      <c r="AJ17" s="120">
        <f t="shared" si="15"/>
        <v>6.0841552057313147E-2</v>
      </c>
      <c r="AK17" s="121">
        <f t="shared" si="16"/>
        <v>-0.31553299206733409</v>
      </c>
    </row>
    <row r="18" spans="1:37" x14ac:dyDescent="0.2">
      <c r="A18" s="61" t="s">
        <v>101</v>
      </c>
      <c r="B18" s="62" t="s">
        <v>197</v>
      </c>
      <c r="C18" s="63" t="s">
        <v>198</v>
      </c>
      <c r="D18" s="83">
        <v>206710542</v>
      </c>
      <c r="E18" s="84">
        <v>30181999</v>
      </c>
      <c r="F18" s="85">
        <f t="shared" si="0"/>
        <v>236892541</v>
      </c>
      <c r="G18" s="83">
        <v>206710542</v>
      </c>
      <c r="H18" s="84">
        <v>30181999</v>
      </c>
      <c r="I18" s="85">
        <f t="shared" si="1"/>
        <v>236892541</v>
      </c>
      <c r="J18" s="83">
        <v>18783127</v>
      </c>
      <c r="K18" s="84">
        <v>1440944</v>
      </c>
      <c r="L18" s="84">
        <f t="shared" si="2"/>
        <v>20224071</v>
      </c>
      <c r="M18" s="101">
        <f t="shared" si="3"/>
        <v>8.5372341883909297E-2</v>
      </c>
      <c r="N18" s="83">
        <v>24775881</v>
      </c>
      <c r="O18" s="84">
        <v>1142188</v>
      </c>
      <c r="P18" s="84">
        <f t="shared" si="4"/>
        <v>25918069</v>
      </c>
      <c r="Q18" s="101">
        <f t="shared" si="5"/>
        <v>0.10940854824128886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43559008</v>
      </c>
      <c r="AA18" s="84">
        <f t="shared" si="11"/>
        <v>2583132</v>
      </c>
      <c r="AB18" s="84">
        <f t="shared" si="12"/>
        <v>46142140</v>
      </c>
      <c r="AC18" s="101">
        <f t="shared" si="13"/>
        <v>0.19478089012519817</v>
      </c>
      <c r="AD18" s="83">
        <v>33419752</v>
      </c>
      <c r="AE18" s="84">
        <v>16482130</v>
      </c>
      <c r="AF18" s="84">
        <f t="shared" si="14"/>
        <v>49901882</v>
      </c>
      <c r="AG18" s="84">
        <v>157528799</v>
      </c>
      <c r="AH18" s="84">
        <v>157528799</v>
      </c>
      <c r="AI18" s="85">
        <v>35708093</v>
      </c>
      <c r="AJ18" s="120">
        <f t="shared" si="15"/>
        <v>0.22667660279692731</v>
      </c>
      <c r="AK18" s="121">
        <f t="shared" si="16"/>
        <v>-0.48061940830207561</v>
      </c>
    </row>
    <row r="19" spans="1:37" x14ac:dyDescent="0.2">
      <c r="A19" s="61" t="s">
        <v>101</v>
      </c>
      <c r="B19" s="62" t="s">
        <v>61</v>
      </c>
      <c r="C19" s="63" t="s">
        <v>62</v>
      </c>
      <c r="D19" s="83">
        <v>3499848307</v>
      </c>
      <c r="E19" s="84">
        <v>157832518</v>
      </c>
      <c r="F19" s="85">
        <f t="shared" si="0"/>
        <v>3657680825</v>
      </c>
      <c r="G19" s="83">
        <v>3499848307</v>
      </c>
      <c r="H19" s="84">
        <v>157832518</v>
      </c>
      <c r="I19" s="85">
        <f t="shared" si="1"/>
        <v>3657680825</v>
      </c>
      <c r="J19" s="83">
        <v>260396866</v>
      </c>
      <c r="K19" s="84">
        <v>7459636</v>
      </c>
      <c r="L19" s="84">
        <f t="shared" si="2"/>
        <v>267856502</v>
      </c>
      <c r="M19" s="101">
        <f t="shared" si="3"/>
        <v>7.3231239907325704E-2</v>
      </c>
      <c r="N19" s="83">
        <v>603240958</v>
      </c>
      <c r="O19" s="84">
        <v>22549843</v>
      </c>
      <c r="P19" s="84">
        <f t="shared" si="4"/>
        <v>625790801</v>
      </c>
      <c r="Q19" s="101">
        <f t="shared" si="5"/>
        <v>0.1710895047820363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863637824</v>
      </c>
      <c r="AA19" s="84">
        <f t="shared" si="11"/>
        <v>30009479</v>
      </c>
      <c r="AB19" s="84">
        <f t="shared" si="12"/>
        <v>893647303</v>
      </c>
      <c r="AC19" s="101">
        <f t="shared" si="13"/>
        <v>0.24432074468936202</v>
      </c>
      <c r="AD19" s="83">
        <v>1042056834</v>
      </c>
      <c r="AE19" s="84">
        <v>46805589</v>
      </c>
      <c r="AF19" s="84">
        <f t="shared" si="14"/>
        <v>1088862423</v>
      </c>
      <c r="AG19" s="84">
        <v>3111610955</v>
      </c>
      <c r="AH19" s="84">
        <v>3111610955</v>
      </c>
      <c r="AI19" s="85">
        <v>698401988</v>
      </c>
      <c r="AJ19" s="120">
        <f t="shared" si="15"/>
        <v>0.22445029217992324</v>
      </c>
      <c r="AK19" s="121">
        <f t="shared" si="16"/>
        <v>-0.42528019354746338</v>
      </c>
    </row>
    <row r="20" spans="1:37" x14ac:dyDescent="0.2">
      <c r="A20" s="61" t="s">
        <v>101</v>
      </c>
      <c r="B20" s="62" t="s">
        <v>199</v>
      </c>
      <c r="C20" s="63" t="s">
        <v>200</v>
      </c>
      <c r="D20" s="83">
        <v>527273896</v>
      </c>
      <c r="E20" s="84">
        <v>42672950</v>
      </c>
      <c r="F20" s="85">
        <f t="shared" si="0"/>
        <v>569946846</v>
      </c>
      <c r="G20" s="83">
        <v>527273896</v>
      </c>
      <c r="H20" s="84">
        <v>42672950</v>
      </c>
      <c r="I20" s="85">
        <f t="shared" si="1"/>
        <v>569946846</v>
      </c>
      <c r="J20" s="83">
        <v>55308701</v>
      </c>
      <c r="K20" s="84">
        <v>4213170</v>
      </c>
      <c r="L20" s="84">
        <f t="shared" si="2"/>
        <v>59521871</v>
      </c>
      <c r="M20" s="101">
        <f t="shared" si="3"/>
        <v>0.10443407383993138</v>
      </c>
      <c r="N20" s="83">
        <v>102577049</v>
      </c>
      <c r="O20" s="84">
        <v>9772956</v>
      </c>
      <c r="P20" s="84">
        <f t="shared" si="4"/>
        <v>112350005</v>
      </c>
      <c r="Q20" s="101">
        <f t="shared" si="5"/>
        <v>0.1971236542293279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157885750</v>
      </c>
      <c r="AA20" s="84">
        <f t="shared" si="11"/>
        <v>13986126</v>
      </c>
      <c r="AB20" s="84">
        <f t="shared" si="12"/>
        <v>171871876</v>
      </c>
      <c r="AC20" s="101">
        <f t="shared" si="13"/>
        <v>0.30155772806925929</v>
      </c>
      <c r="AD20" s="83">
        <v>193273403</v>
      </c>
      <c r="AE20" s="84">
        <v>0</v>
      </c>
      <c r="AF20" s="84">
        <f t="shared" si="14"/>
        <v>193273403</v>
      </c>
      <c r="AG20" s="84">
        <v>524678041</v>
      </c>
      <c r="AH20" s="84">
        <v>524678041</v>
      </c>
      <c r="AI20" s="85">
        <v>106726092</v>
      </c>
      <c r="AJ20" s="120">
        <f t="shared" si="15"/>
        <v>0.20341253809019233</v>
      </c>
      <c r="AK20" s="121">
        <f t="shared" si="16"/>
        <v>-0.41869909022091367</v>
      </c>
    </row>
    <row r="21" spans="1:37" x14ac:dyDescent="0.2">
      <c r="A21" s="61" t="s">
        <v>116</v>
      </c>
      <c r="B21" s="62" t="s">
        <v>201</v>
      </c>
      <c r="C21" s="63" t="s">
        <v>202</v>
      </c>
      <c r="D21" s="83">
        <v>181251304</v>
      </c>
      <c r="E21" s="84">
        <v>13150000</v>
      </c>
      <c r="F21" s="85">
        <f t="shared" si="0"/>
        <v>194401304</v>
      </c>
      <c r="G21" s="83">
        <v>176952800</v>
      </c>
      <c r="H21" s="84">
        <v>13150000</v>
      </c>
      <c r="I21" s="85">
        <f t="shared" si="1"/>
        <v>190102800</v>
      </c>
      <c r="J21" s="83">
        <v>41432748</v>
      </c>
      <c r="K21" s="84">
        <v>253038</v>
      </c>
      <c r="L21" s="84">
        <f t="shared" si="2"/>
        <v>41685786</v>
      </c>
      <c r="M21" s="101">
        <f t="shared" si="3"/>
        <v>0.21443161718709458</v>
      </c>
      <c r="N21" s="83">
        <v>34080413</v>
      </c>
      <c r="O21" s="84">
        <v>2663950</v>
      </c>
      <c r="P21" s="84">
        <f t="shared" si="4"/>
        <v>36744363</v>
      </c>
      <c r="Q21" s="101">
        <f t="shared" si="5"/>
        <v>0.18901294509835181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75513161</v>
      </c>
      <c r="AA21" s="84">
        <f t="shared" si="11"/>
        <v>2916988</v>
      </c>
      <c r="AB21" s="84">
        <f t="shared" si="12"/>
        <v>78430149</v>
      </c>
      <c r="AC21" s="101">
        <f t="shared" si="13"/>
        <v>0.4034445622854464</v>
      </c>
      <c r="AD21" s="83">
        <v>78607844</v>
      </c>
      <c r="AE21" s="84">
        <v>1255120</v>
      </c>
      <c r="AF21" s="84">
        <f t="shared" si="14"/>
        <v>79862964</v>
      </c>
      <c r="AG21" s="84">
        <v>190270493</v>
      </c>
      <c r="AH21" s="84">
        <v>190270493</v>
      </c>
      <c r="AI21" s="85">
        <v>41350128</v>
      </c>
      <c r="AJ21" s="120">
        <f t="shared" si="15"/>
        <v>0.21732286151169009</v>
      </c>
      <c r="AK21" s="121">
        <f t="shared" si="16"/>
        <v>-0.53990734678968333</v>
      </c>
    </row>
    <row r="22" spans="1:37" ht="16.5" x14ac:dyDescent="0.3">
      <c r="A22" s="64" t="s">
        <v>0</v>
      </c>
      <c r="B22" s="65" t="s">
        <v>203</v>
      </c>
      <c r="C22" s="66" t="s">
        <v>0</v>
      </c>
      <c r="D22" s="86">
        <f>SUM(D16:D21)</f>
        <v>4917892195</v>
      </c>
      <c r="E22" s="87">
        <f>SUM(E16:E21)</f>
        <v>416117768</v>
      </c>
      <c r="F22" s="88">
        <f t="shared" si="0"/>
        <v>5334009963</v>
      </c>
      <c r="G22" s="86">
        <f>SUM(G16:G21)</f>
        <v>4913593691</v>
      </c>
      <c r="H22" s="87">
        <f>SUM(H16:H21)</f>
        <v>416117768</v>
      </c>
      <c r="I22" s="88">
        <f t="shared" si="1"/>
        <v>5329711459</v>
      </c>
      <c r="J22" s="86">
        <f>SUM(J16:J21)</f>
        <v>409288835</v>
      </c>
      <c r="K22" s="87">
        <f>SUM(K16:K21)</f>
        <v>35514928</v>
      </c>
      <c r="L22" s="87">
        <f t="shared" si="2"/>
        <v>444803763</v>
      </c>
      <c r="M22" s="102">
        <f t="shared" si="3"/>
        <v>8.3390126018780361E-2</v>
      </c>
      <c r="N22" s="86">
        <f>SUM(N16:N21)</f>
        <v>791166301</v>
      </c>
      <c r="O22" s="87">
        <f>SUM(O16:O21)</f>
        <v>50287884</v>
      </c>
      <c r="P22" s="87">
        <f t="shared" si="4"/>
        <v>841454185</v>
      </c>
      <c r="Q22" s="102">
        <f t="shared" si="5"/>
        <v>0.15775264591495852</v>
      </c>
      <c r="R22" s="86">
        <f>SUM(R16:R21)</f>
        <v>0</v>
      </c>
      <c r="S22" s="87">
        <f>SUM(S16:S21)</f>
        <v>0</v>
      </c>
      <c r="T22" s="87">
        <f t="shared" si="6"/>
        <v>0</v>
      </c>
      <c r="U22" s="102">
        <f t="shared" si="7"/>
        <v>0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1200455136</v>
      </c>
      <c r="AA22" s="87">
        <f t="shared" si="11"/>
        <v>85802812</v>
      </c>
      <c r="AB22" s="87">
        <f t="shared" si="12"/>
        <v>1286257948</v>
      </c>
      <c r="AC22" s="102">
        <f t="shared" si="13"/>
        <v>0.2411427719337389</v>
      </c>
      <c r="AD22" s="86">
        <f>SUM(AD16:AD21)</f>
        <v>1409969217</v>
      </c>
      <c r="AE22" s="87">
        <f>SUM(AE16:AE21)</f>
        <v>67491627</v>
      </c>
      <c r="AF22" s="87">
        <f t="shared" si="14"/>
        <v>1477460844</v>
      </c>
      <c r="AG22" s="87">
        <f>SUM(AG16:AG21)</f>
        <v>5350357539</v>
      </c>
      <c r="AH22" s="87">
        <f>SUM(AH16:AH21)</f>
        <v>5350357539</v>
      </c>
      <c r="AI22" s="88">
        <f>SUM(AI16:AI21)</f>
        <v>904382859</v>
      </c>
      <c r="AJ22" s="122">
        <f t="shared" si="15"/>
        <v>0.16903222867027914</v>
      </c>
      <c r="AK22" s="123">
        <f t="shared" si="16"/>
        <v>-0.43047276791316436</v>
      </c>
    </row>
    <row r="23" spans="1:37" x14ac:dyDescent="0.2">
      <c r="A23" s="61" t="s">
        <v>101</v>
      </c>
      <c r="B23" s="62" t="s">
        <v>204</v>
      </c>
      <c r="C23" s="63" t="s">
        <v>205</v>
      </c>
      <c r="D23" s="83">
        <v>634744608</v>
      </c>
      <c r="E23" s="84">
        <v>204601404</v>
      </c>
      <c r="F23" s="85">
        <f t="shared" si="0"/>
        <v>839346012</v>
      </c>
      <c r="G23" s="83">
        <v>634744608</v>
      </c>
      <c r="H23" s="84">
        <v>204601404</v>
      </c>
      <c r="I23" s="85">
        <f t="shared" si="1"/>
        <v>839346012</v>
      </c>
      <c r="J23" s="83">
        <v>103232510</v>
      </c>
      <c r="K23" s="84">
        <v>29023272</v>
      </c>
      <c r="L23" s="84">
        <f t="shared" si="2"/>
        <v>132255782</v>
      </c>
      <c r="M23" s="101">
        <f t="shared" si="3"/>
        <v>0.15757003680146156</v>
      </c>
      <c r="N23" s="83">
        <v>109216531</v>
      </c>
      <c r="O23" s="84">
        <v>36363586</v>
      </c>
      <c r="P23" s="84">
        <f t="shared" si="4"/>
        <v>145580117</v>
      </c>
      <c r="Q23" s="101">
        <f t="shared" si="5"/>
        <v>0.17344469970508419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212449041</v>
      </c>
      <c r="AA23" s="84">
        <f t="shared" si="11"/>
        <v>65386858</v>
      </c>
      <c r="AB23" s="84">
        <f t="shared" si="12"/>
        <v>277835899</v>
      </c>
      <c r="AC23" s="101">
        <f t="shared" si="13"/>
        <v>0.33101473650654578</v>
      </c>
      <c r="AD23" s="83">
        <v>194213099</v>
      </c>
      <c r="AE23" s="84">
        <v>63467712</v>
      </c>
      <c r="AF23" s="84">
        <f t="shared" si="14"/>
        <v>257680811</v>
      </c>
      <c r="AG23" s="84">
        <v>836334132</v>
      </c>
      <c r="AH23" s="84">
        <v>836334132</v>
      </c>
      <c r="AI23" s="85">
        <v>132026188</v>
      </c>
      <c r="AJ23" s="120">
        <f t="shared" si="15"/>
        <v>0.15786296762069732</v>
      </c>
      <c r="AK23" s="121">
        <f t="shared" si="16"/>
        <v>-0.43503702726238314</v>
      </c>
    </row>
    <row r="24" spans="1:37" x14ac:dyDescent="0.2">
      <c r="A24" s="61" t="s">
        <v>101</v>
      </c>
      <c r="B24" s="62" t="s">
        <v>206</v>
      </c>
      <c r="C24" s="63" t="s">
        <v>207</v>
      </c>
      <c r="D24" s="83">
        <v>819556559</v>
      </c>
      <c r="E24" s="84">
        <v>122360779</v>
      </c>
      <c r="F24" s="85">
        <f t="shared" si="0"/>
        <v>941917338</v>
      </c>
      <c r="G24" s="83">
        <v>819556559</v>
      </c>
      <c r="H24" s="84">
        <v>122360779</v>
      </c>
      <c r="I24" s="85">
        <f t="shared" si="1"/>
        <v>941917338</v>
      </c>
      <c r="J24" s="83">
        <v>152746128</v>
      </c>
      <c r="K24" s="84">
        <v>18678717</v>
      </c>
      <c r="L24" s="84">
        <f t="shared" si="2"/>
        <v>171424845</v>
      </c>
      <c r="M24" s="101">
        <f t="shared" si="3"/>
        <v>0.18199563601195756</v>
      </c>
      <c r="N24" s="83">
        <v>224111373</v>
      </c>
      <c r="O24" s="84">
        <v>8812273</v>
      </c>
      <c r="P24" s="84">
        <f t="shared" si="4"/>
        <v>232923646</v>
      </c>
      <c r="Q24" s="101">
        <f t="shared" si="5"/>
        <v>0.24728671678830483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376857501</v>
      </c>
      <c r="AA24" s="84">
        <f t="shared" si="11"/>
        <v>27490990</v>
      </c>
      <c r="AB24" s="84">
        <f t="shared" si="12"/>
        <v>404348491</v>
      </c>
      <c r="AC24" s="101">
        <f t="shared" si="13"/>
        <v>0.42928235280026239</v>
      </c>
      <c r="AD24" s="83">
        <v>344392626</v>
      </c>
      <c r="AE24" s="84">
        <v>12733123</v>
      </c>
      <c r="AF24" s="84">
        <f t="shared" si="14"/>
        <v>357125749</v>
      </c>
      <c r="AG24" s="84">
        <v>867206046</v>
      </c>
      <c r="AH24" s="84">
        <v>867206046</v>
      </c>
      <c r="AI24" s="85">
        <v>172164820</v>
      </c>
      <c r="AJ24" s="120">
        <f t="shared" si="15"/>
        <v>0.19852815924671263</v>
      </c>
      <c r="AK24" s="121">
        <f t="shared" si="16"/>
        <v>-0.34778254815784793</v>
      </c>
    </row>
    <row r="25" spans="1:37" x14ac:dyDescent="0.2">
      <c r="A25" s="61" t="s">
        <v>101</v>
      </c>
      <c r="B25" s="62" t="s">
        <v>208</v>
      </c>
      <c r="C25" s="63" t="s">
        <v>209</v>
      </c>
      <c r="D25" s="83">
        <v>416242884</v>
      </c>
      <c r="E25" s="84">
        <v>51620976</v>
      </c>
      <c r="F25" s="85">
        <f t="shared" si="0"/>
        <v>467863860</v>
      </c>
      <c r="G25" s="83">
        <v>416242884</v>
      </c>
      <c r="H25" s="84">
        <v>51620976</v>
      </c>
      <c r="I25" s="85">
        <f t="shared" si="1"/>
        <v>467863860</v>
      </c>
      <c r="J25" s="83">
        <v>62256232</v>
      </c>
      <c r="K25" s="84">
        <v>5438008</v>
      </c>
      <c r="L25" s="84">
        <f t="shared" si="2"/>
        <v>67694240</v>
      </c>
      <c r="M25" s="101">
        <f t="shared" si="3"/>
        <v>0.14468790130530707</v>
      </c>
      <c r="N25" s="83">
        <v>64445202</v>
      </c>
      <c r="O25" s="84">
        <v>10074869</v>
      </c>
      <c r="P25" s="84">
        <f t="shared" si="4"/>
        <v>74520071</v>
      </c>
      <c r="Q25" s="101">
        <f t="shared" si="5"/>
        <v>0.15927725428503925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126701434</v>
      </c>
      <c r="AA25" s="84">
        <f t="shared" si="11"/>
        <v>15512877</v>
      </c>
      <c r="AB25" s="84">
        <f t="shared" si="12"/>
        <v>142214311</v>
      </c>
      <c r="AC25" s="101">
        <f t="shared" si="13"/>
        <v>0.30396515559034631</v>
      </c>
      <c r="AD25" s="83">
        <v>132405053</v>
      </c>
      <c r="AE25" s="84">
        <v>29911366</v>
      </c>
      <c r="AF25" s="84">
        <f t="shared" si="14"/>
        <v>162316419</v>
      </c>
      <c r="AG25" s="84">
        <v>463777104</v>
      </c>
      <c r="AH25" s="84">
        <v>463777104</v>
      </c>
      <c r="AI25" s="85">
        <v>91152202</v>
      </c>
      <c r="AJ25" s="120">
        <f t="shared" si="15"/>
        <v>0.19654312645843766</v>
      </c>
      <c r="AK25" s="121">
        <f t="shared" si="16"/>
        <v>-0.5408962848052975</v>
      </c>
    </row>
    <row r="26" spans="1:37" x14ac:dyDescent="0.2">
      <c r="A26" s="61" t="s">
        <v>101</v>
      </c>
      <c r="B26" s="62" t="s">
        <v>210</v>
      </c>
      <c r="C26" s="63" t="s">
        <v>211</v>
      </c>
      <c r="D26" s="83">
        <v>2504010578</v>
      </c>
      <c r="E26" s="84">
        <v>266961134</v>
      </c>
      <c r="F26" s="85">
        <f t="shared" si="0"/>
        <v>2770971712</v>
      </c>
      <c r="G26" s="83">
        <v>2676965769</v>
      </c>
      <c r="H26" s="84">
        <v>272961139</v>
      </c>
      <c r="I26" s="85">
        <f t="shared" si="1"/>
        <v>2949926908</v>
      </c>
      <c r="J26" s="83">
        <v>383649915</v>
      </c>
      <c r="K26" s="84">
        <v>46228196</v>
      </c>
      <c r="L26" s="84">
        <f t="shared" si="2"/>
        <v>429878111</v>
      </c>
      <c r="M26" s="101">
        <f t="shared" si="3"/>
        <v>0.15513623222437284</v>
      </c>
      <c r="N26" s="83">
        <v>576269668</v>
      </c>
      <c r="O26" s="84">
        <v>71218085</v>
      </c>
      <c r="P26" s="84">
        <f t="shared" si="4"/>
        <v>647487753</v>
      </c>
      <c r="Q26" s="101">
        <f t="shared" si="5"/>
        <v>0.23366812089635652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959919583</v>
      </c>
      <c r="AA26" s="84">
        <f t="shared" si="11"/>
        <v>117446281</v>
      </c>
      <c r="AB26" s="84">
        <f t="shared" si="12"/>
        <v>1077365864</v>
      </c>
      <c r="AC26" s="101">
        <f t="shared" si="13"/>
        <v>0.38880435312072936</v>
      </c>
      <c r="AD26" s="83">
        <v>434966943</v>
      </c>
      <c r="AE26" s="84">
        <v>92548410</v>
      </c>
      <c r="AF26" s="84">
        <f t="shared" si="14"/>
        <v>527515353</v>
      </c>
      <c r="AG26" s="84">
        <v>2978986932</v>
      </c>
      <c r="AH26" s="84">
        <v>2978986932</v>
      </c>
      <c r="AI26" s="85">
        <v>246573040</v>
      </c>
      <c r="AJ26" s="120">
        <f t="shared" si="15"/>
        <v>8.2770769267678013E-2</v>
      </c>
      <c r="AK26" s="121">
        <f t="shared" si="16"/>
        <v>0.22742921000822514</v>
      </c>
    </row>
    <row r="27" spans="1:37" x14ac:dyDescent="0.2">
      <c r="A27" s="61" t="s">
        <v>101</v>
      </c>
      <c r="B27" s="62" t="s">
        <v>212</v>
      </c>
      <c r="C27" s="63" t="s">
        <v>213</v>
      </c>
      <c r="D27" s="83">
        <v>168582896</v>
      </c>
      <c r="E27" s="84">
        <v>60293000</v>
      </c>
      <c r="F27" s="85">
        <f t="shared" si="0"/>
        <v>228875896</v>
      </c>
      <c r="G27" s="83">
        <v>168582896</v>
      </c>
      <c r="H27" s="84">
        <v>60293000</v>
      </c>
      <c r="I27" s="85">
        <f t="shared" si="1"/>
        <v>228875896</v>
      </c>
      <c r="J27" s="83">
        <v>30768974</v>
      </c>
      <c r="K27" s="84">
        <v>2827219</v>
      </c>
      <c r="L27" s="84">
        <f t="shared" si="2"/>
        <v>33596193</v>
      </c>
      <c r="M27" s="101">
        <f t="shared" si="3"/>
        <v>0.14678781639810598</v>
      </c>
      <c r="N27" s="83">
        <v>59632098</v>
      </c>
      <c r="O27" s="84">
        <v>13115120</v>
      </c>
      <c r="P27" s="84">
        <f t="shared" si="4"/>
        <v>72747218</v>
      </c>
      <c r="Q27" s="101">
        <f t="shared" si="5"/>
        <v>0.31784569398255902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90401072</v>
      </c>
      <c r="AA27" s="84">
        <f t="shared" si="11"/>
        <v>15942339</v>
      </c>
      <c r="AB27" s="84">
        <f t="shared" si="12"/>
        <v>106343411</v>
      </c>
      <c r="AC27" s="101">
        <f t="shared" si="13"/>
        <v>0.46463351038066497</v>
      </c>
      <c r="AD27" s="83">
        <v>65557923</v>
      </c>
      <c r="AE27" s="84">
        <v>11153495</v>
      </c>
      <c r="AF27" s="84">
        <f t="shared" si="14"/>
        <v>76711418</v>
      </c>
      <c r="AG27" s="84">
        <v>236175934</v>
      </c>
      <c r="AH27" s="84">
        <v>236175934</v>
      </c>
      <c r="AI27" s="85">
        <v>40937473</v>
      </c>
      <c r="AJ27" s="120">
        <f t="shared" si="15"/>
        <v>0.17333465059992098</v>
      </c>
      <c r="AK27" s="121">
        <f t="shared" si="16"/>
        <v>-5.1676792104142777E-2</v>
      </c>
    </row>
    <row r="28" spans="1:37" x14ac:dyDescent="0.2">
      <c r="A28" s="61" t="s">
        <v>101</v>
      </c>
      <c r="B28" s="62" t="s">
        <v>214</v>
      </c>
      <c r="C28" s="63" t="s">
        <v>215</v>
      </c>
      <c r="D28" s="83">
        <v>313587970</v>
      </c>
      <c r="E28" s="84">
        <v>43044569</v>
      </c>
      <c r="F28" s="85">
        <f t="shared" si="0"/>
        <v>356632539</v>
      </c>
      <c r="G28" s="83">
        <v>313587970</v>
      </c>
      <c r="H28" s="84">
        <v>43044569</v>
      </c>
      <c r="I28" s="85">
        <f t="shared" si="1"/>
        <v>356632539</v>
      </c>
      <c r="J28" s="83">
        <v>47858466</v>
      </c>
      <c r="K28" s="84">
        <v>11733609</v>
      </c>
      <c r="L28" s="84">
        <f t="shared" si="2"/>
        <v>59592075</v>
      </c>
      <c r="M28" s="101">
        <f t="shared" si="3"/>
        <v>0.16709657275552189</v>
      </c>
      <c r="N28" s="83">
        <v>28712924</v>
      </c>
      <c r="O28" s="84">
        <v>4104225</v>
      </c>
      <c r="P28" s="84">
        <f t="shared" si="4"/>
        <v>32817149</v>
      </c>
      <c r="Q28" s="101">
        <f t="shared" si="5"/>
        <v>9.2019503021287696E-2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76571390</v>
      </c>
      <c r="AA28" s="84">
        <f t="shared" si="11"/>
        <v>15837834</v>
      </c>
      <c r="AB28" s="84">
        <f t="shared" si="12"/>
        <v>92409224</v>
      </c>
      <c r="AC28" s="101">
        <f t="shared" si="13"/>
        <v>0.25911607577680956</v>
      </c>
      <c r="AD28" s="83">
        <v>14157159</v>
      </c>
      <c r="AE28" s="84">
        <v>2795348</v>
      </c>
      <c r="AF28" s="84">
        <f t="shared" si="14"/>
        <v>16952507</v>
      </c>
      <c r="AG28" s="84">
        <v>355892378</v>
      </c>
      <c r="AH28" s="84">
        <v>355892378</v>
      </c>
      <c r="AI28" s="85">
        <v>16952507</v>
      </c>
      <c r="AJ28" s="120">
        <f t="shared" si="15"/>
        <v>4.7633801811849986E-2</v>
      </c>
      <c r="AK28" s="121">
        <f t="shared" si="16"/>
        <v>0.93582866534135634</v>
      </c>
    </row>
    <row r="29" spans="1:37" x14ac:dyDescent="0.2">
      <c r="A29" s="61" t="s">
        <v>116</v>
      </c>
      <c r="B29" s="62" t="s">
        <v>216</v>
      </c>
      <c r="C29" s="63" t="s">
        <v>217</v>
      </c>
      <c r="D29" s="83">
        <v>151643821</v>
      </c>
      <c r="E29" s="84">
        <v>3626354</v>
      </c>
      <c r="F29" s="85">
        <f t="shared" si="0"/>
        <v>155270175</v>
      </c>
      <c r="G29" s="83">
        <v>151643821</v>
      </c>
      <c r="H29" s="84">
        <v>3626354</v>
      </c>
      <c r="I29" s="85">
        <f t="shared" si="1"/>
        <v>155270175</v>
      </c>
      <c r="J29" s="83">
        <v>36344182</v>
      </c>
      <c r="K29" s="84">
        <v>824491</v>
      </c>
      <c r="L29" s="84">
        <f t="shared" si="2"/>
        <v>37168673</v>
      </c>
      <c r="M29" s="101">
        <f t="shared" si="3"/>
        <v>0.23938063443285229</v>
      </c>
      <c r="N29" s="83">
        <v>45080539</v>
      </c>
      <c r="O29" s="84">
        <v>0</v>
      </c>
      <c r="P29" s="84">
        <f t="shared" si="4"/>
        <v>45080539</v>
      </c>
      <c r="Q29" s="101">
        <f t="shared" si="5"/>
        <v>0.29033611252128749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81424721</v>
      </c>
      <c r="AA29" s="84">
        <f t="shared" si="11"/>
        <v>824491</v>
      </c>
      <c r="AB29" s="84">
        <f t="shared" si="12"/>
        <v>82249212</v>
      </c>
      <c r="AC29" s="101">
        <f t="shared" si="13"/>
        <v>0.52971674695413973</v>
      </c>
      <c r="AD29" s="83">
        <v>63523221</v>
      </c>
      <c r="AE29" s="84">
        <v>204101</v>
      </c>
      <c r="AF29" s="84">
        <f t="shared" si="14"/>
        <v>63727322</v>
      </c>
      <c r="AG29" s="84">
        <v>145029995</v>
      </c>
      <c r="AH29" s="84">
        <v>145029995</v>
      </c>
      <c r="AI29" s="85">
        <v>32445292</v>
      </c>
      <c r="AJ29" s="120">
        <f t="shared" si="15"/>
        <v>0.22371435646812232</v>
      </c>
      <c r="AK29" s="121">
        <f t="shared" si="16"/>
        <v>-0.29260264537712721</v>
      </c>
    </row>
    <row r="30" spans="1:37" ht="16.5" x14ac:dyDescent="0.3">
      <c r="A30" s="64" t="s">
        <v>0</v>
      </c>
      <c r="B30" s="65" t="s">
        <v>218</v>
      </c>
      <c r="C30" s="66" t="s">
        <v>0</v>
      </c>
      <c r="D30" s="86">
        <f>SUM(D23:D29)</f>
        <v>5008369316</v>
      </c>
      <c r="E30" s="87">
        <f>SUM(E23:E29)</f>
        <v>752508216</v>
      </c>
      <c r="F30" s="88">
        <f t="shared" si="0"/>
        <v>5760877532</v>
      </c>
      <c r="G30" s="86">
        <f>SUM(G23:G29)</f>
        <v>5181324507</v>
      </c>
      <c r="H30" s="87">
        <f>SUM(H23:H29)</f>
        <v>758508221</v>
      </c>
      <c r="I30" s="88">
        <f t="shared" si="1"/>
        <v>5939832728</v>
      </c>
      <c r="J30" s="86">
        <f>SUM(J23:J29)</f>
        <v>816856407</v>
      </c>
      <c r="K30" s="87">
        <f>SUM(K23:K29)</f>
        <v>114753512</v>
      </c>
      <c r="L30" s="87">
        <f t="shared" si="2"/>
        <v>931609919</v>
      </c>
      <c r="M30" s="102">
        <f t="shared" si="3"/>
        <v>0.16171319626657185</v>
      </c>
      <c r="N30" s="86">
        <f>SUM(N23:N29)</f>
        <v>1107468335</v>
      </c>
      <c r="O30" s="87">
        <f>SUM(O23:O29)</f>
        <v>143688158</v>
      </c>
      <c r="P30" s="87">
        <f t="shared" si="4"/>
        <v>1251156493</v>
      </c>
      <c r="Q30" s="102">
        <f t="shared" si="5"/>
        <v>0.21718158146049615</v>
      </c>
      <c r="R30" s="86">
        <f>SUM(R23:R29)</f>
        <v>0</v>
      </c>
      <c r="S30" s="87">
        <f>SUM(S23:S29)</f>
        <v>0</v>
      </c>
      <c r="T30" s="87">
        <f t="shared" si="6"/>
        <v>0</v>
      </c>
      <c r="U30" s="102">
        <f t="shared" si="7"/>
        <v>0</v>
      </c>
      <c r="V30" s="86">
        <f>SUM(V23:V29)</f>
        <v>0</v>
      </c>
      <c r="W30" s="87">
        <f>SUM(W23:W29)</f>
        <v>0</v>
      </c>
      <c r="X30" s="87">
        <f t="shared" si="8"/>
        <v>0</v>
      </c>
      <c r="Y30" s="102">
        <f t="shared" si="9"/>
        <v>0</v>
      </c>
      <c r="Z30" s="86">
        <f t="shared" si="10"/>
        <v>1924324742</v>
      </c>
      <c r="AA30" s="87">
        <f t="shared" si="11"/>
        <v>258441670</v>
      </c>
      <c r="AB30" s="87">
        <f t="shared" si="12"/>
        <v>2182766412</v>
      </c>
      <c r="AC30" s="102">
        <f t="shared" si="13"/>
        <v>0.37889477772706798</v>
      </c>
      <c r="AD30" s="86">
        <f>SUM(AD23:AD29)</f>
        <v>1249216024</v>
      </c>
      <c r="AE30" s="87">
        <f>SUM(AE23:AE29)</f>
        <v>212813555</v>
      </c>
      <c r="AF30" s="87">
        <f t="shared" si="14"/>
        <v>1462029579</v>
      </c>
      <c r="AG30" s="87">
        <f>SUM(AG23:AG29)</f>
        <v>5883402521</v>
      </c>
      <c r="AH30" s="87">
        <f>SUM(AH23:AH29)</f>
        <v>5883402521</v>
      </c>
      <c r="AI30" s="88">
        <f>SUM(AI23:AI29)</f>
        <v>732251522</v>
      </c>
      <c r="AJ30" s="122">
        <f t="shared" si="15"/>
        <v>0.1244605514217884</v>
      </c>
      <c r="AK30" s="123">
        <f t="shared" si="16"/>
        <v>-0.14423311882939682</v>
      </c>
    </row>
    <row r="31" spans="1:37" x14ac:dyDescent="0.2">
      <c r="A31" s="61" t="s">
        <v>101</v>
      </c>
      <c r="B31" s="62" t="s">
        <v>219</v>
      </c>
      <c r="C31" s="63" t="s">
        <v>220</v>
      </c>
      <c r="D31" s="83">
        <v>998409655</v>
      </c>
      <c r="E31" s="84">
        <v>79057672</v>
      </c>
      <c r="F31" s="85">
        <f t="shared" si="0"/>
        <v>1077467327</v>
      </c>
      <c r="G31" s="83">
        <v>998409655</v>
      </c>
      <c r="H31" s="84">
        <v>79057672</v>
      </c>
      <c r="I31" s="85">
        <f t="shared" si="1"/>
        <v>1077467327</v>
      </c>
      <c r="J31" s="83">
        <v>133446118</v>
      </c>
      <c r="K31" s="84">
        <v>2992246</v>
      </c>
      <c r="L31" s="84">
        <f t="shared" si="2"/>
        <v>136438364</v>
      </c>
      <c r="M31" s="101">
        <f t="shared" si="3"/>
        <v>0.12662877154696311</v>
      </c>
      <c r="N31" s="83">
        <v>159016340</v>
      </c>
      <c r="O31" s="84">
        <v>16847504</v>
      </c>
      <c r="P31" s="84">
        <f t="shared" si="4"/>
        <v>175863844</v>
      </c>
      <c r="Q31" s="101">
        <f t="shared" si="5"/>
        <v>0.1632196537129891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292462458</v>
      </c>
      <c r="AA31" s="84">
        <f t="shared" si="11"/>
        <v>19839750</v>
      </c>
      <c r="AB31" s="84">
        <f t="shared" si="12"/>
        <v>312302208</v>
      </c>
      <c r="AC31" s="101">
        <f t="shared" si="13"/>
        <v>0.28984842525995225</v>
      </c>
      <c r="AD31" s="83">
        <v>246089185</v>
      </c>
      <c r="AE31" s="84">
        <v>20849231</v>
      </c>
      <c r="AF31" s="84">
        <f t="shared" si="14"/>
        <v>266938416</v>
      </c>
      <c r="AG31" s="84">
        <v>996022983</v>
      </c>
      <c r="AH31" s="84">
        <v>996022983</v>
      </c>
      <c r="AI31" s="85">
        <v>158396492</v>
      </c>
      <c r="AJ31" s="120">
        <f t="shared" si="15"/>
        <v>0.15902895284897256</v>
      </c>
      <c r="AK31" s="121">
        <f t="shared" si="16"/>
        <v>-0.34118196011172852</v>
      </c>
    </row>
    <row r="32" spans="1:37" x14ac:dyDescent="0.2">
      <c r="A32" s="61" t="s">
        <v>101</v>
      </c>
      <c r="B32" s="62" t="s">
        <v>221</v>
      </c>
      <c r="C32" s="63" t="s">
        <v>222</v>
      </c>
      <c r="D32" s="83">
        <v>902413449</v>
      </c>
      <c r="E32" s="84">
        <v>157403751</v>
      </c>
      <c r="F32" s="85">
        <f t="shared" si="0"/>
        <v>1059817200</v>
      </c>
      <c r="G32" s="83">
        <v>902413449</v>
      </c>
      <c r="H32" s="84">
        <v>157403751</v>
      </c>
      <c r="I32" s="85">
        <f t="shared" si="1"/>
        <v>1059817200</v>
      </c>
      <c r="J32" s="83">
        <v>178366845</v>
      </c>
      <c r="K32" s="84">
        <v>12391684</v>
      </c>
      <c r="L32" s="84">
        <f t="shared" si="2"/>
        <v>190758529</v>
      </c>
      <c r="M32" s="101">
        <f t="shared" si="3"/>
        <v>0.17999191653051111</v>
      </c>
      <c r="N32" s="83">
        <v>237687859</v>
      </c>
      <c r="O32" s="84">
        <v>30067890</v>
      </c>
      <c r="P32" s="84">
        <f t="shared" si="4"/>
        <v>267755749</v>
      </c>
      <c r="Q32" s="101">
        <f t="shared" si="5"/>
        <v>0.25264333226522462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416054704</v>
      </c>
      <c r="AA32" s="84">
        <f t="shared" si="11"/>
        <v>42459574</v>
      </c>
      <c r="AB32" s="84">
        <f t="shared" si="12"/>
        <v>458514278</v>
      </c>
      <c r="AC32" s="101">
        <f t="shared" si="13"/>
        <v>0.43263524879573573</v>
      </c>
      <c r="AD32" s="83">
        <v>286945426</v>
      </c>
      <c r="AE32" s="84">
        <v>28458643</v>
      </c>
      <c r="AF32" s="84">
        <f t="shared" si="14"/>
        <v>315404069</v>
      </c>
      <c r="AG32" s="84">
        <v>944460926</v>
      </c>
      <c r="AH32" s="84">
        <v>944460926</v>
      </c>
      <c r="AI32" s="85">
        <v>180367431</v>
      </c>
      <c r="AJ32" s="120">
        <f t="shared" si="15"/>
        <v>0.19097394718476685</v>
      </c>
      <c r="AK32" s="121">
        <f t="shared" si="16"/>
        <v>-0.1510707206507218</v>
      </c>
    </row>
    <row r="33" spans="1:37" x14ac:dyDescent="0.2">
      <c r="A33" s="61" t="s">
        <v>101</v>
      </c>
      <c r="B33" s="62" t="s">
        <v>223</v>
      </c>
      <c r="C33" s="63" t="s">
        <v>224</v>
      </c>
      <c r="D33" s="83">
        <v>1499194442</v>
      </c>
      <c r="E33" s="84">
        <v>259033550</v>
      </c>
      <c r="F33" s="85">
        <f t="shared" si="0"/>
        <v>1758227992</v>
      </c>
      <c r="G33" s="83">
        <v>1499194442</v>
      </c>
      <c r="H33" s="84">
        <v>259033550</v>
      </c>
      <c r="I33" s="85">
        <f t="shared" si="1"/>
        <v>1758227992</v>
      </c>
      <c r="J33" s="83">
        <v>280403524</v>
      </c>
      <c r="K33" s="84">
        <v>18639276</v>
      </c>
      <c r="L33" s="84">
        <f t="shared" si="2"/>
        <v>299042800</v>
      </c>
      <c r="M33" s="101">
        <f t="shared" si="3"/>
        <v>0.17008192416492934</v>
      </c>
      <c r="N33" s="83">
        <v>311332701</v>
      </c>
      <c r="O33" s="84">
        <v>37259916</v>
      </c>
      <c r="P33" s="84">
        <f t="shared" si="4"/>
        <v>348592617</v>
      </c>
      <c r="Q33" s="101">
        <f t="shared" si="5"/>
        <v>0.19826360323354469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591736225</v>
      </c>
      <c r="AA33" s="84">
        <f t="shared" si="11"/>
        <v>55899192</v>
      </c>
      <c r="AB33" s="84">
        <f t="shared" si="12"/>
        <v>647635417</v>
      </c>
      <c r="AC33" s="101">
        <f t="shared" si="13"/>
        <v>0.36834552739847404</v>
      </c>
      <c r="AD33" s="83">
        <v>552636852</v>
      </c>
      <c r="AE33" s="84">
        <v>9833295</v>
      </c>
      <c r="AF33" s="84">
        <f t="shared" si="14"/>
        <v>562470147</v>
      </c>
      <c r="AG33" s="84">
        <v>1656833990</v>
      </c>
      <c r="AH33" s="84">
        <v>1656833990</v>
      </c>
      <c r="AI33" s="85">
        <v>320748499</v>
      </c>
      <c r="AJ33" s="120">
        <f t="shared" si="15"/>
        <v>0.19359121127156501</v>
      </c>
      <c r="AK33" s="121">
        <f t="shared" si="16"/>
        <v>-0.3802469004635014</v>
      </c>
    </row>
    <row r="34" spans="1:37" x14ac:dyDescent="0.2">
      <c r="A34" s="61" t="s">
        <v>101</v>
      </c>
      <c r="B34" s="62" t="s">
        <v>225</v>
      </c>
      <c r="C34" s="63" t="s">
        <v>226</v>
      </c>
      <c r="D34" s="83">
        <v>228603194</v>
      </c>
      <c r="E34" s="84">
        <v>109689375</v>
      </c>
      <c r="F34" s="85">
        <f t="shared" si="0"/>
        <v>338292569</v>
      </c>
      <c r="G34" s="83">
        <v>228603194</v>
      </c>
      <c r="H34" s="84">
        <v>109689375</v>
      </c>
      <c r="I34" s="85">
        <f t="shared" si="1"/>
        <v>338292569</v>
      </c>
      <c r="J34" s="83">
        <v>39387544</v>
      </c>
      <c r="K34" s="84">
        <v>8612958</v>
      </c>
      <c r="L34" s="84">
        <f t="shared" si="2"/>
        <v>48000502</v>
      </c>
      <c r="M34" s="101">
        <f t="shared" si="3"/>
        <v>0.1418905007044361</v>
      </c>
      <c r="N34" s="83">
        <v>44900578</v>
      </c>
      <c r="O34" s="84">
        <v>6508284</v>
      </c>
      <c r="P34" s="84">
        <f t="shared" si="4"/>
        <v>51408862</v>
      </c>
      <c r="Q34" s="101">
        <f t="shared" si="5"/>
        <v>0.15196568506356992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84288122</v>
      </c>
      <c r="AA34" s="84">
        <f t="shared" si="11"/>
        <v>15121242</v>
      </c>
      <c r="AB34" s="84">
        <f t="shared" si="12"/>
        <v>99409364</v>
      </c>
      <c r="AC34" s="101">
        <f t="shared" si="13"/>
        <v>0.29385618576800604</v>
      </c>
      <c r="AD34" s="83">
        <v>90401681</v>
      </c>
      <c r="AE34" s="84">
        <v>12132342</v>
      </c>
      <c r="AF34" s="84">
        <f t="shared" si="14"/>
        <v>102534023</v>
      </c>
      <c r="AG34" s="84">
        <v>493498589</v>
      </c>
      <c r="AH34" s="84">
        <v>493498589</v>
      </c>
      <c r="AI34" s="85">
        <v>96302740</v>
      </c>
      <c r="AJ34" s="120">
        <f t="shared" si="15"/>
        <v>0.19514288824035522</v>
      </c>
      <c r="AK34" s="121">
        <f t="shared" si="16"/>
        <v>-0.49861655189321885</v>
      </c>
    </row>
    <row r="35" spans="1:37" x14ac:dyDescent="0.2">
      <c r="A35" s="61" t="s">
        <v>116</v>
      </c>
      <c r="B35" s="62" t="s">
        <v>227</v>
      </c>
      <c r="C35" s="63" t="s">
        <v>228</v>
      </c>
      <c r="D35" s="83">
        <v>195376099</v>
      </c>
      <c r="E35" s="84">
        <v>630000</v>
      </c>
      <c r="F35" s="85">
        <f t="shared" si="0"/>
        <v>196006099</v>
      </c>
      <c r="G35" s="83">
        <v>195376099</v>
      </c>
      <c r="H35" s="84">
        <v>630000</v>
      </c>
      <c r="I35" s="85">
        <f t="shared" si="1"/>
        <v>196006099</v>
      </c>
      <c r="J35" s="83">
        <v>39669884</v>
      </c>
      <c r="K35" s="84">
        <v>0</v>
      </c>
      <c r="L35" s="84">
        <f t="shared" si="2"/>
        <v>39669884</v>
      </c>
      <c r="M35" s="101">
        <f t="shared" si="3"/>
        <v>0.20239106947381266</v>
      </c>
      <c r="N35" s="83">
        <v>46114444</v>
      </c>
      <c r="O35" s="84">
        <v>99377</v>
      </c>
      <c r="P35" s="84">
        <f t="shared" si="4"/>
        <v>46213821</v>
      </c>
      <c r="Q35" s="101">
        <f t="shared" si="5"/>
        <v>0.23577746425125271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85784328</v>
      </c>
      <c r="AA35" s="84">
        <f t="shared" si="11"/>
        <v>99377</v>
      </c>
      <c r="AB35" s="84">
        <f t="shared" si="12"/>
        <v>85883705</v>
      </c>
      <c r="AC35" s="101">
        <f t="shared" si="13"/>
        <v>0.43816853372506537</v>
      </c>
      <c r="AD35" s="83">
        <v>77449727</v>
      </c>
      <c r="AE35" s="84">
        <v>17587</v>
      </c>
      <c r="AF35" s="84">
        <f t="shared" si="14"/>
        <v>77467314</v>
      </c>
      <c r="AG35" s="84">
        <v>188501150</v>
      </c>
      <c r="AH35" s="84">
        <v>188501150</v>
      </c>
      <c r="AI35" s="85">
        <v>42875066</v>
      </c>
      <c r="AJ35" s="120">
        <f t="shared" si="15"/>
        <v>0.22745254339297133</v>
      </c>
      <c r="AK35" s="121">
        <f t="shared" si="16"/>
        <v>-0.40344103062615544</v>
      </c>
    </row>
    <row r="36" spans="1:37" ht="16.5" x14ac:dyDescent="0.3">
      <c r="A36" s="64" t="s">
        <v>0</v>
      </c>
      <c r="B36" s="65" t="s">
        <v>229</v>
      </c>
      <c r="C36" s="66" t="s">
        <v>0</v>
      </c>
      <c r="D36" s="86">
        <f>SUM(D31:D35)</f>
        <v>3823996839</v>
      </c>
      <c r="E36" s="87">
        <f>SUM(E31:E35)</f>
        <v>605814348</v>
      </c>
      <c r="F36" s="88">
        <f t="shared" si="0"/>
        <v>4429811187</v>
      </c>
      <c r="G36" s="86">
        <f>SUM(G31:G35)</f>
        <v>3823996839</v>
      </c>
      <c r="H36" s="87">
        <f>SUM(H31:H35)</f>
        <v>605814348</v>
      </c>
      <c r="I36" s="88">
        <f t="shared" si="1"/>
        <v>4429811187</v>
      </c>
      <c r="J36" s="86">
        <f>SUM(J31:J35)</f>
        <v>671273915</v>
      </c>
      <c r="K36" s="87">
        <f>SUM(K31:K35)</f>
        <v>42636164</v>
      </c>
      <c r="L36" s="87">
        <f t="shared" si="2"/>
        <v>713910079</v>
      </c>
      <c r="M36" s="102">
        <f t="shared" si="3"/>
        <v>0.16116038559275056</v>
      </c>
      <c r="N36" s="86">
        <f>SUM(N31:N35)</f>
        <v>799051922</v>
      </c>
      <c r="O36" s="87">
        <f>SUM(O31:O35)</f>
        <v>90782971</v>
      </c>
      <c r="P36" s="87">
        <f t="shared" si="4"/>
        <v>889834893</v>
      </c>
      <c r="Q36" s="102">
        <f t="shared" si="5"/>
        <v>0.200874225883795</v>
      </c>
      <c r="R36" s="86">
        <f>SUM(R31:R35)</f>
        <v>0</v>
      </c>
      <c r="S36" s="87">
        <f>SUM(S31:S35)</f>
        <v>0</v>
      </c>
      <c r="T36" s="87">
        <f t="shared" si="6"/>
        <v>0</v>
      </c>
      <c r="U36" s="102">
        <f t="shared" si="7"/>
        <v>0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1470325837</v>
      </c>
      <c r="AA36" s="87">
        <f t="shared" si="11"/>
        <v>133419135</v>
      </c>
      <c r="AB36" s="87">
        <f t="shared" si="12"/>
        <v>1603744972</v>
      </c>
      <c r="AC36" s="102">
        <f t="shared" si="13"/>
        <v>0.36203461147654553</v>
      </c>
      <c r="AD36" s="86">
        <f>SUM(AD31:AD35)</f>
        <v>1253522871</v>
      </c>
      <c r="AE36" s="87">
        <f>SUM(AE31:AE35)</f>
        <v>71291098</v>
      </c>
      <c r="AF36" s="87">
        <f t="shared" si="14"/>
        <v>1324813969</v>
      </c>
      <c r="AG36" s="87">
        <f>SUM(AG31:AG35)</f>
        <v>4279317638</v>
      </c>
      <c r="AH36" s="87">
        <f>SUM(AH31:AH35)</f>
        <v>4279317638</v>
      </c>
      <c r="AI36" s="88">
        <f>SUM(AI31:AI35)</f>
        <v>798690228</v>
      </c>
      <c r="AJ36" s="122">
        <f t="shared" si="15"/>
        <v>0.18663962237990803</v>
      </c>
      <c r="AK36" s="123">
        <f t="shared" si="16"/>
        <v>-0.32833219318206031</v>
      </c>
    </row>
    <row r="37" spans="1:37" ht="16.5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22127805260</v>
      </c>
      <c r="E37" s="90">
        <f>SUM(E9,E11:E14,E16:E21,E23:E29,E31:E35)</f>
        <v>3191669437</v>
      </c>
      <c r="F37" s="91">
        <f t="shared" si="0"/>
        <v>25319474697</v>
      </c>
      <c r="G37" s="89">
        <f>SUM(G9,G11:G14,G16:G21,G23:G29,G31:G35)</f>
        <v>22296461947</v>
      </c>
      <c r="H37" s="90">
        <f>SUM(H9,H11:H14,H16:H21,H23:H29,H31:H35)</f>
        <v>3197669442</v>
      </c>
      <c r="I37" s="91">
        <f t="shared" si="1"/>
        <v>25494131389</v>
      </c>
      <c r="J37" s="89">
        <f>SUM(J9,J11:J14,J16:J21,J23:J29,J31:J35)</f>
        <v>3795910156</v>
      </c>
      <c r="K37" s="90">
        <f>SUM(K9,K11:K14,K16:K21,K23:K29,K31:K35)</f>
        <v>349119183</v>
      </c>
      <c r="L37" s="90">
        <f t="shared" si="2"/>
        <v>4145029339</v>
      </c>
      <c r="M37" s="103">
        <f t="shared" si="3"/>
        <v>0.16370913648896229</v>
      </c>
      <c r="N37" s="89">
        <f>SUM(N9,N11:N14,N16:N21,N23:N29,N31:N35)</f>
        <v>5628734059</v>
      </c>
      <c r="O37" s="90">
        <f>SUM(O9,O11:O14,O16:O21,O23:O29,O31:O35)</f>
        <v>550489761</v>
      </c>
      <c r="P37" s="90">
        <f t="shared" si="4"/>
        <v>6179223820</v>
      </c>
      <c r="Q37" s="103">
        <f t="shared" si="5"/>
        <v>0.2440502377694333</v>
      </c>
      <c r="R37" s="89">
        <f>SUM(R9,R11:R14,R16:R21,R23:R29,R31:R35)</f>
        <v>0</v>
      </c>
      <c r="S37" s="90">
        <f>SUM(S9,S11:S14,S16:S21,S23:S29,S31:S35)</f>
        <v>0</v>
      </c>
      <c r="T37" s="90">
        <f t="shared" si="6"/>
        <v>0</v>
      </c>
      <c r="U37" s="103">
        <f t="shared" si="7"/>
        <v>0</v>
      </c>
      <c r="V37" s="89">
        <f>SUM(V9,V11:V14,V16:V21,V23:V29,V31:V35)</f>
        <v>0</v>
      </c>
      <c r="W37" s="90">
        <f>SUM(W9,W11:W14,W16:W21,W23:W29,W31:W35)</f>
        <v>0</v>
      </c>
      <c r="X37" s="90">
        <f t="shared" si="8"/>
        <v>0</v>
      </c>
      <c r="Y37" s="103">
        <f t="shared" si="9"/>
        <v>0</v>
      </c>
      <c r="Z37" s="89">
        <f t="shared" si="10"/>
        <v>9424644215</v>
      </c>
      <c r="AA37" s="90">
        <f t="shared" si="11"/>
        <v>899608944</v>
      </c>
      <c r="AB37" s="90">
        <f t="shared" si="12"/>
        <v>10324253159</v>
      </c>
      <c r="AC37" s="103">
        <f t="shared" si="13"/>
        <v>0.40775937425839559</v>
      </c>
      <c r="AD37" s="89">
        <f>SUM(AD9,AD11:AD14,AD16:AD21,AD23:AD29,AD31:AD35)</f>
        <v>7787408392</v>
      </c>
      <c r="AE37" s="90">
        <f>SUM(AE9,AE11:AE14,AE16:AE21,AE23:AE29,AE31:AE35)</f>
        <v>668366307</v>
      </c>
      <c r="AF37" s="90">
        <f t="shared" si="14"/>
        <v>8455774699</v>
      </c>
      <c r="AG37" s="90">
        <f>SUM(AG9,AG11:AG14,AG16:AG21,AG23:AG29,AG31:AG35)</f>
        <v>24805017939</v>
      </c>
      <c r="AH37" s="90">
        <f>SUM(AH9,AH11:AH14,AH16:AH21,AH23:AH29,AH31:AH35)</f>
        <v>24805017939</v>
      </c>
      <c r="AI37" s="91">
        <f>SUM(AI9,AI11:AI14,AI16:AI21,AI23:AI29,AI31:AI35)</f>
        <v>4357802529</v>
      </c>
      <c r="AJ37" s="124">
        <f t="shared" si="15"/>
        <v>0.17568229701412111</v>
      </c>
      <c r="AK37" s="125">
        <f t="shared" si="16"/>
        <v>-0.26923031419808652</v>
      </c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48</v>
      </c>
      <c r="C9" s="63" t="s">
        <v>49</v>
      </c>
      <c r="D9" s="83">
        <v>42677384954</v>
      </c>
      <c r="E9" s="84">
        <v>4081635584</v>
      </c>
      <c r="F9" s="85">
        <f>$D9       +$E9</f>
        <v>46759020538</v>
      </c>
      <c r="G9" s="83">
        <v>42677384954</v>
      </c>
      <c r="H9" s="84">
        <v>4081635584</v>
      </c>
      <c r="I9" s="85">
        <f>$G9       +$H9</f>
        <v>46759020538</v>
      </c>
      <c r="J9" s="83">
        <v>10658788700</v>
      </c>
      <c r="K9" s="84">
        <v>149993053</v>
      </c>
      <c r="L9" s="84">
        <f>$J9       +$K9</f>
        <v>10808781753</v>
      </c>
      <c r="M9" s="101">
        <f>IF(($F9       =0),0,($L9       /$F9       ))</f>
        <v>0.23115928496012758</v>
      </c>
      <c r="N9" s="83">
        <v>10568537596</v>
      </c>
      <c r="O9" s="84">
        <v>687942266</v>
      </c>
      <c r="P9" s="84">
        <f>$N9       +$O9</f>
        <v>11256479862</v>
      </c>
      <c r="Q9" s="101">
        <f>IF(($F9       =0),0,($P9       /$F9       ))</f>
        <v>0.24073386765773061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21227326296</v>
      </c>
      <c r="AA9" s="84">
        <f>$K9       +$O9</f>
        <v>837935319</v>
      </c>
      <c r="AB9" s="84">
        <f>$Z9       +$AA9</f>
        <v>22065261615</v>
      </c>
      <c r="AC9" s="101">
        <f>IF(($F9       =0),0,($AB9       /$F9       ))</f>
        <v>0.47189315261785819</v>
      </c>
      <c r="AD9" s="83">
        <v>19637501978</v>
      </c>
      <c r="AE9" s="84">
        <v>1855862908</v>
      </c>
      <c r="AF9" s="84">
        <f>$AD9       +$AE9</f>
        <v>21493364886</v>
      </c>
      <c r="AG9" s="84">
        <v>46685951644</v>
      </c>
      <c r="AH9" s="84">
        <v>46685951644</v>
      </c>
      <c r="AI9" s="85">
        <v>9990649526</v>
      </c>
      <c r="AJ9" s="120">
        <f>IF(($AG9       =0),0,($AI9       /$AG9       ))</f>
        <v>0.213996912865414</v>
      </c>
      <c r="AK9" s="121">
        <f>IF(($AF9       =0),0,(($P9       /$AF9       )-1))</f>
        <v>-0.47628117227321332</v>
      </c>
    </row>
    <row r="10" spans="1:37" x14ac:dyDescent="0.2">
      <c r="A10" s="61" t="s">
        <v>99</v>
      </c>
      <c r="B10" s="62" t="s">
        <v>52</v>
      </c>
      <c r="C10" s="63" t="s">
        <v>53</v>
      </c>
      <c r="D10" s="83">
        <v>65363298070</v>
      </c>
      <c r="E10" s="84">
        <v>8157478000</v>
      </c>
      <c r="F10" s="85">
        <f t="shared" ref="F10:F23" si="0">$D10      +$E10</f>
        <v>73520776070</v>
      </c>
      <c r="G10" s="83">
        <v>65363298070</v>
      </c>
      <c r="H10" s="84">
        <v>8157478000</v>
      </c>
      <c r="I10" s="85">
        <f t="shared" ref="I10:I23" si="1">$G10      +$H10</f>
        <v>73520776070</v>
      </c>
      <c r="J10" s="83">
        <v>18175200265</v>
      </c>
      <c r="K10" s="84">
        <v>543044852</v>
      </c>
      <c r="L10" s="84">
        <f t="shared" ref="L10:L23" si="2">$J10      +$K10</f>
        <v>18718245117</v>
      </c>
      <c r="M10" s="101">
        <f t="shared" ref="M10:M23" si="3">IF(($F10      =0),0,($L10      /$F10      ))</f>
        <v>0.25459803497147715</v>
      </c>
      <c r="N10" s="83">
        <v>16971017560</v>
      </c>
      <c r="O10" s="84">
        <v>715182245</v>
      </c>
      <c r="P10" s="84">
        <f t="shared" ref="P10:P23" si="4">$N10      +$O10</f>
        <v>17686199805</v>
      </c>
      <c r="Q10" s="101">
        <f t="shared" ref="Q10:Q23" si="5">IF(($F10      =0),0,($P10      /$F10      ))</f>
        <v>0.24056057009192558</v>
      </c>
      <c r="R10" s="83">
        <v>0</v>
      </c>
      <c r="S10" s="84">
        <v>0</v>
      </c>
      <c r="T10" s="84">
        <f t="shared" ref="T10:T23" si="6">$R10      +$S10</f>
        <v>0</v>
      </c>
      <c r="U10" s="101">
        <f t="shared" ref="U10:U23" si="7">IF(($I10      =0),0,($T10      /$I10      ))</f>
        <v>0</v>
      </c>
      <c r="V10" s="83">
        <v>0</v>
      </c>
      <c r="W10" s="84">
        <v>0</v>
      </c>
      <c r="X10" s="84">
        <f t="shared" ref="X10:X23" si="8">$V10      +$W10</f>
        <v>0</v>
      </c>
      <c r="Y10" s="101">
        <f t="shared" ref="Y10:Y23" si="9">IF(($I10      =0),0,($X10      /$I10      ))</f>
        <v>0</v>
      </c>
      <c r="Z10" s="83">
        <f t="shared" ref="Z10:Z23" si="10">$J10      +$N10</f>
        <v>35146217825</v>
      </c>
      <c r="AA10" s="84">
        <f t="shared" ref="AA10:AA23" si="11">$K10      +$O10</f>
        <v>1258227097</v>
      </c>
      <c r="AB10" s="84">
        <f t="shared" ref="AB10:AB23" si="12">$Z10      +$AA10</f>
        <v>36404444922</v>
      </c>
      <c r="AC10" s="101">
        <f t="shared" ref="AC10:AC23" si="13">IF(($F10      =0),0,($AB10      /$F10      ))</f>
        <v>0.4951586050634027</v>
      </c>
      <c r="AD10" s="83">
        <v>33159466909</v>
      </c>
      <c r="AE10" s="84">
        <v>1784878460</v>
      </c>
      <c r="AF10" s="84">
        <f t="shared" ref="AF10:AF23" si="14">$AD10      +$AE10</f>
        <v>34944345369</v>
      </c>
      <c r="AG10" s="84">
        <v>74327365792</v>
      </c>
      <c r="AH10" s="84">
        <v>74327365792</v>
      </c>
      <c r="AI10" s="85">
        <v>17917874725</v>
      </c>
      <c r="AJ10" s="120">
        <f t="shared" ref="AJ10:AJ23" si="15">IF(($AG10      =0),0,($AI10      /$AG10      ))</f>
        <v>0.24106699509763249</v>
      </c>
      <c r="AK10" s="121">
        <f t="shared" ref="AK10:AK23" si="16">IF(($AF10      =0),0,(($P10      /$AF10      )-1))</f>
        <v>-0.49387520017216091</v>
      </c>
    </row>
    <row r="11" spans="1:37" x14ac:dyDescent="0.2">
      <c r="A11" s="61" t="s">
        <v>99</v>
      </c>
      <c r="B11" s="62" t="s">
        <v>58</v>
      </c>
      <c r="C11" s="63" t="s">
        <v>59</v>
      </c>
      <c r="D11" s="83">
        <v>39140051677</v>
      </c>
      <c r="E11" s="84">
        <v>3956871493</v>
      </c>
      <c r="F11" s="85">
        <f t="shared" si="0"/>
        <v>43096923170</v>
      </c>
      <c r="G11" s="83">
        <v>39140051677</v>
      </c>
      <c r="H11" s="84">
        <v>3956871493</v>
      </c>
      <c r="I11" s="85">
        <f t="shared" si="1"/>
        <v>43096923170</v>
      </c>
      <c r="J11" s="83">
        <v>8298284640</v>
      </c>
      <c r="K11" s="84">
        <v>231855272</v>
      </c>
      <c r="L11" s="84">
        <f t="shared" si="2"/>
        <v>8530139912</v>
      </c>
      <c r="M11" s="101">
        <f t="shared" si="3"/>
        <v>0.19792920896816774</v>
      </c>
      <c r="N11" s="83">
        <v>9016569769</v>
      </c>
      <c r="O11" s="84">
        <v>763599825</v>
      </c>
      <c r="P11" s="84">
        <f t="shared" si="4"/>
        <v>9780169594</v>
      </c>
      <c r="Q11" s="101">
        <f t="shared" si="5"/>
        <v>0.22693428845073629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17314854409</v>
      </c>
      <c r="AA11" s="84">
        <f t="shared" si="11"/>
        <v>995455097</v>
      </c>
      <c r="AB11" s="84">
        <f t="shared" si="12"/>
        <v>18310309506</v>
      </c>
      <c r="AC11" s="101">
        <f t="shared" si="13"/>
        <v>0.424863497418904</v>
      </c>
      <c r="AD11" s="83">
        <v>18718825617</v>
      </c>
      <c r="AE11" s="84">
        <v>1010986383</v>
      </c>
      <c r="AF11" s="84">
        <f t="shared" si="14"/>
        <v>19729812000</v>
      </c>
      <c r="AG11" s="84">
        <v>41744205048</v>
      </c>
      <c r="AH11" s="84">
        <v>41744205048</v>
      </c>
      <c r="AI11" s="85">
        <v>11137234697</v>
      </c>
      <c r="AJ11" s="120">
        <f t="shared" si="15"/>
        <v>0.26679714427891815</v>
      </c>
      <c r="AK11" s="121">
        <f t="shared" si="16"/>
        <v>-0.50429484102534783</v>
      </c>
    </row>
    <row r="12" spans="1:37" ht="16.5" x14ac:dyDescent="0.3">
      <c r="A12" s="64" t="s">
        <v>0</v>
      </c>
      <c r="B12" s="65" t="s">
        <v>100</v>
      </c>
      <c r="C12" s="66" t="s">
        <v>0</v>
      </c>
      <c r="D12" s="86">
        <f>SUM(D9:D11)</f>
        <v>147180734701</v>
      </c>
      <c r="E12" s="87">
        <f>SUM(E9:E11)</f>
        <v>16195985077</v>
      </c>
      <c r="F12" s="88">
        <f t="shared" si="0"/>
        <v>163376719778</v>
      </c>
      <c r="G12" s="86">
        <f>SUM(G9:G11)</f>
        <v>147180734701</v>
      </c>
      <c r="H12" s="87">
        <f>SUM(H9:H11)</f>
        <v>16195985077</v>
      </c>
      <c r="I12" s="88">
        <f t="shared" si="1"/>
        <v>163376719778</v>
      </c>
      <c r="J12" s="86">
        <f>SUM(J9:J11)</f>
        <v>37132273605</v>
      </c>
      <c r="K12" s="87">
        <f>SUM(K9:K11)</f>
        <v>924893177</v>
      </c>
      <c r="L12" s="87">
        <f t="shared" si="2"/>
        <v>38057166782</v>
      </c>
      <c r="M12" s="102">
        <f t="shared" si="3"/>
        <v>0.23294118546212056</v>
      </c>
      <c r="N12" s="86">
        <f>SUM(N9:N11)</f>
        <v>36556124925</v>
      </c>
      <c r="O12" s="87">
        <f>SUM(O9:O11)</f>
        <v>2166724336</v>
      </c>
      <c r="P12" s="87">
        <f t="shared" si="4"/>
        <v>38722849261</v>
      </c>
      <c r="Q12" s="102">
        <f t="shared" si="5"/>
        <v>0.23701571015514014</v>
      </c>
      <c r="R12" s="86">
        <f>SUM(R9:R11)</f>
        <v>0</v>
      </c>
      <c r="S12" s="87">
        <f>SUM(S9:S11)</f>
        <v>0</v>
      </c>
      <c r="T12" s="87">
        <f t="shared" si="6"/>
        <v>0</v>
      </c>
      <c r="U12" s="102">
        <f t="shared" si="7"/>
        <v>0</v>
      </c>
      <c r="V12" s="86">
        <f>SUM(V9:V11)</f>
        <v>0</v>
      </c>
      <c r="W12" s="87">
        <f>SUM(W9:W11)</f>
        <v>0</v>
      </c>
      <c r="X12" s="87">
        <f t="shared" si="8"/>
        <v>0</v>
      </c>
      <c r="Y12" s="102">
        <f t="shared" si="9"/>
        <v>0</v>
      </c>
      <c r="Z12" s="86">
        <f t="shared" si="10"/>
        <v>73688398530</v>
      </c>
      <c r="AA12" s="87">
        <f t="shared" si="11"/>
        <v>3091617513</v>
      </c>
      <c r="AB12" s="87">
        <f t="shared" si="12"/>
        <v>76780016043</v>
      </c>
      <c r="AC12" s="102">
        <f t="shared" si="13"/>
        <v>0.46995689561726073</v>
      </c>
      <c r="AD12" s="86">
        <f>SUM(AD9:AD11)</f>
        <v>71515794504</v>
      </c>
      <c r="AE12" s="87">
        <f>SUM(AE9:AE11)</f>
        <v>4651727751</v>
      </c>
      <c r="AF12" s="87">
        <f t="shared" si="14"/>
        <v>76167522255</v>
      </c>
      <c r="AG12" s="87">
        <f>SUM(AG9:AG11)</f>
        <v>162757522484</v>
      </c>
      <c r="AH12" s="87">
        <f>SUM(AH9:AH11)</f>
        <v>162757522484</v>
      </c>
      <c r="AI12" s="88">
        <f>SUM(AI9:AI11)</f>
        <v>39045758948</v>
      </c>
      <c r="AJ12" s="122">
        <f t="shared" si="15"/>
        <v>0.23990140886937145</v>
      </c>
      <c r="AK12" s="123">
        <f t="shared" si="16"/>
        <v>-0.49160944042054555</v>
      </c>
    </row>
    <row r="13" spans="1:37" x14ac:dyDescent="0.2">
      <c r="A13" s="61" t="s">
        <v>101</v>
      </c>
      <c r="B13" s="62" t="s">
        <v>63</v>
      </c>
      <c r="C13" s="63" t="s">
        <v>64</v>
      </c>
      <c r="D13" s="83">
        <v>6521451584</v>
      </c>
      <c r="E13" s="84">
        <v>428631550</v>
      </c>
      <c r="F13" s="85">
        <f t="shared" si="0"/>
        <v>6950083134</v>
      </c>
      <c r="G13" s="83">
        <v>6521451584</v>
      </c>
      <c r="H13" s="84">
        <v>428631550</v>
      </c>
      <c r="I13" s="85">
        <f t="shared" si="1"/>
        <v>6950083134</v>
      </c>
      <c r="J13" s="83">
        <v>6127076805</v>
      </c>
      <c r="K13" s="84">
        <v>3042391</v>
      </c>
      <c r="L13" s="84">
        <f t="shared" si="2"/>
        <v>6130119196</v>
      </c>
      <c r="M13" s="101">
        <f t="shared" si="3"/>
        <v>0.88202098849886934</v>
      </c>
      <c r="N13" s="83">
        <v>2343513834</v>
      </c>
      <c r="O13" s="84">
        <v>15219543</v>
      </c>
      <c r="P13" s="84">
        <f t="shared" si="4"/>
        <v>2358733377</v>
      </c>
      <c r="Q13" s="101">
        <f t="shared" si="5"/>
        <v>0.33938203781491633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8470590639</v>
      </c>
      <c r="AA13" s="84">
        <f t="shared" si="11"/>
        <v>18261934</v>
      </c>
      <c r="AB13" s="84">
        <f t="shared" si="12"/>
        <v>8488852573</v>
      </c>
      <c r="AC13" s="101">
        <f t="shared" si="13"/>
        <v>1.2214030263137856</v>
      </c>
      <c r="AD13" s="83">
        <v>1734934306</v>
      </c>
      <c r="AE13" s="84">
        <v>8758815</v>
      </c>
      <c r="AF13" s="84">
        <f t="shared" si="14"/>
        <v>1743693121</v>
      </c>
      <c r="AG13" s="84">
        <v>6400348599</v>
      </c>
      <c r="AH13" s="84">
        <v>6400348599</v>
      </c>
      <c r="AI13" s="85">
        <v>652394895</v>
      </c>
      <c r="AJ13" s="120">
        <f t="shared" si="15"/>
        <v>0.10193115029733399</v>
      </c>
      <c r="AK13" s="121">
        <f t="shared" si="16"/>
        <v>0.35272276330784469</v>
      </c>
    </row>
    <row r="14" spans="1:37" x14ac:dyDescent="0.2">
      <c r="A14" s="61" t="s">
        <v>101</v>
      </c>
      <c r="B14" s="62" t="s">
        <v>231</v>
      </c>
      <c r="C14" s="63" t="s">
        <v>232</v>
      </c>
      <c r="D14" s="83">
        <v>1419373695</v>
      </c>
      <c r="E14" s="84">
        <v>144993658</v>
      </c>
      <c r="F14" s="85">
        <f t="shared" si="0"/>
        <v>1564367353</v>
      </c>
      <c r="G14" s="83">
        <v>1419373695</v>
      </c>
      <c r="H14" s="84">
        <v>173193080</v>
      </c>
      <c r="I14" s="85">
        <f t="shared" si="1"/>
        <v>1592566775</v>
      </c>
      <c r="J14" s="83">
        <v>269678200</v>
      </c>
      <c r="K14" s="84">
        <v>16445450</v>
      </c>
      <c r="L14" s="84">
        <f t="shared" si="2"/>
        <v>286123650</v>
      </c>
      <c r="M14" s="101">
        <f t="shared" si="3"/>
        <v>0.18290055046936279</v>
      </c>
      <c r="N14" s="83">
        <v>383552692</v>
      </c>
      <c r="O14" s="84">
        <v>47726322</v>
      </c>
      <c r="P14" s="84">
        <f t="shared" si="4"/>
        <v>431279014</v>
      </c>
      <c r="Q14" s="101">
        <f t="shared" si="5"/>
        <v>0.27568909129491403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653230892</v>
      </c>
      <c r="AA14" s="84">
        <f t="shared" si="11"/>
        <v>64171772</v>
      </c>
      <c r="AB14" s="84">
        <f t="shared" si="12"/>
        <v>717402664</v>
      </c>
      <c r="AC14" s="101">
        <f t="shared" si="13"/>
        <v>0.45858964176427686</v>
      </c>
      <c r="AD14" s="83">
        <v>599176452</v>
      </c>
      <c r="AE14" s="84">
        <v>62898732</v>
      </c>
      <c r="AF14" s="84">
        <f t="shared" si="14"/>
        <v>662075184</v>
      </c>
      <c r="AG14" s="84">
        <v>1461664433</v>
      </c>
      <c r="AH14" s="84">
        <v>1461664433</v>
      </c>
      <c r="AI14" s="85">
        <v>310408140</v>
      </c>
      <c r="AJ14" s="120">
        <f t="shared" si="15"/>
        <v>0.21236621278585904</v>
      </c>
      <c r="AK14" s="121">
        <f t="shared" si="16"/>
        <v>-0.34859510759128531</v>
      </c>
    </row>
    <row r="15" spans="1:37" x14ac:dyDescent="0.2">
      <c r="A15" s="61" t="s">
        <v>101</v>
      </c>
      <c r="B15" s="62" t="s">
        <v>233</v>
      </c>
      <c r="C15" s="63" t="s">
        <v>234</v>
      </c>
      <c r="D15" s="83">
        <v>1046430219</v>
      </c>
      <c r="E15" s="84">
        <v>111106860</v>
      </c>
      <c r="F15" s="85">
        <f t="shared" si="0"/>
        <v>1157537079</v>
      </c>
      <c r="G15" s="83">
        <v>1046430219</v>
      </c>
      <c r="H15" s="84">
        <v>111106860</v>
      </c>
      <c r="I15" s="85">
        <f t="shared" si="1"/>
        <v>1157537079</v>
      </c>
      <c r="J15" s="83">
        <v>187750459</v>
      </c>
      <c r="K15" s="84">
        <v>10436279</v>
      </c>
      <c r="L15" s="84">
        <f t="shared" si="2"/>
        <v>198186738</v>
      </c>
      <c r="M15" s="101">
        <f t="shared" si="3"/>
        <v>0.17121415943860233</v>
      </c>
      <c r="N15" s="83">
        <v>200892150</v>
      </c>
      <c r="O15" s="84">
        <v>35121661</v>
      </c>
      <c r="P15" s="84">
        <f t="shared" si="4"/>
        <v>236013811</v>
      </c>
      <c r="Q15" s="101">
        <f t="shared" si="5"/>
        <v>0.20389308928565217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388642609</v>
      </c>
      <c r="AA15" s="84">
        <f t="shared" si="11"/>
        <v>45557940</v>
      </c>
      <c r="AB15" s="84">
        <f t="shared" si="12"/>
        <v>434200549</v>
      </c>
      <c r="AC15" s="101">
        <f t="shared" si="13"/>
        <v>0.37510724872425449</v>
      </c>
      <c r="AD15" s="83">
        <v>341152535</v>
      </c>
      <c r="AE15" s="84">
        <v>42663364</v>
      </c>
      <c r="AF15" s="84">
        <f t="shared" si="14"/>
        <v>383815899</v>
      </c>
      <c r="AG15" s="84">
        <v>1045639792</v>
      </c>
      <c r="AH15" s="84">
        <v>1045639792</v>
      </c>
      <c r="AI15" s="85">
        <v>197984656</v>
      </c>
      <c r="AJ15" s="120">
        <f t="shared" si="15"/>
        <v>0.18934307733384348</v>
      </c>
      <c r="AK15" s="121">
        <f t="shared" si="16"/>
        <v>-0.38508589244240765</v>
      </c>
    </row>
    <row r="16" spans="1:37" x14ac:dyDescent="0.2">
      <c r="A16" s="61" t="s">
        <v>116</v>
      </c>
      <c r="B16" s="62" t="s">
        <v>235</v>
      </c>
      <c r="C16" s="63" t="s">
        <v>236</v>
      </c>
      <c r="D16" s="83">
        <v>398924090</v>
      </c>
      <c r="E16" s="84">
        <v>2370000</v>
      </c>
      <c r="F16" s="85">
        <f t="shared" si="0"/>
        <v>401294090</v>
      </c>
      <c r="G16" s="83">
        <v>398924090</v>
      </c>
      <c r="H16" s="84">
        <v>2370000</v>
      </c>
      <c r="I16" s="85">
        <f t="shared" si="1"/>
        <v>401294090</v>
      </c>
      <c r="J16" s="83">
        <v>91299966</v>
      </c>
      <c r="K16" s="84">
        <v>134014</v>
      </c>
      <c r="L16" s="84">
        <f t="shared" si="2"/>
        <v>91433980</v>
      </c>
      <c r="M16" s="101">
        <f t="shared" si="3"/>
        <v>0.2278478110654458</v>
      </c>
      <c r="N16" s="83">
        <v>96324166</v>
      </c>
      <c r="O16" s="84">
        <v>854921</v>
      </c>
      <c r="P16" s="84">
        <f t="shared" si="4"/>
        <v>97179087</v>
      </c>
      <c r="Q16" s="101">
        <f t="shared" si="5"/>
        <v>0.24216426162667884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187624132</v>
      </c>
      <c r="AA16" s="84">
        <f t="shared" si="11"/>
        <v>988935</v>
      </c>
      <c r="AB16" s="84">
        <f t="shared" si="12"/>
        <v>188613067</v>
      </c>
      <c r="AC16" s="101">
        <f t="shared" si="13"/>
        <v>0.47001207269212464</v>
      </c>
      <c r="AD16" s="83">
        <v>170789242</v>
      </c>
      <c r="AE16" s="84">
        <v>344646</v>
      </c>
      <c r="AF16" s="84">
        <f t="shared" si="14"/>
        <v>171133888</v>
      </c>
      <c r="AG16" s="84">
        <v>419411171</v>
      </c>
      <c r="AH16" s="84">
        <v>419411171</v>
      </c>
      <c r="AI16" s="85">
        <v>84875608</v>
      </c>
      <c r="AJ16" s="120">
        <f t="shared" si="15"/>
        <v>0.20236849628404391</v>
      </c>
      <c r="AK16" s="121">
        <f t="shared" si="16"/>
        <v>-0.43214585880267031</v>
      </c>
    </row>
    <row r="17" spans="1:37" ht="16.5" x14ac:dyDescent="0.3">
      <c r="A17" s="64" t="s">
        <v>0</v>
      </c>
      <c r="B17" s="65" t="s">
        <v>237</v>
      </c>
      <c r="C17" s="66" t="s">
        <v>0</v>
      </c>
      <c r="D17" s="86">
        <f>SUM(D13:D16)</f>
        <v>9386179588</v>
      </c>
      <c r="E17" s="87">
        <f>SUM(E13:E16)</f>
        <v>687102068</v>
      </c>
      <c r="F17" s="88">
        <f t="shared" si="0"/>
        <v>10073281656</v>
      </c>
      <c r="G17" s="86">
        <f>SUM(G13:G16)</f>
        <v>9386179588</v>
      </c>
      <c r="H17" s="87">
        <f>SUM(H13:H16)</f>
        <v>715301490</v>
      </c>
      <c r="I17" s="88">
        <f t="shared" si="1"/>
        <v>10101481078</v>
      </c>
      <c r="J17" s="86">
        <f>SUM(J13:J16)</f>
        <v>6675805430</v>
      </c>
      <c r="K17" s="87">
        <f>SUM(K13:K16)</f>
        <v>30058134</v>
      </c>
      <c r="L17" s="87">
        <f t="shared" si="2"/>
        <v>6705863564</v>
      </c>
      <c r="M17" s="102">
        <f t="shared" si="3"/>
        <v>0.66570793838627085</v>
      </c>
      <c r="N17" s="86">
        <f>SUM(N13:N16)</f>
        <v>3024282842</v>
      </c>
      <c r="O17" s="87">
        <f>SUM(O13:O16)</f>
        <v>98922447</v>
      </c>
      <c r="P17" s="87">
        <f t="shared" si="4"/>
        <v>3123205289</v>
      </c>
      <c r="Q17" s="102">
        <f t="shared" si="5"/>
        <v>0.31004844256883352</v>
      </c>
      <c r="R17" s="86">
        <f>SUM(R13:R16)</f>
        <v>0</v>
      </c>
      <c r="S17" s="87">
        <f>SUM(S13:S16)</f>
        <v>0</v>
      </c>
      <c r="T17" s="87">
        <f t="shared" si="6"/>
        <v>0</v>
      </c>
      <c r="U17" s="102">
        <f t="shared" si="7"/>
        <v>0</v>
      </c>
      <c r="V17" s="86">
        <f>SUM(V13:V16)</f>
        <v>0</v>
      </c>
      <c r="W17" s="87">
        <f>SUM(W13:W16)</f>
        <v>0</v>
      </c>
      <c r="X17" s="87">
        <f t="shared" si="8"/>
        <v>0</v>
      </c>
      <c r="Y17" s="102">
        <f t="shared" si="9"/>
        <v>0</v>
      </c>
      <c r="Z17" s="86">
        <f t="shared" si="10"/>
        <v>9700088272</v>
      </c>
      <c r="AA17" s="87">
        <f t="shared" si="11"/>
        <v>128980581</v>
      </c>
      <c r="AB17" s="87">
        <f t="shared" si="12"/>
        <v>9829068853</v>
      </c>
      <c r="AC17" s="102">
        <f t="shared" si="13"/>
        <v>0.97575638095510431</v>
      </c>
      <c r="AD17" s="86">
        <f>SUM(AD13:AD16)</f>
        <v>2846052535</v>
      </c>
      <c r="AE17" s="87">
        <f>SUM(AE13:AE16)</f>
        <v>114665557</v>
      </c>
      <c r="AF17" s="87">
        <f t="shared" si="14"/>
        <v>2960718092</v>
      </c>
      <c r="AG17" s="87">
        <f>SUM(AG13:AG16)</f>
        <v>9327063995</v>
      </c>
      <c r="AH17" s="87">
        <f>SUM(AH13:AH16)</f>
        <v>9327063995</v>
      </c>
      <c r="AI17" s="88">
        <f>SUM(AI13:AI16)</f>
        <v>1245663299</v>
      </c>
      <c r="AJ17" s="122">
        <f t="shared" si="15"/>
        <v>0.13355363484884078</v>
      </c>
      <c r="AK17" s="123">
        <f t="shared" si="16"/>
        <v>5.4881009252129687E-2</v>
      </c>
    </row>
    <row r="18" spans="1:37" x14ac:dyDescent="0.2">
      <c r="A18" s="61" t="s">
        <v>101</v>
      </c>
      <c r="B18" s="62" t="s">
        <v>65</v>
      </c>
      <c r="C18" s="63" t="s">
        <v>66</v>
      </c>
      <c r="D18" s="83">
        <v>3451947757</v>
      </c>
      <c r="E18" s="84">
        <v>259784080</v>
      </c>
      <c r="F18" s="85">
        <f t="shared" si="0"/>
        <v>3711731837</v>
      </c>
      <c r="G18" s="83">
        <v>3451947757</v>
      </c>
      <c r="H18" s="84">
        <v>259784080</v>
      </c>
      <c r="I18" s="85">
        <f t="shared" si="1"/>
        <v>3711731837</v>
      </c>
      <c r="J18" s="83">
        <v>733797865</v>
      </c>
      <c r="K18" s="84">
        <v>18954877</v>
      </c>
      <c r="L18" s="84">
        <f t="shared" si="2"/>
        <v>752752742</v>
      </c>
      <c r="M18" s="101">
        <f t="shared" si="3"/>
        <v>0.20280364397456335</v>
      </c>
      <c r="N18" s="83">
        <v>741354108</v>
      </c>
      <c r="O18" s="84">
        <v>62073132</v>
      </c>
      <c r="P18" s="84">
        <f t="shared" si="4"/>
        <v>803427240</v>
      </c>
      <c r="Q18" s="101">
        <f t="shared" si="5"/>
        <v>0.21645616528411937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1475151973</v>
      </c>
      <c r="AA18" s="84">
        <f t="shared" si="11"/>
        <v>81028009</v>
      </c>
      <c r="AB18" s="84">
        <f t="shared" si="12"/>
        <v>1556179982</v>
      </c>
      <c r="AC18" s="101">
        <f t="shared" si="13"/>
        <v>0.41925980925868273</v>
      </c>
      <c r="AD18" s="83">
        <v>1314343004</v>
      </c>
      <c r="AE18" s="84">
        <v>86184873</v>
      </c>
      <c r="AF18" s="84">
        <f t="shared" si="14"/>
        <v>1400527877</v>
      </c>
      <c r="AG18" s="84">
        <v>3489447406</v>
      </c>
      <c r="AH18" s="84">
        <v>3489447406</v>
      </c>
      <c r="AI18" s="85">
        <v>760295952</v>
      </c>
      <c r="AJ18" s="120">
        <f t="shared" si="15"/>
        <v>0.21788434200002382</v>
      </c>
      <c r="AK18" s="121">
        <f t="shared" si="16"/>
        <v>-0.42633970148385703</v>
      </c>
    </row>
    <row r="19" spans="1:37" x14ac:dyDescent="0.2">
      <c r="A19" s="61" t="s">
        <v>101</v>
      </c>
      <c r="B19" s="62" t="s">
        <v>238</v>
      </c>
      <c r="C19" s="63" t="s">
        <v>239</v>
      </c>
      <c r="D19" s="83">
        <v>1901475651</v>
      </c>
      <c r="E19" s="84">
        <v>134993250</v>
      </c>
      <c r="F19" s="85">
        <f t="shared" si="0"/>
        <v>2036468901</v>
      </c>
      <c r="G19" s="83">
        <v>1901475651</v>
      </c>
      <c r="H19" s="84">
        <v>134993250</v>
      </c>
      <c r="I19" s="85">
        <f t="shared" si="1"/>
        <v>2036468901</v>
      </c>
      <c r="J19" s="83">
        <v>306576216</v>
      </c>
      <c r="K19" s="84">
        <v>27609570</v>
      </c>
      <c r="L19" s="84">
        <f t="shared" si="2"/>
        <v>334185786</v>
      </c>
      <c r="M19" s="101">
        <f t="shared" si="3"/>
        <v>0.16410060857590283</v>
      </c>
      <c r="N19" s="83">
        <v>249579586</v>
      </c>
      <c r="O19" s="84">
        <v>26863313</v>
      </c>
      <c r="P19" s="84">
        <f t="shared" si="4"/>
        <v>276442899</v>
      </c>
      <c r="Q19" s="101">
        <f t="shared" si="5"/>
        <v>0.135746192276373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556155802</v>
      </c>
      <c r="AA19" s="84">
        <f t="shared" si="11"/>
        <v>54472883</v>
      </c>
      <c r="AB19" s="84">
        <f t="shared" si="12"/>
        <v>610628685</v>
      </c>
      <c r="AC19" s="101">
        <f t="shared" si="13"/>
        <v>0.29984680085227583</v>
      </c>
      <c r="AD19" s="83">
        <v>3424597940</v>
      </c>
      <c r="AE19" s="84">
        <v>86330</v>
      </c>
      <c r="AF19" s="84">
        <f t="shared" si="14"/>
        <v>3424684270</v>
      </c>
      <c r="AG19" s="84">
        <v>1968442046</v>
      </c>
      <c r="AH19" s="84">
        <v>1968442046</v>
      </c>
      <c r="AI19" s="85">
        <v>244332021</v>
      </c>
      <c r="AJ19" s="120">
        <f t="shared" si="15"/>
        <v>0.12412456922290309</v>
      </c>
      <c r="AK19" s="121">
        <f t="shared" si="16"/>
        <v>-0.91927930366556099</v>
      </c>
    </row>
    <row r="20" spans="1:37" x14ac:dyDescent="0.2">
      <c r="A20" s="61" t="s">
        <v>101</v>
      </c>
      <c r="B20" s="62" t="s">
        <v>240</v>
      </c>
      <c r="C20" s="63" t="s">
        <v>241</v>
      </c>
      <c r="D20" s="83">
        <v>2186566793</v>
      </c>
      <c r="E20" s="84">
        <v>193420000</v>
      </c>
      <c r="F20" s="85">
        <f t="shared" si="0"/>
        <v>2379986793</v>
      </c>
      <c r="G20" s="83">
        <v>2186566793</v>
      </c>
      <c r="H20" s="84">
        <v>193420000</v>
      </c>
      <c r="I20" s="85">
        <f t="shared" si="1"/>
        <v>2379986793</v>
      </c>
      <c r="J20" s="83">
        <v>428032627</v>
      </c>
      <c r="K20" s="84">
        <v>27267271</v>
      </c>
      <c r="L20" s="84">
        <f t="shared" si="2"/>
        <v>455299898</v>
      </c>
      <c r="M20" s="101">
        <f t="shared" si="3"/>
        <v>0.19130353972514672</v>
      </c>
      <c r="N20" s="83">
        <v>742399397</v>
      </c>
      <c r="O20" s="84">
        <v>77294779</v>
      </c>
      <c r="P20" s="84">
        <f t="shared" si="4"/>
        <v>819694176</v>
      </c>
      <c r="Q20" s="101">
        <f t="shared" si="5"/>
        <v>0.34441122883995767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1170432024</v>
      </c>
      <c r="AA20" s="84">
        <f t="shared" si="11"/>
        <v>104562050</v>
      </c>
      <c r="AB20" s="84">
        <f t="shared" si="12"/>
        <v>1274994074</v>
      </c>
      <c r="AC20" s="101">
        <f t="shared" si="13"/>
        <v>0.53571476856510436</v>
      </c>
      <c r="AD20" s="83">
        <v>498339814</v>
      </c>
      <c r="AE20" s="84">
        <v>32844935</v>
      </c>
      <c r="AF20" s="84">
        <f t="shared" si="14"/>
        <v>531184749</v>
      </c>
      <c r="AG20" s="84">
        <v>2277324196</v>
      </c>
      <c r="AH20" s="84">
        <v>2277324196</v>
      </c>
      <c r="AI20" s="85">
        <v>195767385</v>
      </c>
      <c r="AJ20" s="120">
        <f t="shared" si="15"/>
        <v>8.596377509353087E-2</v>
      </c>
      <c r="AK20" s="121">
        <f t="shared" si="16"/>
        <v>0.54314328026763437</v>
      </c>
    </row>
    <row r="21" spans="1:37" x14ac:dyDescent="0.2">
      <c r="A21" s="61" t="s">
        <v>116</v>
      </c>
      <c r="B21" s="62" t="s">
        <v>242</v>
      </c>
      <c r="C21" s="63" t="s">
        <v>243</v>
      </c>
      <c r="D21" s="83">
        <v>287136473</v>
      </c>
      <c r="E21" s="84">
        <v>0</v>
      </c>
      <c r="F21" s="85">
        <f t="shared" si="0"/>
        <v>287136473</v>
      </c>
      <c r="G21" s="83">
        <v>287136473</v>
      </c>
      <c r="H21" s="84">
        <v>0</v>
      </c>
      <c r="I21" s="85">
        <f t="shared" si="1"/>
        <v>287136473</v>
      </c>
      <c r="J21" s="83">
        <v>57835880</v>
      </c>
      <c r="K21" s="84">
        <v>20990</v>
      </c>
      <c r="L21" s="84">
        <f t="shared" si="2"/>
        <v>57856870</v>
      </c>
      <c r="M21" s="101">
        <f t="shared" si="3"/>
        <v>0.20149606699389944</v>
      </c>
      <c r="N21" s="83">
        <v>50454173</v>
      </c>
      <c r="O21" s="84">
        <v>237659</v>
      </c>
      <c r="P21" s="84">
        <f t="shared" si="4"/>
        <v>50691832</v>
      </c>
      <c r="Q21" s="101">
        <f t="shared" si="5"/>
        <v>0.17654264353940155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108290053</v>
      </c>
      <c r="AA21" s="84">
        <f t="shared" si="11"/>
        <v>258649</v>
      </c>
      <c r="AB21" s="84">
        <f t="shared" si="12"/>
        <v>108548702</v>
      </c>
      <c r="AC21" s="101">
        <f t="shared" si="13"/>
        <v>0.37803871053330101</v>
      </c>
      <c r="AD21" s="83">
        <v>119335477</v>
      </c>
      <c r="AE21" s="84">
        <v>3509931</v>
      </c>
      <c r="AF21" s="84">
        <f t="shared" si="14"/>
        <v>122845408</v>
      </c>
      <c r="AG21" s="84">
        <v>265445396</v>
      </c>
      <c r="AH21" s="84">
        <v>265445396</v>
      </c>
      <c r="AI21" s="85">
        <v>61936686</v>
      </c>
      <c r="AJ21" s="120">
        <f t="shared" si="15"/>
        <v>0.23333117444613732</v>
      </c>
      <c r="AK21" s="121">
        <f t="shared" si="16"/>
        <v>-0.58735265057689423</v>
      </c>
    </row>
    <row r="22" spans="1:37" ht="16.5" x14ac:dyDescent="0.3">
      <c r="A22" s="64" t="s">
        <v>0</v>
      </c>
      <c r="B22" s="65" t="s">
        <v>244</v>
      </c>
      <c r="C22" s="66" t="s">
        <v>0</v>
      </c>
      <c r="D22" s="86">
        <f>SUM(D18:D21)</f>
        <v>7827126674</v>
      </c>
      <c r="E22" s="87">
        <f>SUM(E18:E21)</f>
        <v>588197330</v>
      </c>
      <c r="F22" s="88">
        <f t="shared" si="0"/>
        <v>8415324004</v>
      </c>
      <c r="G22" s="86">
        <f>SUM(G18:G21)</f>
        <v>7827126674</v>
      </c>
      <c r="H22" s="87">
        <f>SUM(H18:H21)</f>
        <v>588197330</v>
      </c>
      <c r="I22" s="88">
        <f t="shared" si="1"/>
        <v>8415324004</v>
      </c>
      <c r="J22" s="86">
        <f>SUM(J18:J21)</f>
        <v>1526242588</v>
      </c>
      <c r="K22" s="87">
        <f>SUM(K18:K21)</f>
        <v>73852708</v>
      </c>
      <c r="L22" s="87">
        <f t="shared" si="2"/>
        <v>1600095296</v>
      </c>
      <c r="M22" s="102">
        <f t="shared" si="3"/>
        <v>0.19014066425005588</v>
      </c>
      <c r="N22" s="86">
        <f>SUM(N18:N21)</f>
        <v>1783787264</v>
      </c>
      <c r="O22" s="87">
        <f>SUM(O18:O21)</f>
        <v>166468883</v>
      </c>
      <c r="P22" s="87">
        <f t="shared" si="4"/>
        <v>1950256147</v>
      </c>
      <c r="Q22" s="102">
        <f t="shared" si="5"/>
        <v>0.23175057146617262</v>
      </c>
      <c r="R22" s="86">
        <f>SUM(R18:R21)</f>
        <v>0</v>
      </c>
      <c r="S22" s="87">
        <f>SUM(S18:S21)</f>
        <v>0</v>
      </c>
      <c r="T22" s="87">
        <f t="shared" si="6"/>
        <v>0</v>
      </c>
      <c r="U22" s="102">
        <f t="shared" si="7"/>
        <v>0</v>
      </c>
      <c r="V22" s="86">
        <f>SUM(V18:V21)</f>
        <v>0</v>
      </c>
      <c r="W22" s="87">
        <f>SUM(W18:W21)</f>
        <v>0</v>
      </c>
      <c r="X22" s="87">
        <f t="shared" si="8"/>
        <v>0</v>
      </c>
      <c r="Y22" s="102">
        <f t="shared" si="9"/>
        <v>0</v>
      </c>
      <c r="Z22" s="86">
        <f t="shared" si="10"/>
        <v>3310029852</v>
      </c>
      <c r="AA22" s="87">
        <f t="shared" si="11"/>
        <v>240321591</v>
      </c>
      <c r="AB22" s="87">
        <f t="shared" si="12"/>
        <v>3550351443</v>
      </c>
      <c r="AC22" s="102">
        <f t="shared" si="13"/>
        <v>0.4218912357162285</v>
      </c>
      <c r="AD22" s="86">
        <f>SUM(AD18:AD21)</f>
        <v>5356616235</v>
      </c>
      <c r="AE22" s="87">
        <f>SUM(AE18:AE21)</f>
        <v>122626069</v>
      </c>
      <c r="AF22" s="87">
        <f t="shared" si="14"/>
        <v>5479242304</v>
      </c>
      <c r="AG22" s="87">
        <f>SUM(AG18:AG21)</f>
        <v>8000659044</v>
      </c>
      <c r="AH22" s="87">
        <f>SUM(AH18:AH21)</f>
        <v>8000659044</v>
      </c>
      <c r="AI22" s="88">
        <f>SUM(AI18:AI21)</f>
        <v>1262332044</v>
      </c>
      <c r="AJ22" s="122">
        <f t="shared" si="15"/>
        <v>0.15777850762765239</v>
      </c>
      <c r="AK22" s="123">
        <f t="shared" si="16"/>
        <v>-0.64406462813731413</v>
      </c>
    </row>
    <row r="23" spans="1:37" ht="16.5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164394040963</v>
      </c>
      <c r="E23" s="90">
        <f>SUM(E9:E11,E13:E16,E18:E21)</f>
        <v>17471284475</v>
      </c>
      <c r="F23" s="91">
        <f t="shared" si="0"/>
        <v>181865325438</v>
      </c>
      <c r="G23" s="89">
        <f>SUM(G9:G11,G13:G16,G18:G21)</f>
        <v>164394040963</v>
      </c>
      <c r="H23" s="90">
        <f>SUM(H9:H11,H13:H16,H18:H21)</f>
        <v>17499483897</v>
      </c>
      <c r="I23" s="91">
        <f t="shared" si="1"/>
        <v>181893524860</v>
      </c>
      <c r="J23" s="89">
        <f>SUM(J9:J11,J13:J16,J18:J21)</f>
        <v>45334321623</v>
      </c>
      <c r="K23" s="90">
        <f>SUM(K9:K11,K13:K16,K18:K21)</f>
        <v>1028804019</v>
      </c>
      <c r="L23" s="90">
        <f t="shared" si="2"/>
        <v>46363125642</v>
      </c>
      <c r="M23" s="103">
        <f t="shared" si="3"/>
        <v>0.25493108997187991</v>
      </c>
      <c r="N23" s="89">
        <f>SUM(N9:N11,N13:N16,N18:N21)</f>
        <v>41364195031</v>
      </c>
      <c r="O23" s="90">
        <f>SUM(O9:O11,O13:O16,O18:O21)</f>
        <v>2432115666</v>
      </c>
      <c r="P23" s="90">
        <f t="shared" si="4"/>
        <v>43796310697</v>
      </c>
      <c r="Q23" s="103">
        <f t="shared" si="5"/>
        <v>0.24081726734616418</v>
      </c>
      <c r="R23" s="89">
        <f>SUM(R9:R11,R13:R16,R18:R21)</f>
        <v>0</v>
      </c>
      <c r="S23" s="90">
        <f>SUM(S9:S11,S13:S16,S18:S21)</f>
        <v>0</v>
      </c>
      <c r="T23" s="90">
        <f t="shared" si="6"/>
        <v>0</v>
      </c>
      <c r="U23" s="103">
        <f t="shared" si="7"/>
        <v>0</v>
      </c>
      <c r="V23" s="89">
        <f>SUM(V9:V11,V13:V16,V18:V21)</f>
        <v>0</v>
      </c>
      <c r="W23" s="90">
        <f>SUM(W9:W11,W13:W16,W18:W21)</f>
        <v>0</v>
      </c>
      <c r="X23" s="90">
        <f t="shared" si="8"/>
        <v>0</v>
      </c>
      <c r="Y23" s="103">
        <f t="shared" si="9"/>
        <v>0</v>
      </c>
      <c r="Z23" s="89">
        <f t="shared" si="10"/>
        <v>86698516654</v>
      </c>
      <c r="AA23" s="90">
        <f t="shared" si="11"/>
        <v>3460919685</v>
      </c>
      <c r="AB23" s="90">
        <f t="shared" si="12"/>
        <v>90159436339</v>
      </c>
      <c r="AC23" s="103">
        <f t="shared" si="13"/>
        <v>0.49574835731804412</v>
      </c>
      <c r="AD23" s="89">
        <f>SUM(AD9:AD11,AD13:AD16,AD18:AD21)</f>
        <v>79718463274</v>
      </c>
      <c r="AE23" s="90">
        <f>SUM(AE9:AE11,AE13:AE16,AE18:AE21)</f>
        <v>4889019377</v>
      </c>
      <c r="AF23" s="90">
        <f t="shared" si="14"/>
        <v>84607482651</v>
      </c>
      <c r="AG23" s="90">
        <f>SUM(AG9:AG11,AG13:AG16,AG18:AG21)</f>
        <v>180085245523</v>
      </c>
      <c r="AH23" s="90">
        <f>SUM(AH9:AH11,AH13:AH16,AH18:AH21)</f>
        <v>180085245523</v>
      </c>
      <c r="AI23" s="91">
        <f>SUM(AI9:AI11,AI13:AI16,AI18:AI21)</f>
        <v>41553754291</v>
      </c>
      <c r="AJ23" s="124">
        <f t="shared" si="15"/>
        <v>0.23074491289011717</v>
      </c>
      <c r="AK23" s="125">
        <f t="shared" si="16"/>
        <v>-0.48235889634423068</v>
      </c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50</v>
      </c>
      <c r="C9" s="63" t="s">
        <v>51</v>
      </c>
      <c r="D9" s="83">
        <v>43464626110</v>
      </c>
      <c r="E9" s="84">
        <v>5321542000</v>
      </c>
      <c r="F9" s="85">
        <f>$D9       +$E9</f>
        <v>48786168110</v>
      </c>
      <c r="G9" s="83">
        <v>43560170123</v>
      </c>
      <c r="H9" s="84">
        <v>5321542336</v>
      </c>
      <c r="I9" s="85">
        <f>$G9       +$H9</f>
        <v>48881712459</v>
      </c>
      <c r="J9" s="83">
        <v>10858517975</v>
      </c>
      <c r="K9" s="84">
        <v>454031654</v>
      </c>
      <c r="L9" s="84">
        <f>$J9       +$K9</f>
        <v>11312549629</v>
      </c>
      <c r="M9" s="101">
        <f>IF(($F9       =0),0,($L9       /$F9       ))</f>
        <v>0.23188026580593848</v>
      </c>
      <c r="N9" s="83">
        <v>10484466613</v>
      </c>
      <c r="O9" s="84">
        <v>1096692023</v>
      </c>
      <c r="P9" s="84">
        <f>$N9       +$O9</f>
        <v>11581158636</v>
      </c>
      <c r="Q9" s="101">
        <f>IF(($F9       =0),0,($P9       /$F9       ))</f>
        <v>0.23738610931458129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21342984588</v>
      </c>
      <c r="AA9" s="84">
        <f>$K9       +$O9</f>
        <v>1550723677</v>
      </c>
      <c r="AB9" s="84">
        <f>$Z9       +$AA9</f>
        <v>22893708265</v>
      </c>
      <c r="AC9" s="101">
        <f>IF(($F9       =0),0,($AB9       /$F9       ))</f>
        <v>0.46926637512051977</v>
      </c>
      <c r="AD9" s="83">
        <v>18502737075</v>
      </c>
      <c r="AE9" s="84">
        <v>1281748840</v>
      </c>
      <c r="AF9" s="84">
        <f>$AD9       +$AE9</f>
        <v>19784485915</v>
      </c>
      <c r="AG9" s="84">
        <v>44954579560</v>
      </c>
      <c r="AH9" s="84">
        <v>44954579560</v>
      </c>
      <c r="AI9" s="85">
        <v>10440019224</v>
      </c>
      <c r="AJ9" s="120">
        <f>IF(($AG9       =0),0,($AI9       /$AG9       ))</f>
        <v>0.2322348318276653</v>
      </c>
      <c r="AK9" s="121">
        <f>IF(($AF9       =0),0,(($P9       /$AF9       )-1))</f>
        <v>-0.41463434098029739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43464626110</v>
      </c>
      <c r="E10" s="87">
        <f>E9</f>
        <v>5321542000</v>
      </c>
      <c r="F10" s="88">
        <f t="shared" ref="F10:F41" si="0">$D10      +$E10</f>
        <v>48786168110</v>
      </c>
      <c r="G10" s="86">
        <f>G9</f>
        <v>43560170123</v>
      </c>
      <c r="H10" s="87">
        <f>H9</f>
        <v>5321542336</v>
      </c>
      <c r="I10" s="88">
        <f t="shared" ref="I10:I41" si="1">$G10      +$H10</f>
        <v>48881712459</v>
      </c>
      <c r="J10" s="86">
        <f>J9</f>
        <v>10858517975</v>
      </c>
      <c r="K10" s="87">
        <f>K9</f>
        <v>454031654</v>
      </c>
      <c r="L10" s="87">
        <f t="shared" ref="L10:L41" si="2">$J10      +$K10</f>
        <v>11312549629</v>
      </c>
      <c r="M10" s="102">
        <f t="shared" ref="M10:M41" si="3">IF(($F10      =0),0,($L10      /$F10      ))</f>
        <v>0.23188026580593848</v>
      </c>
      <c r="N10" s="86">
        <f>N9</f>
        <v>10484466613</v>
      </c>
      <c r="O10" s="87">
        <f>O9</f>
        <v>1096692023</v>
      </c>
      <c r="P10" s="87">
        <f t="shared" ref="P10:P41" si="4">$N10      +$O10</f>
        <v>11581158636</v>
      </c>
      <c r="Q10" s="102">
        <f t="shared" ref="Q10:Q41" si="5">IF(($F10      =0),0,($P10      /$F10      ))</f>
        <v>0.23738610931458129</v>
      </c>
      <c r="R10" s="86">
        <f>R9</f>
        <v>0</v>
      </c>
      <c r="S10" s="87">
        <f>S9</f>
        <v>0</v>
      </c>
      <c r="T10" s="87">
        <f t="shared" ref="T10:T41" si="6">$R10      +$S10</f>
        <v>0</v>
      </c>
      <c r="U10" s="102">
        <f t="shared" ref="U10:U41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41" si="8">$V10      +$W10</f>
        <v>0</v>
      </c>
      <c r="Y10" s="102">
        <f t="shared" ref="Y10:Y41" si="9">IF(($I10      =0),0,($X10      /$I10      ))</f>
        <v>0</v>
      </c>
      <c r="Z10" s="86">
        <f t="shared" ref="Z10:Z41" si="10">$J10      +$N10</f>
        <v>21342984588</v>
      </c>
      <c r="AA10" s="87">
        <f t="shared" ref="AA10:AA41" si="11">$K10      +$O10</f>
        <v>1550723677</v>
      </c>
      <c r="AB10" s="87">
        <f t="shared" ref="AB10:AB41" si="12">$Z10      +$AA10</f>
        <v>22893708265</v>
      </c>
      <c r="AC10" s="102">
        <f t="shared" ref="AC10:AC41" si="13">IF(($F10      =0),0,($AB10      /$F10      ))</f>
        <v>0.46926637512051977</v>
      </c>
      <c r="AD10" s="86">
        <f>AD9</f>
        <v>18502737075</v>
      </c>
      <c r="AE10" s="87">
        <f>AE9</f>
        <v>1281748840</v>
      </c>
      <c r="AF10" s="87">
        <f t="shared" ref="AF10:AF41" si="14">$AD10      +$AE10</f>
        <v>19784485915</v>
      </c>
      <c r="AG10" s="87">
        <f>AG9</f>
        <v>44954579560</v>
      </c>
      <c r="AH10" s="87">
        <f>AH9</f>
        <v>44954579560</v>
      </c>
      <c r="AI10" s="88">
        <f>AI9</f>
        <v>10440019224</v>
      </c>
      <c r="AJ10" s="122">
        <f t="shared" ref="AJ10:AJ41" si="15">IF(($AG10      =0),0,($AI10      /$AG10      ))</f>
        <v>0.2322348318276653</v>
      </c>
      <c r="AK10" s="123">
        <f t="shared" ref="AK10:AK41" si="16">IF(($AF10      =0),0,(($P10      /$AF10      )-1))</f>
        <v>-0.41463434098029739</v>
      </c>
    </row>
    <row r="11" spans="1:37" x14ac:dyDescent="0.2">
      <c r="A11" s="61" t="s">
        <v>101</v>
      </c>
      <c r="B11" s="62" t="s">
        <v>246</v>
      </c>
      <c r="C11" s="63" t="s">
        <v>247</v>
      </c>
      <c r="D11" s="83">
        <v>326350494</v>
      </c>
      <c r="E11" s="84">
        <v>38595086</v>
      </c>
      <c r="F11" s="85">
        <f t="shared" si="0"/>
        <v>364945580</v>
      </c>
      <c r="G11" s="83">
        <v>326350494</v>
      </c>
      <c r="H11" s="84">
        <v>38595086</v>
      </c>
      <c r="I11" s="85">
        <f t="shared" si="1"/>
        <v>364945580</v>
      </c>
      <c r="J11" s="83">
        <v>66750127</v>
      </c>
      <c r="K11" s="84">
        <v>8006652</v>
      </c>
      <c r="L11" s="84">
        <f t="shared" si="2"/>
        <v>74756779</v>
      </c>
      <c r="M11" s="101">
        <f t="shared" si="3"/>
        <v>0.20484363449476495</v>
      </c>
      <c r="N11" s="83">
        <v>85909919</v>
      </c>
      <c r="O11" s="84">
        <v>16434024</v>
      </c>
      <c r="P11" s="84">
        <f t="shared" si="4"/>
        <v>102343943</v>
      </c>
      <c r="Q11" s="101">
        <f t="shared" si="5"/>
        <v>0.28043617626496531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152660046</v>
      </c>
      <c r="AA11" s="84">
        <f t="shared" si="11"/>
        <v>24440676</v>
      </c>
      <c r="AB11" s="84">
        <f t="shared" si="12"/>
        <v>177100722</v>
      </c>
      <c r="AC11" s="101">
        <f t="shared" si="13"/>
        <v>0.48527981075973026</v>
      </c>
      <c r="AD11" s="83">
        <v>124469626</v>
      </c>
      <c r="AE11" s="84">
        <v>1870789</v>
      </c>
      <c r="AF11" s="84">
        <f t="shared" si="14"/>
        <v>126340415</v>
      </c>
      <c r="AG11" s="84">
        <v>338553515</v>
      </c>
      <c r="AH11" s="84">
        <v>338553515</v>
      </c>
      <c r="AI11" s="85">
        <v>76680911</v>
      </c>
      <c r="AJ11" s="120">
        <f t="shared" si="15"/>
        <v>0.22649568709986662</v>
      </c>
      <c r="AK11" s="121">
        <f t="shared" si="16"/>
        <v>-0.18993504176790932</v>
      </c>
    </row>
    <row r="12" spans="1:37" x14ac:dyDescent="0.2">
      <c r="A12" s="61" t="s">
        <v>101</v>
      </c>
      <c r="B12" s="62" t="s">
        <v>248</v>
      </c>
      <c r="C12" s="63" t="s">
        <v>249</v>
      </c>
      <c r="D12" s="83">
        <v>234878288</v>
      </c>
      <c r="E12" s="84">
        <v>62184535</v>
      </c>
      <c r="F12" s="85">
        <f t="shared" si="0"/>
        <v>297062823</v>
      </c>
      <c r="G12" s="83">
        <v>234878288</v>
      </c>
      <c r="H12" s="84">
        <v>62184535</v>
      </c>
      <c r="I12" s="85">
        <f t="shared" si="1"/>
        <v>297062823</v>
      </c>
      <c r="J12" s="83">
        <v>48483407</v>
      </c>
      <c r="K12" s="84">
        <v>11179084</v>
      </c>
      <c r="L12" s="84">
        <f t="shared" si="2"/>
        <v>59662491</v>
      </c>
      <c r="M12" s="101">
        <f t="shared" si="3"/>
        <v>0.20084132506880539</v>
      </c>
      <c r="N12" s="83">
        <v>57300649</v>
      </c>
      <c r="O12" s="84">
        <v>27739659</v>
      </c>
      <c r="P12" s="84">
        <f t="shared" si="4"/>
        <v>85040308</v>
      </c>
      <c r="Q12" s="101">
        <f t="shared" si="5"/>
        <v>0.28627044993778977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105784056</v>
      </c>
      <c r="AA12" s="84">
        <f t="shared" si="11"/>
        <v>38918743</v>
      </c>
      <c r="AB12" s="84">
        <f t="shared" si="12"/>
        <v>144702799</v>
      </c>
      <c r="AC12" s="101">
        <f t="shared" si="13"/>
        <v>0.48711177500659514</v>
      </c>
      <c r="AD12" s="83">
        <v>80665033</v>
      </c>
      <c r="AE12" s="84">
        <v>26613622</v>
      </c>
      <c r="AF12" s="84">
        <f t="shared" si="14"/>
        <v>107278655</v>
      </c>
      <c r="AG12" s="84">
        <v>335373604</v>
      </c>
      <c r="AH12" s="84">
        <v>335373604</v>
      </c>
      <c r="AI12" s="85">
        <v>63410186</v>
      </c>
      <c r="AJ12" s="120">
        <f t="shared" si="15"/>
        <v>0.18907327602323765</v>
      </c>
      <c r="AK12" s="121">
        <f t="shared" si="16"/>
        <v>-0.20729516976140316</v>
      </c>
    </row>
    <row r="13" spans="1:37" x14ac:dyDescent="0.2">
      <c r="A13" s="61" t="s">
        <v>101</v>
      </c>
      <c r="B13" s="62" t="s">
        <v>250</v>
      </c>
      <c r="C13" s="63" t="s">
        <v>251</v>
      </c>
      <c r="D13" s="83">
        <v>237513800</v>
      </c>
      <c r="E13" s="84">
        <v>46090795</v>
      </c>
      <c r="F13" s="85">
        <f t="shared" si="0"/>
        <v>283604595</v>
      </c>
      <c r="G13" s="83">
        <v>237513800</v>
      </c>
      <c r="H13" s="84">
        <v>46090795</v>
      </c>
      <c r="I13" s="85">
        <f t="shared" si="1"/>
        <v>283604595</v>
      </c>
      <c r="J13" s="83">
        <v>55954212</v>
      </c>
      <c r="K13" s="84">
        <v>6157109</v>
      </c>
      <c r="L13" s="84">
        <f t="shared" si="2"/>
        <v>62111321</v>
      </c>
      <c r="M13" s="101">
        <f t="shared" si="3"/>
        <v>0.21900675128341979</v>
      </c>
      <c r="N13" s="83">
        <v>44330869</v>
      </c>
      <c r="O13" s="84">
        <v>10179303</v>
      </c>
      <c r="P13" s="84">
        <f t="shared" si="4"/>
        <v>54510172</v>
      </c>
      <c r="Q13" s="101">
        <f t="shared" si="5"/>
        <v>0.19220482658258764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100285081</v>
      </c>
      <c r="AA13" s="84">
        <f t="shared" si="11"/>
        <v>16336412</v>
      </c>
      <c r="AB13" s="84">
        <f t="shared" si="12"/>
        <v>116621493</v>
      </c>
      <c r="AC13" s="101">
        <f t="shared" si="13"/>
        <v>0.41121157786600743</v>
      </c>
      <c r="AD13" s="83">
        <v>96213498</v>
      </c>
      <c r="AE13" s="84">
        <v>33803355</v>
      </c>
      <c r="AF13" s="84">
        <f t="shared" si="14"/>
        <v>130016853</v>
      </c>
      <c r="AG13" s="84">
        <v>276076692</v>
      </c>
      <c r="AH13" s="84">
        <v>276076692</v>
      </c>
      <c r="AI13" s="85">
        <v>65284804</v>
      </c>
      <c r="AJ13" s="120">
        <f t="shared" si="15"/>
        <v>0.23647343615664593</v>
      </c>
      <c r="AK13" s="121">
        <f t="shared" si="16"/>
        <v>-0.58074533614499968</v>
      </c>
    </row>
    <row r="14" spans="1:37" x14ac:dyDescent="0.2">
      <c r="A14" s="61" t="s">
        <v>101</v>
      </c>
      <c r="B14" s="62" t="s">
        <v>252</v>
      </c>
      <c r="C14" s="63" t="s">
        <v>253</v>
      </c>
      <c r="D14" s="83">
        <v>1116811362</v>
      </c>
      <c r="E14" s="84">
        <v>161345276</v>
      </c>
      <c r="F14" s="85">
        <f t="shared" si="0"/>
        <v>1278156638</v>
      </c>
      <c r="G14" s="83">
        <v>1116811362</v>
      </c>
      <c r="H14" s="84">
        <v>168301804</v>
      </c>
      <c r="I14" s="85">
        <f t="shared" si="1"/>
        <v>1285113166</v>
      </c>
      <c r="J14" s="83">
        <v>210513797</v>
      </c>
      <c r="K14" s="84">
        <v>29287156</v>
      </c>
      <c r="L14" s="84">
        <f t="shared" si="2"/>
        <v>239800953</v>
      </c>
      <c r="M14" s="101">
        <f t="shared" si="3"/>
        <v>0.1876146834203587</v>
      </c>
      <c r="N14" s="83">
        <v>302380596</v>
      </c>
      <c r="O14" s="84">
        <v>43702950</v>
      </c>
      <c r="P14" s="84">
        <f t="shared" si="4"/>
        <v>346083546</v>
      </c>
      <c r="Q14" s="101">
        <f t="shared" si="5"/>
        <v>0.27076771008405937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512894393</v>
      </c>
      <c r="AA14" s="84">
        <f t="shared" si="11"/>
        <v>72990106</v>
      </c>
      <c r="AB14" s="84">
        <f t="shared" si="12"/>
        <v>585884499</v>
      </c>
      <c r="AC14" s="101">
        <f t="shared" si="13"/>
        <v>0.45838239350441806</v>
      </c>
      <c r="AD14" s="83">
        <v>426577459</v>
      </c>
      <c r="AE14" s="84">
        <v>55021992</v>
      </c>
      <c r="AF14" s="84">
        <f t="shared" si="14"/>
        <v>481599451</v>
      </c>
      <c r="AG14" s="84">
        <v>1212599245</v>
      </c>
      <c r="AH14" s="84">
        <v>1212599245</v>
      </c>
      <c r="AI14" s="85">
        <v>296847656</v>
      </c>
      <c r="AJ14" s="120">
        <f t="shared" si="15"/>
        <v>0.2448027715867496</v>
      </c>
      <c r="AK14" s="121">
        <f t="shared" si="16"/>
        <v>-0.28138716669758002</v>
      </c>
    </row>
    <row r="15" spans="1:37" x14ac:dyDescent="0.2">
      <c r="A15" s="61" t="s">
        <v>116</v>
      </c>
      <c r="B15" s="62" t="s">
        <v>254</v>
      </c>
      <c r="C15" s="63" t="s">
        <v>255</v>
      </c>
      <c r="D15" s="83">
        <v>1349216968</v>
      </c>
      <c r="E15" s="84">
        <v>333687300</v>
      </c>
      <c r="F15" s="85">
        <f t="shared" si="0"/>
        <v>1682904268</v>
      </c>
      <c r="G15" s="83">
        <v>1349216968</v>
      </c>
      <c r="H15" s="84">
        <v>333687300</v>
      </c>
      <c r="I15" s="85">
        <f t="shared" si="1"/>
        <v>1682904268</v>
      </c>
      <c r="J15" s="83">
        <v>262317420</v>
      </c>
      <c r="K15" s="84">
        <v>25074210</v>
      </c>
      <c r="L15" s="84">
        <f t="shared" si="2"/>
        <v>287391630</v>
      </c>
      <c r="M15" s="101">
        <f t="shared" si="3"/>
        <v>0.17077122891936239</v>
      </c>
      <c r="N15" s="83">
        <v>307113330</v>
      </c>
      <c r="O15" s="84">
        <v>93411730</v>
      </c>
      <c r="P15" s="84">
        <f t="shared" si="4"/>
        <v>400525060</v>
      </c>
      <c r="Q15" s="101">
        <f t="shared" si="5"/>
        <v>0.23799634216626753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569430750</v>
      </c>
      <c r="AA15" s="84">
        <f t="shared" si="11"/>
        <v>118485940</v>
      </c>
      <c r="AB15" s="84">
        <f t="shared" si="12"/>
        <v>687916690</v>
      </c>
      <c r="AC15" s="101">
        <f t="shared" si="13"/>
        <v>0.40876757108562994</v>
      </c>
      <c r="AD15" s="83">
        <v>448479615</v>
      </c>
      <c r="AE15" s="84">
        <v>46457718</v>
      </c>
      <c r="AF15" s="84">
        <f t="shared" si="14"/>
        <v>494937333</v>
      </c>
      <c r="AG15" s="84">
        <v>1556541802</v>
      </c>
      <c r="AH15" s="84">
        <v>1556541802</v>
      </c>
      <c r="AI15" s="85">
        <v>257246759</v>
      </c>
      <c r="AJ15" s="120">
        <f t="shared" si="15"/>
        <v>0.16526813392962766</v>
      </c>
      <c r="AK15" s="121">
        <f t="shared" si="16"/>
        <v>-0.19075601435788236</v>
      </c>
    </row>
    <row r="16" spans="1:37" ht="16.5" x14ac:dyDescent="0.3">
      <c r="A16" s="64" t="s">
        <v>0</v>
      </c>
      <c r="B16" s="65" t="s">
        <v>256</v>
      </c>
      <c r="C16" s="66" t="s">
        <v>0</v>
      </c>
      <c r="D16" s="86">
        <f>SUM(D11:D15)</f>
        <v>3264770912</v>
      </c>
      <c r="E16" s="87">
        <f>SUM(E11:E15)</f>
        <v>641902992</v>
      </c>
      <c r="F16" s="88">
        <f t="shared" si="0"/>
        <v>3906673904</v>
      </c>
      <c r="G16" s="86">
        <f>SUM(G11:G15)</f>
        <v>3264770912</v>
      </c>
      <c r="H16" s="87">
        <f>SUM(H11:H15)</f>
        <v>648859520</v>
      </c>
      <c r="I16" s="88">
        <f t="shared" si="1"/>
        <v>3913630432</v>
      </c>
      <c r="J16" s="86">
        <f>SUM(J11:J15)</f>
        <v>644018963</v>
      </c>
      <c r="K16" s="87">
        <f>SUM(K11:K15)</f>
        <v>79704211</v>
      </c>
      <c r="L16" s="87">
        <f t="shared" si="2"/>
        <v>723723174</v>
      </c>
      <c r="M16" s="102">
        <f t="shared" si="3"/>
        <v>0.18525302899199952</v>
      </c>
      <c r="N16" s="86">
        <f>SUM(N11:N15)</f>
        <v>797035363</v>
      </c>
      <c r="O16" s="87">
        <f>SUM(O11:O15)</f>
        <v>191467666</v>
      </c>
      <c r="P16" s="87">
        <f t="shared" si="4"/>
        <v>988503029</v>
      </c>
      <c r="Q16" s="102">
        <f t="shared" si="5"/>
        <v>0.25302931682828267</v>
      </c>
      <c r="R16" s="86">
        <f>SUM(R11:R15)</f>
        <v>0</v>
      </c>
      <c r="S16" s="87">
        <f>SUM(S11:S15)</f>
        <v>0</v>
      </c>
      <c r="T16" s="87">
        <f t="shared" si="6"/>
        <v>0</v>
      </c>
      <c r="U16" s="102">
        <f t="shared" si="7"/>
        <v>0</v>
      </c>
      <c r="V16" s="86">
        <f>SUM(V11:V15)</f>
        <v>0</v>
      </c>
      <c r="W16" s="87">
        <f>SUM(W11:W15)</f>
        <v>0</v>
      </c>
      <c r="X16" s="87">
        <f t="shared" si="8"/>
        <v>0</v>
      </c>
      <c r="Y16" s="102">
        <f t="shared" si="9"/>
        <v>0</v>
      </c>
      <c r="Z16" s="86">
        <f t="shared" si="10"/>
        <v>1441054326</v>
      </c>
      <c r="AA16" s="87">
        <f t="shared" si="11"/>
        <v>271171877</v>
      </c>
      <c r="AB16" s="87">
        <f t="shared" si="12"/>
        <v>1712226203</v>
      </c>
      <c r="AC16" s="102">
        <f t="shared" si="13"/>
        <v>0.43828234582028219</v>
      </c>
      <c r="AD16" s="86">
        <f>SUM(AD11:AD15)</f>
        <v>1176405231</v>
      </c>
      <c r="AE16" s="87">
        <f>SUM(AE11:AE15)</f>
        <v>163767476</v>
      </c>
      <c r="AF16" s="87">
        <f t="shared" si="14"/>
        <v>1340172707</v>
      </c>
      <c r="AG16" s="87">
        <f>SUM(AG11:AG15)</f>
        <v>3719144858</v>
      </c>
      <c r="AH16" s="87">
        <f>SUM(AH11:AH15)</f>
        <v>3719144858</v>
      </c>
      <c r="AI16" s="88">
        <f>SUM(AI11:AI15)</f>
        <v>759470316</v>
      </c>
      <c r="AJ16" s="122">
        <f t="shared" si="15"/>
        <v>0.20420562925005595</v>
      </c>
      <c r="AK16" s="123">
        <f t="shared" si="16"/>
        <v>-0.26240623776559269</v>
      </c>
    </row>
    <row r="17" spans="1:37" x14ac:dyDescent="0.2">
      <c r="A17" s="61" t="s">
        <v>101</v>
      </c>
      <c r="B17" s="62" t="s">
        <v>257</v>
      </c>
      <c r="C17" s="63" t="s">
        <v>258</v>
      </c>
      <c r="D17" s="83">
        <v>187227000</v>
      </c>
      <c r="E17" s="84">
        <v>29977000</v>
      </c>
      <c r="F17" s="85">
        <f t="shared" si="0"/>
        <v>217204000</v>
      </c>
      <c r="G17" s="83">
        <v>187227000</v>
      </c>
      <c r="H17" s="84">
        <v>29977000</v>
      </c>
      <c r="I17" s="85">
        <f t="shared" si="1"/>
        <v>217204000</v>
      </c>
      <c r="J17" s="83">
        <v>42253236</v>
      </c>
      <c r="K17" s="84">
        <v>10423623</v>
      </c>
      <c r="L17" s="84">
        <f t="shared" si="2"/>
        <v>52676859</v>
      </c>
      <c r="M17" s="101">
        <f t="shared" si="3"/>
        <v>0.24252250879357654</v>
      </c>
      <c r="N17" s="83">
        <v>53094597</v>
      </c>
      <c r="O17" s="84">
        <v>4578674</v>
      </c>
      <c r="P17" s="84">
        <f t="shared" si="4"/>
        <v>57673271</v>
      </c>
      <c r="Q17" s="101">
        <f t="shared" si="5"/>
        <v>0.26552582364965654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95347833</v>
      </c>
      <c r="AA17" s="84">
        <f t="shared" si="11"/>
        <v>15002297</v>
      </c>
      <c r="AB17" s="84">
        <f t="shared" si="12"/>
        <v>110350130</v>
      </c>
      <c r="AC17" s="101">
        <f t="shared" si="13"/>
        <v>0.50804833244323311</v>
      </c>
      <c r="AD17" s="83">
        <v>138065469</v>
      </c>
      <c r="AE17" s="84">
        <v>1077395997</v>
      </c>
      <c r="AF17" s="84">
        <f t="shared" si="14"/>
        <v>1215461466</v>
      </c>
      <c r="AG17" s="84">
        <v>198469000</v>
      </c>
      <c r="AH17" s="84">
        <v>198469000</v>
      </c>
      <c r="AI17" s="85">
        <v>449687558</v>
      </c>
      <c r="AJ17" s="120">
        <f t="shared" si="15"/>
        <v>2.2657823539192519</v>
      </c>
      <c r="AK17" s="121">
        <f t="shared" si="16"/>
        <v>-0.95255030898692428</v>
      </c>
    </row>
    <row r="18" spans="1:37" x14ac:dyDescent="0.2">
      <c r="A18" s="61" t="s">
        <v>101</v>
      </c>
      <c r="B18" s="62" t="s">
        <v>259</v>
      </c>
      <c r="C18" s="63" t="s">
        <v>260</v>
      </c>
      <c r="D18" s="83">
        <v>488256367</v>
      </c>
      <c r="E18" s="84">
        <v>29048451</v>
      </c>
      <c r="F18" s="85">
        <f t="shared" si="0"/>
        <v>517304818</v>
      </c>
      <c r="G18" s="83">
        <v>488256367</v>
      </c>
      <c r="H18" s="84">
        <v>29048451</v>
      </c>
      <c r="I18" s="85">
        <f t="shared" si="1"/>
        <v>517304818</v>
      </c>
      <c r="J18" s="83">
        <v>128475772</v>
      </c>
      <c r="K18" s="84">
        <v>-492033</v>
      </c>
      <c r="L18" s="84">
        <f t="shared" si="2"/>
        <v>127983739</v>
      </c>
      <c r="M18" s="101">
        <f t="shared" si="3"/>
        <v>0.24740488498601226</v>
      </c>
      <c r="N18" s="83">
        <v>118251302</v>
      </c>
      <c r="O18" s="84">
        <v>4775312</v>
      </c>
      <c r="P18" s="84">
        <f t="shared" si="4"/>
        <v>123026614</v>
      </c>
      <c r="Q18" s="101">
        <f t="shared" si="5"/>
        <v>0.23782228527397942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246727074</v>
      </c>
      <c r="AA18" s="84">
        <f t="shared" si="11"/>
        <v>4283279</v>
      </c>
      <c r="AB18" s="84">
        <f t="shared" si="12"/>
        <v>251010353</v>
      </c>
      <c r="AC18" s="101">
        <f t="shared" si="13"/>
        <v>0.48522717025999168</v>
      </c>
      <c r="AD18" s="83">
        <v>212129737</v>
      </c>
      <c r="AE18" s="84">
        <v>19192312</v>
      </c>
      <c r="AF18" s="84">
        <f t="shared" si="14"/>
        <v>231322049</v>
      </c>
      <c r="AG18" s="84">
        <v>476444764</v>
      </c>
      <c r="AH18" s="84">
        <v>476444764</v>
      </c>
      <c r="AI18" s="85">
        <v>111177311</v>
      </c>
      <c r="AJ18" s="120">
        <f t="shared" si="15"/>
        <v>0.2333477443777722</v>
      </c>
      <c r="AK18" s="121">
        <f t="shared" si="16"/>
        <v>-0.46815872273377623</v>
      </c>
    </row>
    <row r="19" spans="1:37" x14ac:dyDescent="0.2">
      <c r="A19" s="61" t="s">
        <v>101</v>
      </c>
      <c r="B19" s="62" t="s">
        <v>261</v>
      </c>
      <c r="C19" s="63" t="s">
        <v>262</v>
      </c>
      <c r="D19" s="83">
        <v>168754313</v>
      </c>
      <c r="E19" s="84">
        <v>11839850</v>
      </c>
      <c r="F19" s="85">
        <f t="shared" si="0"/>
        <v>180594163</v>
      </c>
      <c r="G19" s="83">
        <v>168754313</v>
      </c>
      <c r="H19" s="84">
        <v>11839850</v>
      </c>
      <c r="I19" s="85">
        <f t="shared" si="1"/>
        <v>180594163</v>
      </c>
      <c r="J19" s="83">
        <v>53247847</v>
      </c>
      <c r="K19" s="84">
        <v>5687156</v>
      </c>
      <c r="L19" s="84">
        <f t="shared" si="2"/>
        <v>58935003</v>
      </c>
      <c r="M19" s="101">
        <f t="shared" si="3"/>
        <v>0.32633946757182847</v>
      </c>
      <c r="N19" s="83">
        <v>41948563</v>
      </c>
      <c r="O19" s="84">
        <v>3164607</v>
      </c>
      <c r="P19" s="84">
        <f t="shared" si="4"/>
        <v>45113170</v>
      </c>
      <c r="Q19" s="101">
        <f t="shared" si="5"/>
        <v>0.24980414234096812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95196410</v>
      </c>
      <c r="AA19" s="84">
        <f t="shared" si="11"/>
        <v>8851763</v>
      </c>
      <c r="AB19" s="84">
        <f t="shared" si="12"/>
        <v>104048173</v>
      </c>
      <c r="AC19" s="101">
        <f t="shared" si="13"/>
        <v>0.57614360991279656</v>
      </c>
      <c r="AD19" s="83">
        <v>48538735</v>
      </c>
      <c r="AE19" s="84">
        <v>3977179</v>
      </c>
      <c r="AF19" s="84">
        <f t="shared" si="14"/>
        <v>52515914</v>
      </c>
      <c r="AG19" s="84">
        <v>185803396</v>
      </c>
      <c r="AH19" s="84">
        <v>185803396</v>
      </c>
      <c r="AI19" s="85">
        <v>24200559</v>
      </c>
      <c r="AJ19" s="120">
        <f t="shared" si="15"/>
        <v>0.13024820601233791</v>
      </c>
      <c r="AK19" s="121">
        <f t="shared" si="16"/>
        <v>-0.14096191870525188</v>
      </c>
    </row>
    <row r="20" spans="1:37" x14ac:dyDescent="0.2">
      <c r="A20" s="61" t="s">
        <v>101</v>
      </c>
      <c r="B20" s="62" t="s">
        <v>263</v>
      </c>
      <c r="C20" s="63" t="s">
        <v>264</v>
      </c>
      <c r="D20" s="83">
        <v>68537597</v>
      </c>
      <c r="E20" s="84">
        <v>20687010</v>
      </c>
      <c r="F20" s="85">
        <f t="shared" si="0"/>
        <v>89224607</v>
      </c>
      <c r="G20" s="83">
        <v>68537597</v>
      </c>
      <c r="H20" s="84">
        <v>20687010</v>
      </c>
      <c r="I20" s="85">
        <f t="shared" si="1"/>
        <v>89224607</v>
      </c>
      <c r="J20" s="83">
        <v>17914753</v>
      </c>
      <c r="K20" s="84">
        <v>5738554</v>
      </c>
      <c r="L20" s="84">
        <f t="shared" si="2"/>
        <v>23653307</v>
      </c>
      <c r="M20" s="101">
        <f t="shared" si="3"/>
        <v>0.26509847221854393</v>
      </c>
      <c r="N20" s="83">
        <v>17439660</v>
      </c>
      <c r="O20" s="84">
        <v>5033358</v>
      </c>
      <c r="P20" s="84">
        <f t="shared" si="4"/>
        <v>22473018</v>
      </c>
      <c r="Q20" s="101">
        <f t="shared" si="5"/>
        <v>0.25187018195552263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35354413</v>
      </c>
      <c r="AA20" s="84">
        <f t="shared" si="11"/>
        <v>10771912</v>
      </c>
      <c r="AB20" s="84">
        <f t="shared" si="12"/>
        <v>46126325</v>
      </c>
      <c r="AC20" s="101">
        <f t="shared" si="13"/>
        <v>0.51696865417406657</v>
      </c>
      <c r="AD20" s="83">
        <v>20271763</v>
      </c>
      <c r="AE20" s="84">
        <v>-25734652</v>
      </c>
      <c r="AF20" s="84">
        <f t="shared" si="14"/>
        <v>-5462889</v>
      </c>
      <c r="AG20" s="84">
        <v>71365678</v>
      </c>
      <c r="AH20" s="84">
        <v>71365678</v>
      </c>
      <c r="AI20" s="85">
        <v>15871862</v>
      </c>
      <c r="AJ20" s="120">
        <f t="shared" si="15"/>
        <v>0.22240189464745225</v>
      </c>
      <c r="AK20" s="121">
        <f t="shared" si="16"/>
        <v>-5.1137606859667111</v>
      </c>
    </row>
    <row r="21" spans="1:37" x14ac:dyDescent="0.2">
      <c r="A21" s="61" t="s">
        <v>101</v>
      </c>
      <c r="B21" s="62" t="s">
        <v>67</v>
      </c>
      <c r="C21" s="63" t="s">
        <v>68</v>
      </c>
      <c r="D21" s="83">
        <v>6118413962</v>
      </c>
      <c r="E21" s="84">
        <v>576301627</v>
      </c>
      <c r="F21" s="85">
        <f t="shared" si="0"/>
        <v>6694715589</v>
      </c>
      <c r="G21" s="83">
        <v>6118413962</v>
      </c>
      <c r="H21" s="84">
        <v>576301627</v>
      </c>
      <c r="I21" s="85">
        <f t="shared" si="1"/>
        <v>6694715589</v>
      </c>
      <c r="J21" s="83">
        <v>1604218058</v>
      </c>
      <c r="K21" s="84">
        <v>95927186</v>
      </c>
      <c r="L21" s="84">
        <f t="shared" si="2"/>
        <v>1700145244</v>
      </c>
      <c r="M21" s="101">
        <f t="shared" si="3"/>
        <v>0.25395331906160235</v>
      </c>
      <c r="N21" s="83">
        <v>3996698354</v>
      </c>
      <c r="O21" s="84">
        <v>359742682</v>
      </c>
      <c r="P21" s="84">
        <f t="shared" si="4"/>
        <v>4356441036</v>
      </c>
      <c r="Q21" s="101">
        <f t="shared" si="5"/>
        <v>0.65072832117887303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5600916412</v>
      </c>
      <c r="AA21" s="84">
        <f t="shared" si="11"/>
        <v>455669868</v>
      </c>
      <c r="AB21" s="84">
        <f t="shared" si="12"/>
        <v>6056586280</v>
      </c>
      <c r="AC21" s="101">
        <f t="shared" si="13"/>
        <v>0.90468164024047537</v>
      </c>
      <c r="AD21" s="83">
        <v>8199773984</v>
      </c>
      <c r="AE21" s="84">
        <v>1611181863</v>
      </c>
      <c r="AF21" s="84">
        <f t="shared" si="14"/>
        <v>9810955847</v>
      </c>
      <c r="AG21" s="84">
        <v>6097369039</v>
      </c>
      <c r="AH21" s="84">
        <v>6097369039</v>
      </c>
      <c r="AI21" s="85">
        <v>1404737465</v>
      </c>
      <c r="AJ21" s="120">
        <f t="shared" si="15"/>
        <v>0.23038419620249592</v>
      </c>
      <c r="AK21" s="121">
        <f t="shared" si="16"/>
        <v>-0.55596161027142776</v>
      </c>
    </row>
    <row r="22" spans="1:37" x14ac:dyDescent="0.2">
      <c r="A22" s="61" t="s">
        <v>101</v>
      </c>
      <c r="B22" s="62" t="s">
        <v>265</v>
      </c>
      <c r="C22" s="63" t="s">
        <v>266</v>
      </c>
      <c r="D22" s="83">
        <v>142902464</v>
      </c>
      <c r="E22" s="84">
        <v>31621000</v>
      </c>
      <c r="F22" s="85">
        <f t="shared" si="0"/>
        <v>174523464</v>
      </c>
      <c r="G22" s="83">
        <v>142902464</v>
      </c>
      <c r="H22" s="84">
        <v>31621000</v>
      </c>
      <c r="I22" s="85">
        <f t="shared" si="1"/>
        <v>174523464</v>
      </c>
      <c r="J22" s="83">
        <v>34632068</v>
      </c>
      <c r="K22" s="84">
        <v>8158879</v>
      </c>
      <c r="L22" s="84">
        <f t="shared" si="2"/>
        <v>42790947</v>
      </c>
      <c r="M22" s="101">
        <f t="shared" si="3"/>
        <v>0.24518735772973196</v>
      </c>
      <c r="N22" s="83">
        <v>51880035</v>
      </c>
      <c r="O22" s="84">
        <v>9066241</v>
      </c>
      <c r="P22" s="84">
        <f t="shared" si="4"/>
        <v>60946276</v>
      </c>
      <c r="Q22" s="101">
        <f t="shared" si="5"/>
        <v>0.34921536968805522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86512103</v>
      </c>
      <c r="AA22" s="84">
        <f t="shared" si="11"/>
        <v>17225120</v>
      </c>
      <c r="AB22" s="84">
        <f t="shared" si="12"/>
        <v>103737223</v>
      </c>
      <c r="AC22" s="101">
        <f t="shared" si="13"/>
        <v>0.59440272741778721</v>
      </c>
      <c r="AD22" s="83">
        <v>58438021</v>
      </c>
      <c r="AE22" s="84">
        <v>22129249</v>
      </c>
      <c r="AF22" s="84">
        <f t="shared" si="14"/>
        <v>80567270</v>
      </c>
      <c r="AG22" s="84">
        <v>147232902</v>
      </c>
      <c r="AH22" s="84">
        <v>147232902</v>
      </c>
      <c r="AI22" s="85">
        <v>44025100</v>
      </c>
      <c r="AJ22" s="120">
        <f t="shared" si="15"/>
        <v>0.29901672385700856</v>
      </c>
      <c r="AK22" s="121">
        <f t="shared" si="16"/>
        <v>-0.24353554489310614</v>
      </c>
    </row>
    <row r="23" spans="1:37" x14ac:dyDescent="0.2">
      <c r="A23" s="61" t="s">
        <v>101</v>
      </c>
      <c r="B23" s="62" t="s">
        <v>267</v>
      </c>
      <c r="C23" s="63" t="s">
        <v>268</v>
      </c>
      <c r="D23" s="83">
        <v>143419688</v>
      </c>
      <c r="E23" s="84">
        <v>33629580</v>
      </c>
      <c r="F23" s="85">
        <f t="shared" si="0"/>
        <v>177049268</v>
      </c>
      <c r="G23" s="83">
        <v>143419688</v>
      </c>
      <c r="H23" s="84">
        <v>33629580</v>
      </c>
      <c r="I23" s="85">
        <f t="shared" si="1"/>
        <v>177049268</v>
      </c>
      <c r="J23" s="83">
        <v>28172966</v>
      </c>
      <c r="K23" s="84">
        <v>6691281</v>
      </c>
      <c r="L23" s="84">
        <f t="shared" si="2"/>
        <v>34864247</v>
      </c>
      <c r="M23" s="101">
        <f t="shared" si="3"/>
        <v>0.19691833461858763</v>
      </c>
      <c r="N23" s="83">
        <v>39220752</v>
      </c>
      <c r="O23" s="84">
        <v>6815167</v>
      </c>
      <c r="P23" s="84">
        <f t="shared" si="4"/>
        <v>46035919</v>
      </c>
      <c r="Q23" s="101">
        <f t="shared" si="5"/>
        <v>0.26001756189130359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67393718</v>
      </c>
      <c r="AA23" s="84">
        <f t="shared" si="11"/>
        <v>13506448</v>
      </c>
      <c r="AB23" s="84">
        <f t="shared" si="12"/>
        <v>80900166</v>
      </c>
      <c r="AC23" s="101">
        <f t="shared" si="13"/>
        <v>0.45693589650989125</v>
      </c>
      <c r="AD23" s="83">
        <v>56962046</v>
      </c>
      <c r="AE23" s="84">
        <v>12342968</v>
      </c>
      <c r="AF23" s="84">
        <f t="shared" si="14"/>
        <v>69305014</v>
      </c>
      <c r="AG23" s="84">
        <v>170766714</v>
      </c>
      <c r="AH23" s="84">
        <v>170766714</v>
      </c>
      <c r="AI23" s="85">
        <v>41254351</v>
      </c>
      <c r="AJ23" s="120">
        <f t="shared" si="15"/>
        <v>0.24158309329533623</v>
      </c>
      <c r="AK23" s="121">
        <f t="shared" si="16"/>
        <v>-0.3357490844746096</v>
      </c>
    </row>
    <row r="24" spans="1:37" x14ac:dyDescent="0.2">
      <c r="A24" s="61" t="s">
        <v>116</v>
      </c>
      <c r="B24" s="62" t="s">
        <v>269</v>
      </c>
      <c r="C24" s="63" t="s">
        <v>270</v>
      </c>
      <c r="D24" s="83">
        <v>849995166</v>
      </c>
      <c r="E24" s="84">
        <v>195479000</v>
      </c>
      <c r="F24" s="85">
        <f t="shared" si="0"/>
        <v>1045474166</v>
      </c>
      <c r="G24" s="83">
        <v>849995166</v>
      </c>
      <c r="H24" s="84">
        <v>195479000</v>
      </c>
      <c r="I24" s="85">
        <f t="shared" si="1"/>
        <v>1045474166</v>
      </c>
      <c r="J24" s="83">
        <v>157734389</v>
      </c>
      <c r="K24" s="84">
        <v>57046168</v>
      </c>
      <c r="L24" s="84">
        <f t="shared" si="2"/>
        <v>214780557</v>
      </c>
      <c r="M24" s="101">
        <f t="shared" si="3"/>
        <v>0.20543841635203064</v>
      </c>
      <c r="N24" s="83">
        <v>218047418</v>
      </c>
      <c r="O24" s="84">
        <v>-107566175</v>
      </c>
      <c r="P24" s="84">
        <f t="shared" si="4"/>
        <v>110481243</v>
      </c>
      <c r="Q24" s="101">
        <f t="shared" si="5"/>
        <v>0.10567572742873495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375781807</v>
      </c>
      <c r="AA24" s="84">
        <f t="shared" si="11"/>
        <v>-50520007</v>
      </c>
      <c r="AB24" s="84">
        <f t="shared" si="12"/>
        <v>325261800</v>
      </c>
      <c r="AC24" s="101">
        <f t="shared" si="13"/>
        <v>0.31111414378076557</v>
      </c>
      <c r="AD24" s="83">
        <v>337116699</v>
      </c>
      <c r="AE24" s="84">
        <v>63968982</v>
      </c>
      <c r="AF24" s="84">
        <f t="shared" si="14"/>
        <v>401085681</v>
      </c>
      <c r="AG24" s="84">
        <v>987410970</v>
      </c>
      <c r="AH24" s="84">
        <v>987410970</v>
      </c>
      <c r="AI24" s="85">
        <v>235918487</v>
      </c>
      <c r="AJ24" s="120">
        <f t="shared" si="15"/>
        <v>0.23892633783479234</v>
      </c>
      <c r="AK24" s="121">
        <f t="shared" si="16"/>
        <v>-0.724544534413334</v>
      </c>
    </row>
    <row r="25" spans="1:37" ht="16.5" x14ac:dyDescent="0.3">
      <c r="A25" s="64" t="s">
        <v>0</v>
      </c>
      <c r="B25" s="65" t="s">
        <v>271</v>
      </c>
      <c r="C25" s="66" t="s">
        <v>0</v>
      </c>
      <c r="D25" s="86">
        <f>SUM(D17:D24)</f>
        <v>8167506557</v>
      </c>
      <c r="E25" s="87">
        <f>SUM(E17:E24)</f>
        <v>928583518</v>
      </c>
      <c r="F25" s="88">
        <f t="shared" si="0"/>
        <v>9096090075</v>
      </c>
      <c r="G25" s="86">
        <f>SUM(G17:G24)</f>
        <v>8167506557</v>
      </c>
      <c r="H25" s="87">
        <f>SUM(H17:H24)</f>
        <v>928583518</v>
      </c>
      <c r="I25" s="88">
        <f t="shared" si="1"/>
        <v>9096090075</v>
      </c>
      <c r="J25" s="86">
        <f>SUM(J17:J24)</f>
        <v>2066649089</v>
      </c>
      <c r="K25" s="87">
        <f>SUM(K17:K24)</f>
        <v>189180814</v>
      </c>
      <c r="L25" s="87">
        <f t="shared" si="2"/>
        <v>2255829903</v>
      </c>
      <c r="M25" s="102">
        <f t="shared" si="3"/>
        <v>0.24799995211129217</v>
      </c>
      <c r="N25" s="86">
        <f>SUM(N17:N24)</f>
        <v>4536580681</v>
      </c>
      <c r="O25" s="87">
        <f>SUM(O17:O24)</f>
        <v>285609866</v>
      </c>
      <c r="P25" s="87">
        <f t="shared" si="4"/>
        <v>4822190547</v>
      </c>
      <c r="Q25" s="102">
        <f t="shared" si="5"/>
        <v>0.53013882967732151</v>
      </c>
      <c r="R25" s="86">
        <f>SUM(R17:R24)</f>
        <v>0</v>
      </c>
      <c r="S25" s="87">
        <f>SUM(S17:S24)</f>
        <v>0</v>
      </c>
      <c r="T25" s="87">
        <f t="shared" si="6"/>
        <v>0</v>
      </c>
      <c r="U25" s="102">
        <f t="shared" si="7"/>
        <v>0</v>
      </c>
      <c r="V25" s="86">
        <f>SUM(V17:V24)</f>
        <v>0</v>
      </c>
      <c r="W25" s="87">
        <f>SUM(W17:W24)</f>
        <v>0</v>
      </c>
      <c r="X25" s="87">
        <f t="shared" si="8"/>
        <v>0</v>
      </c>
      <c r="Y25" s="102">
        <f t="shared" si="9"/>
        <v>0</v>
      </c>
      <c r="Z25" s="86">
        <f t="shared" si="10"/>
        <v>6603229770</v>
      </c>
      <c r="AA25" s="87">
        <f t="shared" si="11"/>
        <v>474790680</v>
      </c>
      <c r="AB25" s="87">
        <f t="shared" si="12"/>
        <v>7078020450</v>
      </c>
      <c r="AC25" s="102">
        <f t="shared" si="13"/>
        <v>0.77813878178861373</v>
      </c>
      <c r="AD25" s="86">
        <f>SUM(AD17:AD24)</f>
        <v>9071296454</v>
      </c>
      <c r="AE25" s="87">
        <f>SUM(AE17:AE24)</f>
        <v>2784453898</v>
      </c>
      <c r="AF25" s="87">
        <f t="shared" si="14"/>
        <v>11855750352</v>
      </c>
      <c r="AG25" s="87">
        <f>SUM(AG17:AG24)</f>
        <v>8334862463</v>
      </c>
      <c r="AH25" s="87">
        <f>SUM(AH17:AH24)</f>
        <v>8334862463</v>
      </c>
      <c r="AI25" s="88">
        <f>SUM(AI17:AI24)</f>
        <v>2326872693</v>
      </c>
      <c r="AJ25" s="122">
        <f t="shared" si="15"/>
        <v>0.27917349606300274</v>
      </c>
      <c r="AK25" s="123">
        <f t="shared" si="16"/>
        <v>-0.5932614635237724</v>
      </c>
    </row>
    <row r="26" spans="1:37" x14ac:dyDescent="0.2">
      <c r="A26" s="61" t="s">
        <v>101</v>
      </c>
      <c r="B26" s="62" t="s">
        <v>272</v>
      </c>
      <c r="C26" s="63" t="s">
        <v>273</v>
      </c>
      <c r="D26" s="83">
        <v>216950243</v>
      </c>
      <c r="E26" s="84">
        <v>29734000</v>
      </c>
      <c r="F26" s="85">
        <f t="shared" si="0"/>
        <v>246684243</v>
      </c>
      <c r="G26" s="83">
        <v>216950243</v>
      </c>
      <c r="H26" s="84">
        <v>29734000</v>
      </c>
      <c r="I26" s="85">
        <f t="shared" si="1"/>
        <v>246684243</v>
      </c>
      <c r="J26" s="83">
        <v>41505696</v>
      </c>
      <c r="K26" s="84">
        <v>8649369</v>
      </c>
      <c r="L26" s="84">
        <f t="shared" si="2"/>
        <v>50155065</v>
      </c>
      <c r="M26" s="101">
        <f t="shared" si="3"/>
        <v>0.20331685716951123</v>
      </c>
      <c r="N26" s="83">
        <v>62624334</v>
      </c>
      <c r="O26" s="84">
        <v>6698985</v>
      </c>
      <c r="P26" s="84">
        <f t="shared" si="4"/>
        <v>69323319</v>
      </c>
      <c r="Q26" s="101">
        <f t="shared" si="5"/>
        <v>0.28102045820575577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104130030</v>
      </c>
      <c r="AA26" s="84">
        <f t="shared" si="11"/>
        <v>15348354</v>
      </c>
      <c r="AB26" s="84">
        <f t="shared" si="12"/>
        <v>119478384</v>
      </c>
      <c r="AC26" s="101">
        <f t="shared" si="13"/>
        <v>0.48433731537526697</v>
      </c>
      <c r="AD26" s="83">
        <v>107488012</v>
      </c>
      <c r="AE26" s="84">
        <v>18418901</v>
      </c>
      <c r="AF26" s="84">
        <f t="shared" si="14"/>
        <v>125906913</v>
      </c>
      <c r="AG26" s="84">
        <v>252740029</v>
      </c>
      <c r="AH26" s="84">
        <v>252740029</v>
      </c>
      <c r="AI26" s="85">
        <v>75908957</v>
      </c>
      <c r="AJ26" s="120">
        <f t="shared" si="15"/>
        <v>0.30034402267161248</v>
      </c>
      <c r="AK26" s="121">
        <f t="shared" si="16"/>
        <v>-0.44940815918503219</v>
      </c>
    </row>
    <row r="27" spans="1:37" x14ac:dyDescent="0.2">
      <c r="A27" s="61" t="s">
        <v>101</v>
      </c>
      <c r="B27" s="62" t="s">
        <v>274</v>
      </c>
      <c r="C27" s="63" t="s">
        <v>275</v>
      </c>
      <c r="D27" s="83">
        <v>625942658</v>
      </c>
      <c r="E27" s="84">
        <v>40347731</v>
      </c>
      <c r="F27" s="85">
        <f t="shared" si="0"/>
        <v>666290389</v>
      </c>
      <c r="G27" s="83">
        <v>625942658</v>
      </c>
      <c r="H27" s="84">
        <v>40347731</v>
      </c>
      <c r="I27" s="85">
        <f t="shared" si="1"/>
        <v>666290389</v>
      </c>
      <c r="J27" s="83">
        <v>136178544</v>
      </c>
      <c r="K27" s="84">
        <v>8067741</v>
      </c>
      <c r="L27" s="84">
        <f t="shared" si="2"/>
        <v>144246285</v>
      </c>
      <c r="M27" s="101">
        <f t="shared" si="3"/>
        <v>0.21649161894184249</v>
      </c>
      <c r="N27" s="83">
        <v>138414423</v>
      </c>
      <c r="O27" s="84">
        <v>5186050</v>
      </c>
      <c r="P27" s="84">
        <f t="shared" si="4"/>
        <v>143600473</v>
      </c>
      <c r="Q27" s="101">
        <f t="shared" si="5"/>
        <v>0.21552235387264457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274592967</v>
      </c>
      <c r="AA27" s="84">
        <f t="shared" si="11"/>
        <v>13253791</v>
      </c>
      <c r="AB27" s="84">
        <f t="shared" si="12"/>
        <v>287846758</v>
      </c>
      <c r="AC27" s="101">
        <f t="shared" si="13"/>
        <v>0.43201397281448706</v>
      </c>
      <c r="AD27" s="83">
        <v>181773176</v>
      </c>
      <c r="AE27" s="84">
        <v>18726174</v>
      </c>
      <c r="AF27" s="84">
        <f t="shared" si="14"/>
        <v>200499350</v>
      </c>
      <c r="AG27" s="84">
        <v>658056689</v>
      </c>
      <c r="AH27" s="84">
        <v>658056689</v>
      </c>
      <c r="AI27" s="85">
        <v>98822914</v>
      </c>
      <c r="AJ27" s="120">
        <f t="shared" si="15"/>
        <v>0.15017386138901476</v>
      </c>
      <c r="AK27" s="121">
        <f t="shared" si="16"/>
        <v>-0.2837858426972456</v>
      </c>
    </row>
    <row r="28" spans="1:37" x14ac:dyDescent="0.2">
      <c r="A28" s="61" t="s">
        <v>101</v>
      </c>
      <c r="B28" s="62" t="s">
        <v>276</v>
      </c>
      <c r="C28" s="63" t="s">
        <v>277</v>
      </c>
      <c r="D28" s="83">
        <v>1169383652</v>
      </c>
      <c r="E28" s="84">
        <v>122911000</v>
      </c>
      <c r="F28" s="85">
        <f t="shared" si="0"/>
        <v>1292294652</v>
      </c>
      <c r="G28" s="83">
        <v>1188821045</v>
      </c>
      <c r="H28" s="84">
        <v>136082219</v>
      </c>
      <c r="I28" s="85">
        <f t="shared" si="1"/>
        <v>1324903264</v>
      </c>
      <c r="J28" s="83">
        <v>205478378</v>
      </c>
      <c r="K28" s="84">
        <v>12892096</v>
      </c>
      <c r="L28" s="84">
        <f t="shared" si="2"/>
        <v>218370474</v>
      </c>
      <c r="M28" s="101">
        <f t="shared" si="3"/>
        <v>0.16897885761737255</v>
      </c>
      <c r="N28" s="83">
        <v>208241710</v>
      </c>
      <c r="O28" s="84">
        <v>25970389</v>
      </c>
      <c r="P28" s="84">
        <f t="shared" si="4"/>
        <v>234212099</v>
      </c>
      <c r="Q28" s="101">
        <f t="shared" si="5"/>
        <v>0.18123738161225478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413720088</v>
      </c>
      <c r="AA28" s="84">
        <f t="shared" si="11"/>
        <v>38862485</v>
      </c>
      <c r="AB28" s="84">
        <f t="shared" si="12"/>
        <v>452582573</v>
      </c>
      <c r="AC28" s="101">
        <f t="shared" si="13"/>
        <v>0.35021623922962736</v>
      </c>
      <c r="AD28" s="83">
        <v>373180653</v>
      </c>
      <c r="AE28" s="84">
        <v>18196438</v>
      </c>
      <c r="AF28" s="84">
        <f t="shared" si="14"/>
        <v>391377091</v>
      </c>
      <c r="AG28" s="84">
        <v>1180295196</v>
      </c>
      <c r="AH28" s="84">
        <v>1180295196</v>
      </c>
      <c r="AI28" s="85">
        <v>196158423</v>
      </c>
      <c r="AJ28" s="120">
        <f t="shared" si="15"/>
        <v>0.16619437549587382</v>
      </c>
      <c r="AK28" s="121">
        <f t="shared" si="16"/>
        <v>-0.40156921703932846</v>
      </c>
    </row>
    <row r="29" spans="1:37" x14ac:dyDescent="0.2">
      <c r="A29" s="61" t="s">
        <v>116</v>
      </c>
      <c r="B29" s="62" t="s">
        <v>278</v>
      </c>
      <c r="C29" s="63" t="s">
        <v>279</v>
      </c>
      <c r="D29" s="83">
        <v>921556584</v>
      </c>
      <c r="E29" s="84">
        <v>251809032</v>
      </c>
      <c r="F29" s="85">
        <f t="shared" si="0"/>
        <v>1173365616</v>
      </c>
      <c r="G29" s="83">
        <v>921556584</v>
      </c>
      <c r="H29" s="84">
        <v>251809032</v>
      </c>
      <c r="I29" s="85">
        <f t="shared" si="1"/>
        <v>1173365616</v>
      </c>
      <c r="J29" s="83">
        <v>148803151</v>
      </c>
      <c r="K29" s="84">
        <v>37532306</v>
      </c>
      <c r="L29" s="84">
        <f t="shared" si="2"/>
        <v>186335457</v>
      </c>
      <c r="M29" s="101">
        <f t="shared" si="3"/>
        <v>0.15880425884236921</v>
      </c>
      <c r="N29" s="83">
        <v>201428438</v>
      </c>
      <c r="O29" s="84">
        <v>85675150</v>
      </c>
      <c r="P29" s="84">
        <f t="shared" si="4"/>
        <v>287103588</v>
      </c>
      <c r="Q29" s="101">
        <f t="shared" si="5"/>
        <v>0.24468382581273798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350231589</v>
      </c>
      <c r="AA29" s="84">
        <f t="shared" si="11"/>
        <v>123207456</v>
      </c>
      <c r="AB29" s="84">
        <f t="shared" si="12"/>
        <v>473439045</v>
      </c>
      <c r="AC29" s="101">
        <f t="shared" si="13"/>
        <v>0.40348808465510722</v>
      </c>
      <c r="AD29" s="83">
        <v>257794348</v>
      </c>
      <c r="AE29" s="84">
        <v>107719349</v>
      </c>
      <c r="AF29" s="84">
        <f t="shared" si="14"/>
        <v>365513697</v>
      </c>
      <c r="AG29" s="84">
        <v>1173606138</v>
      </c>
      <c r="AH29" s="84">
        <v>1173606138</v>
      </c>
      <c r="AI29" s="85">
        <v>194415055</v>
      </c>
      <c r="AJ29" s="120">
        <f t="shared" si="15"/>
        <v>0.16565613343784336</v>
      </c>
      <c r="AK29" s="121">
        <f t="shared" si="16"/>
        <v>-0.21452030291494106</v>
      </c>
    </row>
    <row r="30" spans="1:37" ht="16.5" x14ac:dyDescent="0.3">
      <c r="A30" s="64" t="s">
        <v>0</v>
      </c>
      <c r="B30" s="65" t="s">
        <v>280</v>
      </c>
      <c r="C30" s="66" t="s">
        <v>0</v>
      </c>
      <c r="D30" s="86">
        <f>SUM(D26:D29)</f>
        <v>2933833137</v>
      </c>
      <c r="E30" s="87">
        <f>SUM(E26:E29)</f>
        <v>444801763</v>
      </c>
      <c r="F30" s="88">
        <f t="shared" si="0"/>
        <v>3378634900</v>
      </c>
      <c r="G30" s="86">
        <f>SUM(G26:G29)</f>
        <v>2953270530</v>
      </c>
      <c r="H30" s="87">
        <f>SUM(H26:H29)</f>
        <v>457972982</v>
      </c>
      <c r="I30" s="88">
        <f t="shared" si="1"/>
        <v>3411243512</v>
      </c>
      <c r="J30" s="86">
        <f>SUM(J26:J29)</f>
        <v>531965769</v>
      </c>
      <c r="K30" s="87">
        <f>SUM(K26:K29)</f>
        <v>67141512</v>
      </c>
      <c r="L30" s="87">
        <f t="shared" si="2"/>
        <v>599107281</v>
      </c>
      <c r="M30" s="102">
        <f t="shared" si="3"/>
        <v>0.17732229102351366</v>
      </c>
      <c r="N30" s="86">
        <f>SUM(N26:N29)</f>
        <v>610708905</v>
      </c>
      <c r="O30" s="87">
        <f>SUM(O26:O29)</f>
        <v>123530574</v>
      </c>
      <c r="P30" s="87">
        <f t="shared" si="4"/>
        <v>734239479</v>
      </c>
      <c r="Q30" s="102">
        <f t="shared" si="5"/>
        <v>0.21731838471212145</v>
      </c>
      <c r="R30" s="86">
        <f>SUM(R26:R29)</f>
        <v>0</v>
      </c>
      <c r="S30" s="87">
        <f>SUM(S26:S29)</f>
        <v>0</v>
      </c>
      <c r="T30" s="87">
        <f t="shared" si="6"/>
        <v>0</v>
      </c>
      <c r="U30" s="102">
        <f t="shared" si="7"/>
        <v>0</v>
      </c>
      <c r="V30" s="86">
        <f>SUM(V26:V29)</f>
        <v>0</v>
      </c>
      <c r="W30" s="87">
        <f>SUM(W26:W29)</f>
        <v>0</v>
      </c>
      <c r="X30" s="87">
        <f t="shared" si="8"/>
        <v>0</v>
      </c>
      <c r="Y30" s="102">
        <f t="shared" si="9"/>
        <v>0</v>
      </c>
      <c r="Z30" s="86">
        <f t="shared" si="10"/>
        <v>1142674674</v>
      </c>
      <c r="AA30" s="87">
        <f t="shared" si="11"/>
        <v>190672086</v>
      </c>
      <c r="AB30" s="87">
        <f t="shared" si="12"/>
        <v>1333346760</v>
      </c>
      <c r="AC30" s="102">
        <f t="shared" si="13"/>
        <v>0.3946406757356351</v>
      </c>
      <c r="AD30" s="86">
        <f>SUM(AD26:AD29)</f>
        <v>920236189</v>
      </c>
      <c r="AE30" s="87">
        <f>SUM(AE26:AE29)</f>
        <v>163060862</v>
      </c>
      <c r="AF30" s="87">
        <f t="shared" si="14"/>
        <v>1083297051</v>
      </c>
      <c r="AG30" s="87">
        <f>SUM(AG26:AG29)</f>
        <v>3264698052</v>
      </c>
      <c r="AH30" s="87">
        <f>SUM(AH26:AH29)</f>
        <v>3264698052</v>
      </c>
      <c r="AI30" s="88">
        <f>SUM(AI26:AI29)</f>
        <v>565305349</v>
      </c>
      <c r="AJ30" s="122">
        <f t="shared" si="15"/>
        <v>0.1731570087021328</v>
      </c>
      <c r="AK30" s="123">
        <f t="shared" si="16"/>
        <v>-0.32221778105809684</v>
      </c>
    </row>
    <row r="31" spans="1:37" x14ac:dyDescent="0.2">
      <c r="A31" s="61" t="s">
        <v>101</v>
      </c>
      <c r="B31" s="62" t="s">
        <v>281</v>
      </c>
      <c r="C31" s="63" t="s">
        <v>282</v>
      </c>
      <c r="D31" s="83">
        <v>381749013</v>
      </c>
      <c r="E31" s="84">
        <v>26429192</v>
      </c>
      <c r="F31" s="85">
        <f t="shared" si="0"/>
        <v>408178205</v>
      </c>
      <c r="G31" s="83">
        <v>381749013</v>
      </c>
      <c r="H31" s="84">
        <v>26429192</v>
      </c>
      <c r="I31" s="85">
        <f t="shared" si="1"/>
        <v>408178205</v>
      </c>
      <c r="J31" s="83">
        <v>27954153</v>
      </c>
      <c r="K31" s="84">
        <v>3059108</v>
      </c>
      <c r="L31" s="84">
        <f t="shared" si="2"/>
        <v>31013261</v>
      </c>
      <c r="M31" s="101">
        <f t="shared" si="3"/>
        <v>7.5979708421717418E-2</v>
      </c>
      <c r="N31" s="83">
        <v>38469997</v>
      </c>
      <c r="O31" s="84">
        <v>3832355</v>
      </c>
      <c r="P31" s="84">
        <f t="shared" si="4"/>
        <v>42302352</v>
      </c>
      <c r="Q31" s="101">
        <f t="shared" si="5"/>
        <v>0.10363696905374946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66424150</v>
      </c>
      <c r="AA31" s="84">
        <f t="shared" si="11"/>
        <v>6891463</v>
      </c>
      <c r="AB31" s="84">
        <f t="shared" si="12"/>
        <v>73315613</v>
      </c>
      <c r="AC31" s="101">
        <f t="shared" si="13"/>
        <v>0.17961667747546686</v>
      </c>
      <c r="AD31" s="83">
        <v>104167233</v>
      </c>
      <c r="AE31" s="84">
        <v>9241477</v>
      </c>
      <c r="AF31" s="84">
        <f t="shared" si="14"/>
        <v>113408710</v>
      </c>
      <c r="AG31" s="84">
        <v>373140187</v>
      </c>
      <c r="AH31" s="84">
        <v>373140187</v>
      </c>
      <c r="AI31" s="85">
        <v>46140301</v>
      </c>
      <c r="AJ31" s="120">
        <f t="shared" si="15"/>
        <v>0.12365406516773815</v>
      </c>
      <c r="AK31" s="121">
        <f t="shared" si="16"/>
        <v>-0.62699203614960441</v>
      </c>
    </row>
    <row r="32" spans="1:37" x14ac:dyDescent="0.2">
      <c r="A32" s="61" t="s">
        <v>101</v>
      </c>
      <c r="B32" s="62" t="s">
        <v>283</v>
      </c>
      <c r="C32" s="63" t="s">
        <v>284</v>
      </c>
      <c r="D32" s="83">
        <v>233762081</v>
      </c>
      <c r="E32" s="84">
        <v>92505232</v>
      </c>
      <c r="F32" s="85">
        <f t="shared" si="0"/>
        <v>326267313</v>
      </c>
      <c r="G32" s="83">
        <v>233762081</v>
      </c>
      <c r="H32" s="84">
        <v>92505232</v>
      </c>
      <c r="I32" s="85">
        <f t="shared" si="1"/>
        <v>326267313</v>
      </c>
      <c r="J32" s="83">
        <v>23763535</v>
      </c>
      <c r="K32" s="84">
        <v>8873407</v>
      </c>
      <c r="L32" s="84">
        <f t="shared" si="2"/>
        <v>32636942</v>
      </c>
      <c r="M32" s="101">
        <f t="shared" si="3"/>
        <v>0.10003129550400287</v>
      </c>
      <c r="N32" s="83">
        <v>26918698</v>
      </c>
      <c r="O32" s="84">
        <v>16943645</v>
      </c>
      <c r="P32" s="84">
        <f t="shared" si="4"/>
        <v>43862343</v>
      </c>
      <c r="Q32" s="101">
        <f t="shared" si="5"/>
        <v>0.13443682910399302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50682233</v>
      </c>
      <c r="AA32" s="84">
        <f t="shared" si="11"/>
        <v>25817052</v>
      </c>
      <c r="AB32" s="84">
        <f t="shared" si="12"/>
        <v>76499285</v>
      </c>
      <c r="AC32" s="101">
        <f t="shared" si="13"/>
        <v>0.2344681246079959</v>
      </c>
      <c r="AD32" s="83">
        <v>40178265</v>
      </c>
      <c r="AE32" s="84">
        <v>56774840</v>
      </c>
      <c r="AF32" s="84">
        <f t="shared" si="14"/>
        <v>96953105</v>
      </c>
      <c r="AG32" s="84">
        <v>299427635</v>
      </c>
      <c r="AH32" s="84">
        <v>299427635</v>
      </c>
      <c r="AI32" s="85">
        <v>63337365</v>
      </c>
      <c r="AJ32" s="120">
        <f t="shared" si="15"/>
        <v>0.21152812097654247</v>
      </c>
      <c r="AK32" s="121">
        <f t="shared" si="16"/>
        <v>-0.54759217871361621</v>
      </c>
    </row>
    <row r="33" spans="1:37" x14ac:dyDescent="0.2">
      <c r="A33" s="61" t="s">
        <v>101</v>
      </c>
      <c r="B33" s="62" t="s">
        <v>285</v>
      </c>
      <c r="C33" s="63" t="s">
        <v>286</v>
      </c>
      <c r="D33" s="83">
        <v>261376716</v>
      </c>
      <c r="E33" s="84">
        <v>68451826</v>
      </c>
      <c r="F33" s="85">
        <f t="shared" si="0"/>
        <v>329828542</v>
      </c>
      <c r="G33" s="83">
        <v>261376716</v>
      </c>
      <c r="H33" s="84">
        <v>68451826</v>
      </c>
      <c r="I33" s="85">
        <f t="shared" si="1"/>
        <v>329828542</v>
      </c>
      <c r="J33" s="83">
        <v>31914573</v>
      </c>
      <c r="K33" s="84">
        <v>13802669</v>
      </c>
      <c r="L33" s="84">
        <f t="shared" si="2"/>
        <v>45717242</v>
      </c>
      <c r="M33" s="101">
        <f t="shared" si="3"/>
        <v>0.138609114065089</v>
      </c>
      <c r="N33" s="83">
        <v>89141208</v>
      </c>
      <c r="O33" s="84">
        <v>14662296</v>
      </c>
      <c r="P33" s="84">
        <f t="shared" si="4"/>
        <v>103803504</v>
      </c>
      <c r="Q33" s="101">
        <f t="shared" si="5"/>
        <v>0.31471959149005363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121055781</v>
      </c>
      <c r="AA33" s="84">
        <f t="shared" si="11"/>
        <v>28464965</v>
      </c>
      <c r="AB33" s="84">
        <f t="shared" si="12"/>
        <v>149520746</v>
      </c>
      <c r="AC33" s="101">
        <f t="shared" si="13"/>
        <v>0.45332870555514265</v>
      </c>
      <c r="AD33" s="83">
        <v>99739222</v>
      </c>
      <c r="AE33" s="84">
        <v>24542866</v>
      </c>
      <c r="AF33" s="84">
        <f t="shared" si="14"/>
        <v>124282088</v>
      </c>
      <c r="AG33" s="84">
        <v>284017648</v>
      </c>
      <c r="AH33" s="84">
        <v>284017648</v>
      </c>
      <c r="AI33" s="85">
        <v>72562378</v>
      </c>
      <c r="AJ33" s="120">
        <f t="shared" si="15"/>
        <v>0.25548545490384456</v>
      </c>
      <c r="AK33" s="121">
        <f t="shared" si="16"/>
        <v>-0.16477502373471553</v>
      </c>
    </row>
    <row r="34" spans="1:37" x14ac:dyDescent="0.2">
      <c r="A34" s="61" t="s">
        <v>101</v>
      </c>
      <c r="B34" s="62" t="s">
        <v>287</v>
      </c>
      <c r="C34" s="63" t="s">
        <v>288</v>
      </c>
      <c r="D34" s="83">
        <v>341010446</v>
      </c>
      <c r="E34" s="84">
        <v>40762156</v>
      </c>
      <c r="F34" s="85">
        <f t="shared" si="0"/>
        <v>381772602</v>
      </c>
      <c r="G34" s="83">
        <v>341010446</v>
      </c>
      <c r="H34" s="84">
        <v>40762156</v>
      </c>
      <c r="I34" s="85">
        <f t="shared" si="1"/>
        <v>381772602</v>
      </c>
      <c r="J34" s="83">
        <v>81957399</v>
      </c>
      <c r="K34" s="84">
        <v>6070243</v>
      </c>
      <c r="L34" s="84">
        <f t="shared" si="2"/>
        <v>88027642</v>
      </c>
      <c r="M34" s="101">
        <f t="shared" si="3"/>
        <v>0.23057611137846923</v>
      </c>
      <c r="N34" s="83">
        <v>93577626</v>
      </c>
      <c r="O34" s="84">
        <v>11242386</v>
      </c>
      <c r="P34" s="84">
        <f t="shared" si="4"/>
        <v>104820012</v>
      </c>
      <c r="Q34" s="101">
        <f t="shared" si="5"/>
        <v>0.27456137881785453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175535025</v>
      </c>
      <c r="AA34" s="84">
        <f t="shared" si="11"/>
        <v>17312629</v>
      </c>
      <c r="AB34" s="84">
        <f t="shared" si="12"/>
        <v>192847654</v>
      </c>
      <c r="AC34" s="101">
        <f t="shared" si="13"/>
        <v>0.5051374901963237</v>
      </c>
      <c r="AD34" s="83">
        <v>149103607</v>
      </c>
      <c r="AE34" s="84">
        <v>17729990</v>
      </c>
      <c r="AF34" s="84">
        <f t="shared" si="14"/>
        <v>166833597</v>
      </c>
      <c r="AG34" s="84">
        <v>362555807</v>
      </c>
      <c r="AH34" s="84">
        <v>362555807</v>
      </c>
      <c r="AI34" s="85">
        <v>87397012</v>
      </c>
      <c r="AJ34" s="120">
        <f t="shared" si="15"/>
        <v>0.2410580945404634</v>
      </c>
      <c r="AK34" s="121">
        <f t="shared" si="16"/>
        <v>-0.37170921274328217</v>
      </c>
    </row>
    <row r="35" spans="1:37" x14ac:dyDescent="0.2">
      <c r="A35" s="61" t="s">
        <v>116</v>
      </c>
      <c r="B35" s="62" t="s">
        <v>289</v>
      </c>
      <c r="C35" s="63" t="s">
        <v>290</v>
      </c>
      <c r="D35" s="83">
        <v>575315348</v>
      </c>
      <c r="E35" s="84">
        <v>287572000</v>
      </c>
      <c r="F35" s="85">
        <f t="shared" si="0"/>
        <v>862887348</v>
      </c>
      <c r="G35" s="83">
        <v>598865959</v>
      </c>
      <c r="H35" s="84">
        <v>290640874</v>
      </c>
      <c r="I35" s="85">
        <f t="shared" si="1"/>
        <v>889506833</v>
      </c>
      <c r="J35" s="83">
        <v>130788275</v>
      </c>
      <c r="K35" s="84">
        <v>83016220</v>
      </c>
      <c r="L35" s="84">
        <f t="shared" si="2"/>
        <v>213804495</v>
      </c>
      <c r="M35" s="101">
        <f t="shared" si="3"/>
        <v>0.24777799268416206</v>
      </c>
      <c r="N35" s="83">
        <v>192613830</v>
      </c>
      <c r="O35" s="84">
        <v>88206775</v>
      </c>
      <c r="P35" s="84">
        <f t="shared" si="4"/>
        <v>280820605</v>
      </c>
      <c r="Q35" s="101">
        <f t="shared" si="5"/>
        <v>0.32544295110003169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323402105</v>
      </c>
      <c r="AA35" s="84">
        <f t="shared" si="11"/>
        <v>171222995</v>
      </c>
      <c r="AB35" s="84">
        <f t="shared" si="12"/>
        <v>494625100</v>
      </c>
      <c r="AC35" s="101">
        <f t="shared" si="13"/>
        <v>0.57322094378419375</v>
      </c>
      <c r="AD35" s="83">
        <v>249685331</v>
      </c>
      <c r="AE35" s="84">
        <v>151606744</v>
      </c>
      <c r="AF35" s="84">
        <f t="shared" si="14"/>
        <v>401292075</v>
      </c>
      <c r="AG35" s="84">
        <v>773328344</v>
      </c>
      <c r="AH35" s="84">
        <v>773328344</v>
      </c>
      <c r="AI35" s="85">
        <v>193196402</v>
      </c>
      <c r="AJ35" s="120">
        <f t="shared" si="15"/>
        <v>0.24982454541973959</v>
      </c>
      <c r="AK35" s="121">
        <f t="shared" si="16"/>
        <v>-0.30020894382227703</v>
      </c>
    </row>
    <row r="36" spans="1:37" ht="16.5" x14ac:dyDescent="0.3">
      <c r="A36" s="64" t="s">
        <v>0</v>
      </c>
      <c r="B36" s="65" t="s">
        <v>291</v>
      </c>
      <c r="C36" s="66" t="s">
        <v>0</v>
      </c>
      <c r="D36" s="86">
        <f>SUM(D31:D35)</f>
        <v>1793213604</v>
      </c>
      <c r="E36" s="87">
        <f>SUM(E31:E35)</f>
        <v>515720406</v>
      </c>
      <c r="F36" s="88">
        <f t="shared" si="0"/>
        <v>2308934010</v>
      </c>
      <c r="G36" s="86">
        <f>SUM(G31:G35)</f>
        <v>1816764215</v>
      </c>
      <c r="H36" s="87">
        <f>SUM(H31:H35)</f>
        <v>518789280</v>
      </c>
      <c r="I36" s="88">
        <f t="shared" si="1"/>
        <v>2335553495</v>
      </c>
      <c r="J36" s="86">
        <f>SUM(J31:J35)</f>
        <v>296377935</v>
      </c>
      <c r="K36" s="87">
        <f>SUM(K31:K35)</f>
        <v>114821647</v>
      </c>
      <c r="L36" s="87">
        <f t="shared" si="2"/>
        <v>411199582</v>
      </c>
      <c r="M36" s="102">
        <f t="shared" si="3"/>
        <v>0.17809066011375527</v>
      </c>
      <c r="N36" s="86">
        <f>SUM(N31:N35)</f>
        <v>440721359</v>
      </c>
      <c r="O36" s="87">
        <f>SUM(O31:O35)</f>
        <v>134887457</v>
      </c>
      <c r="P36" s="87">
        <f t="shared" si="4"/>
        <v>575608816</v>
      </c>
      <c r="Q36" s="102">
        <f t="shared" si="5"/>
        <v>0.24929634779817722</v>
      </c>
      <c r="R36" s="86">
        <f>SUM(R31:R35)</f>
        <v>0</v>
      </c>
      <c r="S36" s="87">
        <f>SUM(S31:S35)</f>
        <v>0</v>
      </c>
      <c r="T36" s="87">
        <f t="shared" si="6"/>
        <v>0</v>
      </c>
      <c r="U36" s="102">
        <f t="shared" si="7"/>
        <v>0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737099294</v>
      </c>
      <c r="AA36" s="87">
        <f t="shared" si="11"/>
        <v>249709104</v>
      </c>
      <c r="AB36" s="87">
        <f t="shared" si="12"/>
        <v>986808398</v>
      </c>
      <c r="AC36" s="102">
        <f t="shared" si="13"/>
        <v>0.42738700791193246</v>
      </c>
      <c r="AD36" s="86">
        <f>SUM(AD31:AD35)</f>
        <v>642873658</v>
      </c>
      <c r="AE36" s="87">
        <f>SUM(AE31:AE35)</f>
        <v>259895917</v>
      </c>
      <c r="AF36" s="87">
        <f t="shared" si="14"/>
        <v>902769575</v>
      </c>
      <c r="AG36" s="87">
        <f>SUM(AG31:AG35)</f>
        <v>2092469621</v>
      </c>
      <c r="AH36" s="87">
        <f>SUM(AH31:AH35)</f>
        <v>2092469621</v>
      </c>
      <c r="AI36" s="88">
        <f>SUM(AI31:AI35)</f>
        <v>462633458</v>
      </c>
      <c r="AJ36" s="122">
        <f t="shared" si="15"/>
        <v>0.22109446816193468</v>
      </c>
      <c r="AK36" s="123">
        <f t="shared" si="16"/>
        <v>-0.36239674891569096</v>
      </c>
    </row>
    <row r="37" spans="1:37" x14ac:dyDescent="0.2">
      <c r="A37" s="61" t="s">
        <v>101</v>
      </c>
      <c r="B37" s="62" t="s">
        <v>69</v>
      </c>
      <c r="C37" s="63" t="s">
        <v>70</v>
      </c>
      <c r="D37" s="83">
        <v>2488930750</v>
      </c>
      <c r="E37" s="84">
        <v>68830696</v>
      </c>
      <c r="F37" s="85">
        <f t="shared" si="0"/>
        <v>2557761446</v>
      </c>
      <c r="G37" s="83">
        <v>2488930750</v>
      </c>
      <c r="H37" s="84">
        <v>68830696</v>
      </c>
      <c r="I37" s="85">
        <f t="shared" si="1"/>
        <v>2557761446</v>
      </c>
      <c r="J37" s="83">
        <v>498182293</v>
      </c>
      <c r="K37" s="84">
        <v>12862352</v>
      </c>
      <c r="L37" s="84">
        <f t="shared" si="2"/>
        <v>511044645</v>
      </c>
      <c r="M37" s="101">
        <f t="shared" si="3"/>
        <v>0.19980152793342246</v>
      </c>
      <c r="N37" s="83">
        <v>581644633</v>
      </c>
      <c r="O37" s="84">
        <v>49089234</v>
      </c>
      <c r="P37" s="84">
        <f t="shared" si="4"/>
        <v>630733867</v>
      </c>
      <c r="Q37" s="101">
        <f t="shared" si="5"/>
        <v>0.24659604905155802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1079826926</v>
      </c>
      <c r="AA37" s="84">
        <f t="shared" si="11"/>
        <v>61951586</v>
      </c>
      <c r="AB37" s="84">
        <f t="shared" si="12"/>
        <v>1141778512</v>
      </c>
      <c r="AC37" s="101">
        <f t="shared" si="13"/>
        <v>0.4463975769849805</v>
      </c>
      <c r="AD37" s="83">
        <v>990251434</v>
      </c>
      <c r="AE37" s="84">
        <v>31697767</v>
      </c>
      <c r="AF37" s="84">
        <f t="shared" si="14"/>
        <v>1021949201</v>
      </c>
      <c r="AG37" s="84">
        <v>2421795547</v>
      </c>
      <c r="AH37" s="84">
        <v>2421795547</v>
      </c>
      <c r="AI37" s="85">
        <v>561317435</v>
      </c>
      <c r="AJ37" s="120">
        <f t="shared" si="15"/>
        <v>0.23177738339445381</v>
      </c>
      <c r="AK37" s="121">
        <f t="shared" si="16"/>
        <v>-0.38281289678311514</v>
      </c>
    </row>
    <row r="38" spans="1:37" x14ac:dyDescent="0.2">
      <c r="A38" s="61" t="s">
        <v>101</v>
      </c>
      <c r="B38" s="62" t="s">
        <v>292</v>
      </c>
      <c r="C38" s="63" t="s">
        <v>293</v>
      </c>
      <c r="D38" s="83">
        <v>101496659</v>
      </c>
      <c r="E38" s="84">
        <v>18986533</v>
      </c>
      <c r="F38" s="85">
        <f t="shared" si="0"/>
        <v>120483192</v>
      </c>
      <c r="G38" s="83">
        <v>101496659</v>
      </c>
      <c r="H38" s="84">
        <v>18986533</v>
      </c>
      <c r="I38" s="85">
        <f t="shared" si="1"/>
        <v>120483192</v>
      </c>
      <c r="J38" s="83">
        <v>6415445</v>
      </c>
      <c r="K38" s="84">
        <v>1069</v>
      </c>
      <c r="L38" s="84">
        <f t="shared" si="2"/>
        <v>6416514</v>
      </c>
      <c r="M38" s="101">
        <f t="shared" si="3"/>
        <v>5.3256507347514498E-2</v>
      </c>
      <c r="N38" s="83">
        <v>17944548</v>
      </c>
      <c r="O38" s="84">
        <v>2622533</v>
      </c>
      <c r="P38" s="84">
        <f t="shared" si="4"/>
        <v>20567081</v>
      </c>
      <c r="Q38" s="101">
        <f t="shared" si="5"/>
        <v>0.17070498099021147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24359993</v>
      </c>
      <c r="AA38" s="84">
        <f t="shared" si="11"/>
        <v>2623602</v>
      </c>
      <c r="AB38" s="84">
        <f t="shared" si="12"/>
        <v>26983595</v>
      </c>
      <c r="AC38" s="101">
        <f t="shared" si="13"/>
        <v>0.22396148833772597</v>
      </c>
      <c r="AD38" s="83">
        <v>29532731</v>
      </c>
      <c r="AE38" s="84">
        <v>12471448</v>
      </c>
      <c r="AF38" s="84">
        <f t="shared" si="14"/>
        <v>42004179</v>
      </c>
      <c r="AG38" s="84">
        <v>115546419</v>
      </c>
      <c r="AH38" s="84">
        <v>115546419</v>
      </c>
      <c r="AI38" s="85">
        <v>16618327</v>
      </c>
      <c r="AJ38" s="120">
        <f t="shared" si="15"/>
        <v>0.14382381681599324</v>
      </c>
      <c r="AK38" s="121">
        <f t="shared" si="16"/>
        <v>-0.51035631478477417</v>
      </c>
    </row>
    <row r="39" spans="1:37" x14ac:dyDescent="0.2">
      <c r="A39" s="61" t="s">
        <v>101</v>
      </c>
      <c r="B39" s="62" t="s">
        <v>294</v>
      </c>
      <c r="C39" s="63" t="s">
        <v>295</v>
      </c>
      <c r="D39" s="83">
        <v>160623591</v>
      </c>
      <c r="E39" s="84">
        <v>63516188</v>
      </c>
      <c r="F39" s="85">
        <f t="shared" si="0"/>
        <v>224139779</v>
      </c>
      <c r="G39" s="83">
        <v>160623591</v>
      </c>
      <c r="H39" s="84">
        <v>63516188</v>
      </c>
      <c r="I39" s="85">
        <f t="shared" si="1"/>
        <v>224139779</v>
      </c>
      <c r="J39" s="83">
        <v>39780679</v>
      </c>
      <c r="K39" s="84">
        <v>19501414</v>
      </c>
      <c r="L39" s="84">
        <f t="shared" si="2"/>
        <v>59282093</v>
      </c>
      <c r="M39" s="101">
        <f t="shared" si="3"/>
        <v>0.26448715736442302</v>
      </c>
      <c r="N39" s="83">
        <v>34331738</v>
      </c>
      <c r="O39" s="84">
        <v>19258969</v>
      </c>
      <c r="P39" s="84">
        <f t="shared" si="4"/>
        <v>53590707</v>
      </c>
      <c r="Q39" s="101">
        <f t="shared" si="5"/>
        <v>0.23909502917819866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74112417</v>
      </c>
      <c r="AA39" s="84">
        <f t="shared" si="11"/>
        <v>38760383</v>
      </c>
      <c r="AB39" s="84">
        <f t="shared" si="12"/>
        <v>112872800</v>
      </c>
      <c r="AC39" s="101">
        <f t="shared" si="13"/>
        <v>0.50358218654262166</v>
      </c>
      <c r="AD39" s="83">
        <v>51661572</v>
      </c>
      <c r="AE39" s="84">
        <v>30879804</v>
      </c>
      <c r="AF39" s="84">
        <f t="shared" si="14"/>
        <v>82541376</v>
      </c>
      <c r="AG39" s="84">
        <v>205587926</v>
      </c>
      <c r="AH39" s="84">
        <v>205587926</v>
      </c>
      <c r="AI39" s="85">
        <v>47894426</v>
      </c>
      <c r="AJ39" s="120">
        <f t="shared" si="15"/>
        <v>0.23296322372550224</v>
      </c>
      <c r="AK39" s="121">
        <f t="shared" si="16"/>
        <v>-0.35074129367555007</v>
      </c>
    </row>
    <row r="40" spans="1:37" x14ac:dyDescent="0.2">
      <c r="A40" s="61" t="s">
        <v>116</v>
      </c>
      <c r="B40" s="62" t="s">
        <v>296</v>
      </c>
      <c r="C40" s="63" t="s">
        <v>297</v>
      </c>
      <c r="D40" s="83">
        <v>254650497</v>
      </c>
      <c r="E40" s="84">
        <v>108562800</v>
      </c>
      <c r="F40" s="85">
        <f t="shared" si="0"/>
        <v>363213297</v>
      </c>
      <c r="G40" s="83">
        <v>254650497</v>
      </c>
      <c r="H40" s="84">
        <v>108562800</v>
      </c>
      <c r="I40" s="85">
        <f t="shared" si="1"/>
        <v>363213297</v>
      </c>
      <c r="J40" s="83">
        <v>49292399</v>
      </c>
      <c r="K40" s="84">
        <v>13807366</v>
      </c>
      <c r="L40" s="84">
        <f t="shared" si="2"/>
        <v>63099765</v>
      </c>
      <c r="M40" s="101">
        <f t="shared" si="3"/>
        <v>0.17372647290498289</v>
      </c>
      <c r="N40" s="83">
        <v>57538594</v>
      </c>
      <c r="O40" s="84">
        <v>11119776</v>
      </c>
      <c r="P40" s="84">
        <f t="shared" si="4"/>
        <v>68658370</v>
      </c>
      <c r="Q40" s="101">
        <f t="shared" si="5"/>
        <v>0.18903044180125378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106830993</v>
      </c>
      <c r="AA40" s="84">
        <f t="shared" si="11"/>
        <v>24927142</v>
      </c>
      <c r="AB40" s="84">
        <f t="shared" si="12"/>
        <v>131758135</v>
      </c>
      <c r="AC40" s="101">
        <f t="shared" si="13"/>
        <v>0.36275691470623667</v>
      </c>
      <c r="AD40" s="83">
        <v>35412252</v>
      </c>
      <c r="AE40" s="84">
        <v>75736995</v>
      </c>
      <c r="AF40" s="84">
        <f t="shared" si="14"/>
        <v>111149247</v>
      </c>
      <c r="AG40" s="84">
        <v>368650629</v>
      </c>
      <c r="AH40" s="84">
        <v>368650629</v>
      </c>
      <c r="AI40" s="85">
        <v>51990467</v>
      </c>
      <c r="AJ40" s="120">
        <f t="shared" si="15"/>
        <v>0.14102910156705578</v>
      </c>
      <c r="AK40" s="121">
        <f t="shared" si="16"/>
        <v>-0.38228668341765737</v>
      </c>
    </row>
    <row r="41" spans="1:37" ht="16.5" x14ac:dyDescent="0.3">
      <c r="A41" s="64" t="s">
        <v>0</v>
      </c>
      <c r="B41" s="65" t="s">
        <v>298</v>
      </c>
      <c r="C41" s="66" t="s">
        <v>0</v>
      </c>
      <c r="D41" s="86">
        <f>SUM(D37:D40)</f>
        <v>3005701497</v>
      </c>
      <c r="E41" s="87">
        <f>SUM(E37:E40)</f>
        <v>259896217</v>
      </c>
      <c r="F41" s="88">
        <f t="shared" si="0"/>
        <v>3265597714</v>
      </c>
      <c r="G41" s="86">
        <f>SUM(G37:G40)</f>
        <v>3005701497</v>
      </c>
      <c r="H41" s="87">
        <f>SUM(H37:H40)</f>
        <v>259896217</v>
      </c>
      <c r="I41" s="88">
        <f t="shared" si="1"/>
        <v>3265597714</v>
      </c>
      <c r="J41" s="86">
        <f>SUM(J37:J40)</f>
        <v>593670816</v>
      </c>
      <c r="K41" s="87">
        <f>SUM(K37:K40)</f>
        <v>46172201</v>
      </c>
      <c r="L41" s="87">
        <f t="shared" si="2"/>
        <v>639843017</v>
      </c>
      <c r="M41" s="102">
        <f t="shared" si="3"/>
        <v>0.19593442702906055</v>
      </c>
      <c r="N41" s="86">
        <f>SUM(N37:N40)</f>
        <v>691459513</v>
      </c>
      <c r="O41" s="87">
        <f>SUM(O37:O40)</f>
        <v>82090512</v>
      </c>
      <c r="P41" s="87">
        <f t="shared" si="4"/>
        <v>773550025</v>
      </c>
      <c r="Q41" s="102">
        <f t="shared" si="5"/>
        <v>0.23687854192318314</v>
      </c>
      <c r="R41" s="86">
        <f>SUM(R37:R40)</f>
        <v>0</v>
      </c>
      <c r="S41" s="87">
        <f>SUM(S37:S40)</f>
        <v>0</v>
      </c>
      <c r="T41" s="87">
        <f t="shared" si="6"/>
        <v>0</v>
      </c>
      <c r="U41" s="102">
        <f t="shared" si="7"/>
        <v>0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1285130329</v>
      </c>
      <c r="AA41" s="87">
        <f t="shared" si="11"/>
        <v>128262713</v>
      </c>
      <c r="AB41" s="87">
        <f t="shared" si="12"/>
        <v>1413393042</v>
      </c>
      <c r="AC41" s="102">
        <f t="shared" si="13"/>
        <v>0.43281296895224369</v>
      </c>
      <c r="AD41" s="86">
        <f>SUM(AD37:AD40)</f>
        <v>1106857989</v>
      </c>
      <c r="AE41" s="87">
        <f>SUM(AE37:AE40)</f>
        <v>150786014</v>
      </c>
      <c r="AF41" s="87">
        <f t="shared" si="14"/>
        <v>1257644003</v>
      </c>
      <c r="AG41" s="87">
        <f>SUM(AG37:AG40)</f>
        <v>3111580521</v>
      </c>
      <c r="AH41" s="87">
        <f>SUM(AH37:AH40)</f>
        <v>3111580521</v>
      </c>
      <c r="AI41" s="88">
        <f>SUM(AI37:AI40)</f>
        <v>677820655</v>
      </c>
      <c r="AJ41" s="122">
        <f t="shared" si="15"/>
        <v>0.21783805703416664</v>
      </c>
      <c r="AK41" s="123">
        <f t="shared" si="16"/>
        <v>-0.38492131067713609</v>
      </c>
    </row>
    <row r="42" spans="1:37" x14ac:dyDescent="0.2">
      <c r="A42" s="61" t="s">
        <v>101</v>
      </c>
      <c r="B42" s="62" t="s">
        <v>299</v>
      </c>
      <c r="C42" s="63" t="s">
        <v>300</v>
      </c>
      <c r="D42" s="83">
        <v>165237339</v>
      </c>
      <c r="E42" s="84">
        <v>46208650</v>
      </c>
      <c r="F42" s="85">
        <f t="shared" ref="F42:F74" si="17">$D42      +$E42</f>
        <v>211445989</v>
      </c>
      <c r="G42" s="83">
        <v>165237339</v>
      </c>
      <c r="H42" s="84">
        <v>46208650</v>
      </c>
      <c r="I42" s="85">
        <f t="shared" ref="I42:I74" si="18">$G42      +$H42</f>
        <v>211445989</v>
      </c>
      <c r="J42" s="83">
        <v>37014733</v>
      </c>
      <c r="K42" s="84">
        <v>11289038</v>
      </c>
      <c r="L42" s="84">
        <f t="shared" ref="L42:L74" si="19">$J42      +$K42</f>
        <v>48303771</v>
      </c>
      <c r="M42" s="101">
        <f t="shared" ref="M42:M74" si="20">IF(($F42      =0),0,($L42      /$F42      ))</f>
        <v>0.22844496236814404</v>
      </c>
      <c r="N42" s="83">
        <v>38991922</v>
      </c>
      <c r="O42" s="84">
        <v>17514641</v>
      </c>
      <c r="P42" s="84">
        <f t="shared" ref="P42:P74" si="21">$N42      +$O42</f>
        <v>56506563</v>
      </c>
      <c r="Q42" s="101">
        <f t="shared" ref="Q42:Q74" si="22">IF(($F42      =0),0,($P42      /$F42      ))</f>
        <v>0.26723875570891059</v>
      </c>
      <c r="R42" s="83">
        <v>0</v>
      </c>
      <c r="S42" s="84">
        <v>0</v>
      </c>
      <c r="T42" s="84">
        <f t="shared" ref="T42:T74" si="23">$R42      +$S42</f>
        <v>0</v>
      </c>
      <c r="U42" s="101">
        <f t="shared" ref="U42:U74" si="24">IF(($I42      =0),0,($T42      /$I42      ))</f>
        <v>0</v>
      </c>
      <c r="V42" s="83">
        <v>0</v>
      </c>
      <c r="W42" s="84">
        <v>0</v>
      </c>
      <c r="X42" s="84">
        <f t="shared" ref="X42:X74" si="25">$V42      +$W42</f>
        <v>0</v>
      </c>
      <c r="Y42" s="101">
        <f t="shared" ref="Y42:Y74" si="26">IF(($I42      =0),0,($X42      /$I42      ))</f>
        <v>0</v>
      </c>
      <c r="Z42" s="83">
        <f t="shared" ref="Z42:Z74" si="27">$J42      +$N42</f>
        <v>76006655</v>
      </c>
      <c r="AA42" s="84">
        <f t="shared" ref="AA42:AA74" si="28">$K42      +$O42</f>
        <v>28803679</v>
      </c>
      <c r="AB42" s="84">
        <f t="shared" ref="AB42:AB74" si="29">$Z42      +$AA42</f>
        <v>104810334</v>
      </c>
      <c r="AC42" s="101">
        <f t="shared" ref="AC42:AC74" si="30">IF(($F42      =0),0,($AB42      /$F42      ))</f>
        <v>0.49568371807705464</v>
      </c>
      <c r="AD42" s="83">
        <v>73030565</v>
      </c>
      <c r="AE42" s="84">
        <v>-282969318</v>
      </c>
      <c r="AF42" s="84">
        <f t="shared" ref="AF42:AF74" si="31">$AD42      +$AE42</f>
        <v>-209938753</v>
      </c>
      <c r="AG42" s="84">
        <v>189128949</v>
      </c>
      <c r="AH42" s="84">
        <v>189128949</v>
      </c>
      <c r="AI42" s="85">
        <v>53109473</v>
      </c>
      <c r="AJ42" s="120">
        <f t="shared" ref="AJ42:AJ74" si="32">IF(($AG42      =0),0,($AI42      /$AG42      ))</f>
        <v>0.28081091382789847</v>
      </c>
      <c r="AK42" s="121">
        <f t="shared" ref="AK42:AK74" si="33">IF(($AF42      =0),0,(($P42      /$AF42      )-1))</f>
        <v>-1.2691573718169127</v>
      </c>
    </row>
    <row r="43" spans="1:37" x14ac:dyDescent="0.2">
      <c r="A43" s="61" t="s">
        <v>101</v>
      </c>
      <c r="B43" s="62" t="s">
        <v>301</v>
      </c>
      <c r="C43" s="63" t="s">
        <v>302</v>
      </c>
      <c r="D43" s="83">
        <v>282300228</v>
      </c>
      <c r="E43" s="84">
        <v>52075948</v>
      </c>
      <c r="F43" s="85">
        <f t="shared" si="17"/>
        <v>334376176</v>
      </c>
      <c r="G43" s="83">
        <v>282300228</v>
      </c>
      <c r="H43" s="84">
        <v>52075948</v>
      </c>
      <c r="I43" s="85">
        <f t="shared" si="18"/>
        <v>334376176</v>
      </c>
      <c r="J43" s="83">
        <v>69293066</v>
      </c>
      <c r="K43" s="84">
        <v>8788471</v>
      </c>
      <c r="L43" s="84">
        <f t="shared" si="19"/>
        <v>78081537</v>
      </c>
      <c r="M43" s="101">
        <f t="shared" si="20"/>
        <v>0.23351405573822939</v>
      </c>
      <c r="N43" s="83">
        <v>74832461</v>
      </c>
      <c r="O43" s="84">
        <v>12780217</v>
      </c>
      <c r="P43" s="84">
        <f t="shared" si="21"/>
        <v>87612678</v>
      </c>
      <c r="Q43" s="101">
        <f t="shared" si="22"/>
        <v>0.26201830240441532</v>
      </c>
      <c r="R43" s="83">
        <v>0</v>
      </c>
      <c r="S43" s="84">
        <v>0</v>
      </c>
      <c r="T43" s="84">
        <f t="shared" si="23"/>
        <v>0</v>
      </c>
      <c r="U43" s="101">
        <f t="shared" si="24"/>
        <v>0</v>
      </c>
      <c r="V43" s="83">
        <v>0</v>
      </c>
      <c r="W43" s="84">
        <v>0</v>
      </c>
      <c r="X43" s="84">
        <f t="shared" si="25"/>
        <v>0</v>
      </c>
      <c r="Y43" s="101">
        <f t="shared" si="26"/>
        <v>0</v>
      </c>
      <c r="Z43" s="83">
        <f t="shared" si="27"/>
        <v>144125527</v>
      </c>
      <c r="AA43" s="84">
        <f t="shared" si="28"/>
        <v>21568688</v>
      </c>
      <c r="AB43" s="84">
        <f t="shared" si="29"/>
        <v>165694215</v>
      </c>
      <c r="AC43" s="101">
        <f t="shared" si="30"/>
        <v>0.49553235814264474</v>
      </c>
      <c r="AD43" s="83">
        <v>97135094</v>
      </c>
      <c r="AE43" s="84">
        <v>14114314</v>
      </c>
      <c r="AF43" s="84">
        <f t="shared" si="31"/>
        <v>111249408</v>
      </c>
      <c r="AG43" s="84">
        <v>324044488</v>
      </c>
      <c r="AH43" s="84">
        <v>324044488</v>
      </c>
      <c r="AI43" s="85">
        <v>57275472</v>
      </c>
      <c r="AJ43" s="120">
        <f t="shared" si="32"/>
        <v>0.17675187858773267</v>
      </c>
      <c r="AK43" s="121">
        <f t="shared" si="33"/>
        <v>-0.21246611937027116</v>
      </c>
    </row>
    <row r="44" spans="1:37" x14ac:dyDescent="0.2">
      <c r="A44" s="61" t="s">
        <v>101</v>
      </c>
      <c r="B44" s="62" t="s">
        <v>303</v>
      </c>
      <c r="C44" s="63" t="s">
        <v>304</v>
      </c>
      <c r="D44" s="83">
        <v>613553388</v>
      </c>
      <c r="E44" s="84">
        <v>44908437</v>
      </c>
      <c r="F44" s="85">
        <f t="shared" si="17"/>
        <v>658461825</v>
      </c>
      <c r="G44" s="83">
        <v>613553388</v>
      </c>
      <c r="H44" s="84">
        <v>44908437</v>
      </c>
      <c r="I44" s="85">
        <f t="shared" si="18"/>
        <v>658461825</v>
      </c>
      <c r="J44" s="83">
        <v>132147043</v>
      </c>
      <c r="K44" s="84">
        <v>8824203</v>
      </c>
      <c r="L44" s="84">
        <f t="shared" si="19"/>
        <v>140971246</v>
      </c>
      <c r="M44" s="101">
        <f t="shared" si="20"/>
        <v>0.21409175239582037</v>
      </c>
      <c r="N44" s="83">
        <v>153288026</v>
      </c>
      <c r="O44" s="84">
        <v>7325719</v>
      </c>
      <c r="P44" s="84">
        <f t="shared" si="21"/>
        <v>160613745</v>
      </c>
      <c r="Q44" s="101">
        <f t="shared" si="22"/>
        <v>0.24392263742852519</v>
      </c>
      <c r="R44" s="83">
        <v>0</v>
      </c>
      <c r="S44" s="84">
        <v>0</v>
      </c>
      <c r="T44" s="84">
        <f t="shared" si="23"/>
        <v>0</v>
      </c>
      <c r="U44" s="101">
        <f t="shared" si="24"/>
        <v>0</v>
      </c>
      <c r="V44" s="83">
        <v>0</v>
      </c>
      <c r="W44" s="84">
        <v>0</v>
      </c>
      <c r="X44" s="84">
        <f t="shared" si="25"/>
        <v>0</v>
      </c>
      <c r="Y44" s="101">
        <f t="shared" si="26"/>
        <v>0</v>
      </c>
      <c r="Z44" s="83">
        <f t="shared" si="27"/>
        <v>285435069</v>
      </c>
      <c r="AA44" s="84">
        <f t="shared" si="28"/>
        <v>16149922</v>
      </c>
      <c r="AB44" s="84">
        <f t="shared" si="29"/>
        <v>301584991</v>
      </c>
      <c r="AC44" s="101">
        <f t="shared" si="30"/>
        <v>0.45801438982434556</v>
      </c>
      <c r="AD44" s="83">
        <v>251059719</v>
      </c>
      <c r="AE44" s="84">
        <v>24704805</v>
      </c>
      <c r="AF44" s="84">
        <f t="shared" si="31"/>
        <v>275764524</v>
      </c>
      <c r="AG44" s="84">
        <v>608174562</v>
      </c>
      <c r="AH44" s="84">
        <v>608174562</v>
      </c>
      <c r="AI44" s="85">
        <v>152088846</v>
      </c>
      <c r="AJ44" s="120">
        <f t="shared" si="32"/>
        <v>0.25007432981059147</v>
      </c>
      <c r="AK44" s="121">
        <f t="shared" si="33"/>
        <v>-0.417569226562297</v>
      </c>
    </row>
    <row r="45" spans="1:37" x14ac:dyDescent="0.2">
      <c r="A45" s="61" t="s">
        <v>101</v>
      </c>
      <c r="B45" s="62" t="s">
        <v>305</v>
      </c>
      <c r="C45" s="63" t="s">
        <v>306</v>
      </c>
      <c r="D45" s="83">
        <v>212171349</v>
      </c>
      <c r="E45" s="84">
        <v>51254049</v>
      </c>
      <c r="F45" s="85">
        <f t="shared" si="17"/>
        <v>263425398</v>
      </c>
      <c r="G45" s="83">
        <v>212171349</v>
      </c>
      <c r="H45" s="84">
        <v>51254049</v>
      </c>
      <c r="I45" s="85">
        <f t="shared" si="18"/>
        <v>263425398</v>
      </c>
      <c r="J45" s="83">
        <v>59288480</v>
      </c>
      <c r="K45" s="84">
        <v>6841915</v>
      </c>
      <c r="L45" s="84">
        <f t="shared" si="19"/>
        <v>66130395</v>
      </c>
      <c r="M45" s="101">
        <f t="shared" si="20"/>
        <v>0.25104031540648941</v>
      </c>
      <c r="N45" s="83">
        <v>70231540</v>
      </c>
      <c r="O45" s="84">
        <v>9351930</v>
      </c>
      <c r="P45" s="84">
        <f t="shared" si="21"/>
        <v>79583470</v>
      </c>
      <c r="Q45" s="101">
        <f t="shared" si="22"/>
        <v>0.30211008735004358</v>
      </c>
      <c r="R45" s="83">
        <v>0</v>
      </c>
      <c r="S45" s="84">
        <v>0</v>
      </c>
      <c r="T45" s="84">
        <f t="shared" si="23"/>
        <v>0</v>
      </c>
      <c r="U45" s="101">
        <f t="shared" si="24"/>
        <v>0</v>
      </c>
      <c r="V45" s="83">
        <v>0</v>
      </c>
      <c r="W45" s="84">
        <v>0</v>
      </c>
      <c r="X45" s="84">
        <f t="shared" si="25"/>
        <v>0</v>
      </c>
      <c r="Y45" s="101">
        <f t="shared" si="26"/>
        <v>0</v>
      </c>
      <c r="Z45" s="83">
        <f t="shared" si="27"/>
        <v>129520020</v>
      </c>
      <c r="AA45" s="84">
        <f t="shared" si="28"/>
        <v>16193845</v>
      </c>
      <c r="AB45" s="84">
        <f t="shared" si="29"/>
        <v>145713865</v>
      </c>
      <c r="AC45" s="101">
        <f t="shared" si="30"/>
        <v>0.55315040275653304</v>
      </c>
      <c r="AD45" s="83">
        <v>134448138</v>
      </c>
      <c r="AE45" s="84">
        <v>12510997</v>
      </c>
      <c r="AF45" s="84">
        <f t="shared" si="31"/>
        <v>146959135</v>
      </c>
      <c r="AG45" s="84">
        <v>232819074</v>
      </c>
      <c r="AH45" s="84">
        <v>232819074</v>
      </c>
      <c r="AI45" s="85">
        <v>85696895</v>
      </c>
      <c r="AJ45" s="120">
        <f t="shared" si="32"/>
        <v>0.36808365194339704</v>
      </c>
      <c r="AK45" s="121">
        <f t="shared" si="33"/>
        <v>-0.45846530737949698</v>
      </c>
    </row>
    <row r="46" spans="1:37" x14ac:dyDescent="0.2">
      <c r="A46" s="61" t="s">
        <v>101</v>
      </c>
      <c r="B46" s="62" t="s">
        <v>307</v>
      </c>
      <c r="C46" s="63" t="s">
        <v>308</v>
      </c>
      <c r="D46" s="83">
        <v>425662795</v>
      </c>
      <c r="E46" s="84">
        <v>33577207</v>
      </c>
      <c r="F46" s="85">
        <f t="shared" si="17"/>
        <v>459240002</v>
      </c>
      <c r="G46" s="83">
        <v>425662795</v>
      </c>
      <c r="H46" s="84">
        <v>33577207</v>
      </c>
      <c r="I46" s="85">
        <f t="shared" si="18"/>
        <v>459240002</v>
      </c>
      <c r="J46" s="83">
        <v>116201089</v>
      </c>
      <c r="K46" s="84">
        <v>19311573</v>
      </c>
      <c r="L46" s="84">
        <f t="shared" si="19"/>
        <v>135512662</v>
      </c>
      <c r="M46" s="101">
        <f t="shared" si="20"/>
        <v>0.29508026611322941</v>
      </c>
      <c r="N46" s="83">
        <v>105885559</v>
      </c>
      <c r="O46" s="84">
        <v>5776335</v>
      </c>
      <c r="P46" s="84">
        <f t="shared" si="21"/>
        <v>111661894</v>
      </c>
      <c r="Q46" s="101">
        <f t="shared" si="22"/>
        <v>0.24314496453642992</v>
      </c>
      <c r="R46" s="83">
        <v>0</v>
      </c>
      <c r="S46" s="84">
        <v>0</v>
      </c>
      <c r="T46" s="84">
        <f t="shared" si="23"/>
        <v>0</v>
      </c>
      <c r="U46" s="101">
        <f t="shared" si="24"/>
        <v>0</v>
      </c>
      <c r="V46" s="83">
        <v>0</v>
      </c>
      <c r="W46" s="84">
        <v>0</v>
      </c>
      <c r="X46" s="84">
        <f t="shared" si="25"/>
        <v>0</v>
      </c>
      <c r="Y46" s="101">
        <f t="shared" si="26"/>
        <v>0</v>
      </c>
      <c r="Z46" s="83">
        <f t="shared" si="27"/>
        <v>222086648</v>
      </c>
      <c r="AA46" s="84">
        <f t="shared" si="28"/>
        <v>25087908</v>
      </c>
      <c r="AB46" s="84">
        <f t="shared" si="29"/>
        <v>247174556</v>
      </c>
      <c r="AC46" s="101">
        <f t="shared" si="30"/>
        <v>0.53822523064965933</v>
      </c>
      <c r="AD46" s="83">
        <v>176625001</v>
      </c>
      <c r="AE46" s="84">
        <v>-666472</v>
      </c>
      <c r="AF46" s="84">
        <f t="shared" si="31"/>
        <v>175958529</v>
      </c>
      <c r="AG46" s="84">
        <v>427611125</v>
      </c>
      <c r="AH46" s="84">
        <v>427611125</v>
      </c>
      <c r="AI46" s="85">
        <v>86525399</v>
      </c>
      <c r="AJ46" s="120">
        <f t="shared" si="32"/>
        <v>0.20234599602617917</v>
      </c>
      <c r="AK46" s="121">
        <f t="shared" si="33"/>
        <v>-0.36540789108324501</v>
      </c>
    </row>
    <row r="47" spans="1:37" x14ac:dyDescent="0.2">
      <c r="A47" s="61" t="s">
        <v>116</v>
      </c>
      <c r="B47" s="62" t="s">
        <v>309</v>
      </c>
      <c r="C47" s="63" t="s">
        <v>310</v>
      </c>
      <c r="D47" s="83">
        <v>596622999</v>
      </c>
      <c r="E47" s="84">
        <v>580277001</v>
      </c>
      <c r="F47" s="85">
        <f t="shared" si="17"/>
        <v>1176900000</v>
      </c>
      <c r="G47" s="83">
        <v>596622999</v>
      </c>
      <c r="H47" s="84">
        <v>580277001</v>
      </c>
      <c r="I47" s="85">
        <f t="shared" si="18"/>
        <v>1176900000</v>
      </c>
      <c r="J47" s="83">
        <v>176142546</v>
      </c>
      <c r="K47" s="84">
        <v>141580329</v>
      </c>
      <c r="L47" s="84">
        <f t="shared" si="19"/>
        <v>317722875</v>
      </c>
      <c r="M47" s="101">
        <f t="shared" si="20"/>
        <v>0.2699659061942391</v>
      </c>
      <c r="N47" s="83">
        <v>212631277</v>
      </c>
      <c r="O47" s="84">
        <v>129426303</v>
      </c>
      <c r="P47" s="84">
        <f t="shared" si="21"/>
        <v>342057580</v>
      </c>
      <c r="Q47" s="101">
        <f t="shared" si="22"/>
        <v>0.29064285835669978</v>
      </c>
      <c r="R47" s="83">
        <v>0</v>
      </c>
      <c r="S47" s="84">
        <v>0</v>
      </c>
      <c r="T47" s="84">
        <f t="shared" si="23"/>
        <v>0</v>
      </c>
      <c r="U47" s="101">
        <f t="shared" si="24"/>
        <v>0</v>
      </c>
      <c r="V47" s="83">
        <v>0</v>
      </c>
      <c r="W47" s="84">
        <v>0</v>
      </c>
      <c r="X47" s="84">
        <f t="shared" si="25"/>
        <v>0</v>
      </c>
      <c r="Y47" s="101">
        <f t="shared" si="26"/>
        <v>0</v>
      </c>
      <c r="Z47" s="83">
        <f t="shared" si="27"/>
        <v>388773823</v>
      </c>
      <c r="AA47" s="84">
        <f t="shared" si="28"/>
        <v>271006632</v>
      </c>
      <c r="AB47" s="84">
        <f t="shared" si="29"/>
        <v>659780455</v>
      </c>
      <c r="AC47" s="101">
        <f t="shared" si="30"/>
        <v>0.56060876455093889</v>
      </c>
      <c r="AD47" s="83">
        <v>324940323</v>
      </c>
      <c r="AE47" s="84">
        <v>251269888</v>
      </c>
      <c r="AF47" s="84">
        <f t="shared" si="31"/>
        <v>576210211</v>
      </c>
      <c r="AG47" s="84">
        <v>1017996445</v>
      </c>
      <c r="AH47" s="84">
        <v>1017996445</v>
      </c>
      <c r="AI47" s="85">
        <v>328396128</v>
      </c>
      <c r="AJ47" s="120">
        <f t="shared" si="32"/>
        <v>0.32259064323156844</v>
      </c>
      <c r="AK47" s="121">
        <f t="shared" si="33"/>
        <v>-0.40636668099587014</v>
      </c>
    </row>
    <row r="48" spans="1:37" ht="16.5" x14ac:dyDescent="0.3">
      <c r="A48" s="64" t="s">
        <v>0</v>
      </c>
      <c r="B48" s="65" t="s">
        <v>311</v>
      </c>
      <c r="C48" s="66" t="s">
        <v>0</v>
      </c>
      <c r="D48" s="86">
        <f>SUM(D42:D47)</f>
        <v>2295548098</v>
      </c>
      <c r="E48" s="87">
        <f>SUM(E42:E47)</f>
        <v>808301292</v>
      </c>
      <c r="F48" s="88">
        <f t="shared" si="17"/>
        <v>3103849390</v>
      </c>
      <c r="G48" s="86">
        <f>SUM(G42:G47)</f>
        <v>2295548098</v>
      </c>
      <c r="H48" s="87">
        <f>SUM(H42:H47)</f>
        <v>808301292</v>
      </c>
      <c r="I48" s="88">
        <f t="shared" si="18"/>
        <v>3103849390</v>
      </c>
      <c r="J48" s="86">
        <f>SUM(J42:J47)</f>
        <v>590086957</v>
      </c>
      <c r="K48" s="87">
        <f>SUM(K42:K47)</f>
        <v>196635529</v>
      </c>
      <c r="L48" s="87">
        <f t="shared" si="19"/>
        <v>786722486</v>
      </c>
      <c r="M48" s="102">
        <f t="shared" si="20"/>
        <v>0.25346670767424062</v>
      </c>
      <c r="N48" s="86">
        <f>SUM(N42:N47)</f>
        <v>655860785</v>
      </c>
      <c r="O48" s="87">
        <f>SUM(O42:O47)</f>
        <v>182175145</v>
      </c>
      <c r="P48" s="87">
        <f t="shared" si="21"/>
        <v>838035930</v>
      </c>
      <c r="Q48" s="102">
        <f t="shared" si="22"/>
        <v>0.26999890287846728</v>
      </c>
      <c r="R48" s="86">
        <f>SUM(R42:R47)</f>
        <v>0</v>
      </c>
      <c r="S48" s="87">
        <f>SUM(S42:S47)</f>
        <v>0</v>
      </c>
      <c r="T48" s="87">
        <f t="shared" si="23"/>
        <v>0</v>
      </c>
      <c r="U48" s="102">
        <f t="shared" si="24"/>
        <v>0</v>
      </c>
      <c r="V48" s="86">
        <f>SUM(V42:V47)</f>
        <v>0</v>
      </c>
      <c r="W48" s="87">
        <f>SUM(W42:W47)</f>
        <v>0</v>
      </c>
      <c r="X48" s="87">
        <f t="shared" si="25"/>
        <v>0</v>
      </c>
      <c r="Y48" s="102">
        <f t="shared" si="26"/>
        <v>0</v>
      </c>
      <c r="Z48" s="86">
        <f t="shared" si="27"/>
        <v>1245947742</v>
      </c>
      <c r="AA48" s="87">
        <f t="shared" si="28"/>
        <v>378810674</v>
      </c>
      <c r="AB48" s="87">
        <f t="shared" si="29"/>
        <v>1624758416</v>
      </c>
      <c r="AC48" s="102">
        <f t="shared" si="30"/>
        <v>0.52346561055270791</v>
      </c>
      <c r="AD48" s="86">
        <f>SUM(AD42:AD47)</f>
        <v>1057238840</v>
      </c>
      <c r="AE48" s="87">
        <f>SUM(AE42:AE47)</f>
        <v>18964214</v>
      </c>
      <c r="AF48" s="87">
        <f t="shared" si="31"/>
        <v>1076203054</v>
      </c>
      <c r="AG48" s="87">
        <f>SUM(AG42:AG47)</f>
        <v>2799774643</v>
      </c>
      <c r="AH48" s="87">
        <f>SUM(AH42:AH47)</f>
        <v>2799774643</v>
      </c>
      <c r="AI48" s="88">
        <f>SUM(AI42:AI47)</f>
        <v>763092213</v>
      </c>
      <c r="AJ48" s="122">
        <f t="shared" si="32"/>
        <v>0.27255486969563214</v>
      </c>
      <c r="AK48" s="123">
        <f t="shared" si="33"/>
        <v>-0.221303148243993</v>
      </c>
    </row>
    <row r="49" spans="1:37" x14ac:dyDescent="0.2">
      <c r="A49" s="61" t="s">
        <v>101</v>
      </c>
      <c r="B49" s="62" t="s">
        <v>312</v>
      </c>
      <c r="C49" s="63" t="s">
        <v>313</v>
      </c>
      <c r="D49" s="83">
        <v>216283136</v>
      </c>
      <c r="E49" s="84">
        <v>47208016</v>
      </c>
      <c r="F49" s="85">
        <f t="shared" si="17"/>
        <v>263491152</v>
      </c>
      <c r="G49" s="83">
        <v>216283136</v>
      </c>
      <c r="H49" s="84">
        <v>47208016</v>
      </c>
      <c r="I49" s="85">
        <f t="shared" si="18"/>
        <v>263491152</v>
      </c>
      <c r="J49" s="83">
        <v>57753632</v>
      </c>
      <c r="K49" s="84">
        <v>9958533</v>
      </c>
      <c r="L49" s="84">
        <f t="shared" si="19"/>
        <v>67712165</v>
      </c>
      <c r="M49" s="101">
        <f t="shared" si="20"/>
        <v>0.25698079228102505</v>
      </c>
      <c r="N49" s="83">
        <v>77108765</v>
      </c>
      <c r="O49" s="84">
        <v>11916959</v>
      </c>
      <c r="P49" s="84">
        <f t="shared" si="21"/>
        <v>89025724</v>
      </c>
      <c r="Q49" s="101">
        <f t="shared" si="22"/>
        <v>0.33786988035180782</v>
      </c>
      <c r="R49" s="83">
        <v>0</v>
      </c>
      <c r="S49" s="84">
        <v>0</v>
      </c>
      <c r="T49" s="84">
        <f t="shared" si="23"/>
        <v>0</v>
      </c>
      <c r="U49" s="101">
        <f t="shared" si="24"/>
        <v>0</v>
      </c>
      <c r="V49" s="83">
        <v>0</v>
      </c>
      <c r="W49" s="84">
        <v>0</v>
      </c>
      <c r="X49" s="84">
        <f t="shared" si="25"/>
        <v>0</v>
      </c>
      <c r="Y49" s="101">
        <f t="shared" si="26"/>
        <v>0</v>
      </c>
      <c r="Z49" s="83">
        <f t="shared" si="27"/>
        <v>134862397</v>
      </c>
      <c r="AA49" s="84">
        <f t="shared" si="28"/>
        <v>21875492</v>
      </c>
      <c r="AB49" s="84">
        <f t="shared" si="29"/>
        <v>156737889</v>
      </c>
      <c r="AC49" s="101">
        <f t="shared" si="30"/>
        <v>0.59485067263283287</v>
      </c>
      <c r="AD49" s="83">
        <v>103711500</v>
      </c>
      <c r="AE49" s="84">
        <v>21114819</v>
      </c>
      <c r="AF49" s="84">
        <f t="shared" si="31"/>
        <v>124826319</v>
      </c>
      <c r="AG49" s="84">
        <v>277817974</v>
      </c>
      <c r="AH49" s="84">
        <v>277817974</v>
      </c>
      <c r="AI49" s="85">
        <v>77804179</v>
      </c>
      <c r="AJ49" s="120">
        <f t="shared" si="32"/>
        <v>0.28005451871879244</v>
      </c>
      <c r="AK49" s="121">
        <f t="shared" si="33"/>
        <v>-0.28680325821351826</v>
      </c>
    </row>
    <row r="50" spans="1:37" x14ac:dyDescent="0.2">
      <c r="A50" s="61" t="s">
        <v>101</v>
      </c>
      <c r="B50" s="62" t="s">
        <v>314</v>
      </c>
      <c r="C50" s="63" t="s">
        <v>315</v>
      </c>
      <c r="D50" s="83">
        <v>279078053</v>
      </c>
      <c r="E50" s="84">
        <v>45321950</v>
      </c>
      <c r="F50" s="85">
        <f t="shared" si="17"/>
        <v>324400003</v>
      </c>
      <c r="G50" s="83">
        <v>279078053</v>
      </c>
      <c r="H50" s="84">
        <v>45321950</v>
      </c>
      <c r="I50" s="85">
        <f t="shared" si="18"/>
        <v>324400003</v>
      </c>
      <c r="J50" s="83">
        <v>74324587</v>
      </c>
      <c r="K50" s="84">
        <v>24140742</v>
      </c>
      <c r="L50" s="84">
        <f t="shared" si="19"/>
        <v>98465329</v>
      </c>
      <c r="M50" s="101">
        <f t="shared" si="20"/>
        <v>0.30353060446796604</v>
      </c>
      <c r="N50" s="83">
        <v>96676232</v>
      </c>
      <c r="O50" s="84">
        <v>22882808</v>
      </c>
      <c r="P50" s="84">
        <f t="shared" si="21"/>
        <v>119559040</v>
      </c>
      <c r="Q50" s="101">
        <f t="shared" si="22"/>
        <v>0.36855437390362789</v>
      </c>
      <c r="R50" s="83">
        <v>0</v>
      </c>
      <c r="S50" s="84">
        <v>0</v>
      </c>
      <c r="T50" s="84">
        <f t="shared" si="23"/>
        <v>0</v>
      </c>
      <c r="U50" s="101">
        <f t="shared" si="24"/>
        <v>0</v>
      </c>
      <c r="V50" s="83">
        <v>0</v>
      </c>
      <c r="W50" s="84">
        <v>0</v>
      </c>
      <c r="X50" s="84">
        <f t="shared" si="25"/>
        <v>0</v>
      </c>
      <c r="Y50" s="101">
        <f t="shared" si="26"/>
        <v>0</v>
      </c>
      <c r="Z50" s="83">
        <f t="shared" si="27"/>
        <v>171000819</v>
      </c>
      <c r="AA50" s="84">
        <f t="shared" si="28"/>
        <v>47023550</v>
      </c>
      <c r="AB50" s="84">
        <f t="shared" si="29"/>
        <v>218024369</v>
      </c>
      <c r="AC50" s="101">
        <f t="shared" si="30"/>
        <v>0.67208497837159387</v>
      </c>
      <c r="AD50" s="83">
        <v>150294644</v>
      </c>
      <c r="AE50" s="84">
        <v>22316549</v>
      </c>
      <c r="AF50" s="84">
        <f t="shared" si="31"/>
        <v>172611193</v>
      </c>
      <c r="AG50" s="84">
        <v>334816862</v>
      </c>
      <c r="AH50" s="84">
        <v>334816862</v>
      </c>
      <c r="AI50" s="85">
        <v>112729540</v>
      </c>
      <c r="AJ50" s="120">
        <f t="shared" si="32"/>
        <v>0.3366901515252837</v>
      </c>
      <c r="AK50" s="121">
        <f t="shared" si="33"/>
        <v>-0.3073505957403353</v>
      </c>
    </row>
    <row r="51" spans="1:37" x14ac:dyDescent="0.2">
      <c r="A51" s="61" t="s">
        <v>101</v>
      </c>
      <c r="B51" s="62" t="s">
        <v>316</v>
      </c>
      <c r="C51" s="63" t="s">
        <v>317</v>
      </c>
      <c r="D51" s="83">
        <v>273724065</v>
      </c>
      <c r="E51" s="84">
        <v>50266951</v>
      </c>
      <c r="F51" s="85">
        <f t="shared" si="17"/>
        <v>323991016</v>
      </c>
      <c r="G51" s="83">
        <v>273724065</v>
      </c>
      <c r="H51" s="84">
        <v>50266951</v>
      </c>
      <c r="I51" s="85">
        <f t="shared" si="18"/>
        <v>323991016</v>
      </c>
      <c r="J51" s="83">
        <v>61432999</v>
      </c>
      <c r="K51" s="84">
        <v>10669887</v>
      </c>
      <c r="L51" s="84">
        <f t="shared" si="19"/>
        <v>72102886</v>
      </c>
      <c r="M51" s="101">
        <f t="shared" si="20"/>
        <v>0.22254594244674983</v>
      </c>
      <c r="N51" s="83">
        <v>69458950</v>
      </c>
      <c r="O51" s="84">
        <v>9727204</v>
      </c>
      <c r="P51" s="84">
        <f t="shared" si="21"/>
        <v>79186154</v>
      </c>
      <c r="Q51" s="101">
        <f t="shared" si="22"/>
        <v>0.24440848693162529</v>
      </c>
      <c r="R51" s="83">
        <v>0</v>
      </c>
      <c r="S51" s="84">
        <v>0</v>
      </c>
      <c r="T51" s="84">
        <f t="shared" si="23"/>
        <v>0</v>
      </c>
      <c r="U51" s="101">
        <f t="shared" si="24"/>
        <v>0</v>
      </c>
      <c r="V51" s="83">
        <v>0</v>
      </c>
      <c r="W51" s="84">
        <v>0</v>
      </c>
      <c r="X51" s="84">
        <f t="shared" si="25"/>
        <v>0</v>
      </c>
      <c r="Y51" s="101">
        <f t="shared" si="26"/>
        <v>0</v>
      </c>
      <c r="Z51" s="83">
        <f t="shared" si="27"/>
        <v>130891949</v>
      </c>
      <c r="AA51" s="84">
        <f t="shared" si="28"/>
        <v>20397091</v>
      </c>
      <c r="AB51" s="84">
        <f t="shared" si="29"/>
        <v>151289040</v>
      </c>
      <c r="AC51" s="101">
        <f t="shared" si="30"/>
        <v>0.46695442937837511</v>
      </c>
      <c r="AD51" s="83">
        <v>104677819</v>
      </c>
      <c r="AE51" s="84">
        <v>17903014</v>
      </c>
      <c r="AF51" s="84">
        <f t="shared" si="31"/>
        <v>122580833</v>
      </c>
      <c r="AG51" s="84">
        <v>320277927</v>
      </c>
      <c r="AH51" s="84">
        <v>320277927</v>
      </c>
      <c r="AI51" s="85">
        <v>92978497</v>
      </c>
      <c r="AJ51" s="120">
        <f t="shared" si="32"/>
        <v>0.29030566630337906</v>
      </c>
      <c r="AK51" s="121">
        <f t="shared" si="33"/>
        <v>-0.35400868094932914</v>
      </c>
    </row>
    <row r="52" spans="1:37" x14ac:dyDescent="0.2">
      <c r="A52" s="61" t="s">
        <v>101</v>
      </c>
      <c r="B52" s="62" t="s">
        <v>318</v>
      </c>
      <c r="C52" s="63" t="s">
        <v>319</v>
      </c>
      <c r="D52" s="83">
        <v>215383334</v>
      </c>
      <c r="E52" s="84">
        <v>25565000</v>
      </c>
      <c r="F52" s="85">
        <f t="shared" si="17"/>
        <v>240948334</v>
      </c>
      <c r="G52" s="83">
        <v>215383334</v>
      </c>
      <c r="H52" s="84">
        <v>25565000</v>
      </c>
      <c r="I52" s="85">
        <f t="shared" si="18"/>
        <v>240948334</v>
      </c>
      <c r="J52" s="83">
        <v>35113905</v>
      </c>
      <c r="K52" s="84">
        <v>4796315</v>
      </c>
      <c r="L52" s="84">
        <f t="shared" si="19"/>
        <v>39910220</v>
      </c>
      <c r="M52" s="101">
        <f t="shared" si="20"/>
        <v>0.16563808239487557</v>
      </c>
      <c r="N52" s="83">
        <v>55025829</v>
      </c>
      <c r="O52" s="84">
        <v>7866598</v>
      </c>
      <c r="P52" s="84">
        <f t="shared" si="21"/>
        <v>62892427</v>
      </c>
      <c r="Q52" s="101">
        <f t="shared" si="22"/>
        <v>0.26102038539100253</v>
      </c>
      <c r="R52" s="83">
        <v>0</v>
      </c>
      <c r="S52" s="84">
        <v>0</v>
      </c>
      <c r="T52" s="84">
        <f t="shared" si="23"/>
        <v>0</v>
      </c>
      <c r="U52" s="101">
        <f t="shared" si="24"/>
        <v>0</v>
      </c>
      <c r="V52" s="83">
        <v>0</v>
      </c>
      <c r="W52" s="84">
        <v>0</v>
      </c>
      <c r="X52" s="84">
        <f t="shared" si="25"/>
        <v>0</v>
      </c>
      <c r="Y52" s="101">
        <f t="shared" si="26"/>
        <v>0</v>
      </c>
      <c r="Z52" s="83">
        <f t="shared" si="27"/>
        <v>90139734</v>
      </c>
      <c r="AA52" s="84">
        <f t="shared" si="28"/>
        <v>12662913</v>
      </c>
      <c r="AB52" s="84">
        <f t="shared" si="29"/>
        <v>102802647</v>
      </c>
      <c r="AC52" s="101">
        <f t="shared" si="30"/>
        <v>0.42665846778587813</v>
      </c>
      <c r="AD52" s="83">
        <v>69406501</v>
      </c>
      <c r="AE52" s="84">
        <v>-339001462</v>
      </c>
      <c r="AF52" s="84">
        <f t="shared" si="31"/>
        <v>-269594961</v>
      </c>
      <c r="AG52" s="84">
        <v>208391227</v>
      </c>
      <c r="AH52" s="84">
        <v>208391227</v>
      </c>
      <c r="AI52" s="85">
        <v>46156360</v>
      </c>
      <c r="AJ52" s="120">
        <f t="shared" si="32"/>
        <v>0.22148897851635568</v>
      </c>
      <c r="AK52" s="121">
        <f t="shared" si="33"/>
        <v>-1.233284875825257</v>
      </c>
    </row>
    <row r="53" spans="1:37" x14ac:dyDescent="0.2">
      <c r="A53" s="61" t="s">
        <v>116</v>
      </c>
      <c r="B53" s="62" t="s">
        <v>320</v>
      </c>
      <c r="C53" s="63" t="s">
        <v>321</v>
      </c>
      <c r="D53" s="83">
        <v>537485160</v>
      </c>
      <c r="E53" s="84">
        <v>291451799</v>
      </c>
      <c r="F53" s="85">
        <f t="shared" si="17"/>
        <v>828936959</v>
      </c>
      <c r="G53" s="83">
        <v>537485160</v>
      </c>
      <c r="H53" s="84">
        <v>291451799</v>
      </c>
      <c r="I53" s="85">
        <f t="shared" si="18"/>
        <v>828936959</v>
      </c>
      <c r="J53" s="83">
        <v>58210220</v>
      </c>
      <c r="K53" s="84">
        <v>0</v>
      </c>
      <c r="L53" s="84">
        <f t="shared" si="19"/>
        <v>58210220</v>
      </c>
      <c r="M53" s="101">
        <f t="shared" si="20"/>
        <v>7.0222734513156151E-2</v>
      </c>
      <c r="N53" s="83">
        <v>59782463</v>
      </c>
      <c r="O53" s="84">
        <v>12340864</v>
      </c>
      <c r="P53" s="84">
        <f t="shared" si="21"/>
        <v>72123327</v>
      </c>
      <c r="Q53" s="101">
        <f t="shared" si="22"/>
        <v>8.7007010867276344E-2</v>
      </c>
      <c r="R53" s="83">
        <v>0</v>
      </c>
      <c r="S53" s="84">
        <v>0</v>
      </c>
      <c r="T53" s="84">
        <f t="shared" si="23"/>
        <v>0</v>
      </c>
      <c r="U53" s="101">
        <f t="shared" si="24"/>
        <v>0</v>
      </c>
      <c r="V53" s="83">
        <v>0</v>
      </c>
      <c r="W53" s="84">
        <v>0</v>
      </c>
      <c r="X53" s="84">
        <f t="shared" si="25"/>
        <v>0</v>
      </c>
      <c r="Y53" s="101">
        <f t="shared" si="26"/>
        <v>0</v>
      </c>
      <c r="Z53" s="83">
        <f t="shared" si="27"/>
        <v>117992683</v>
      </c>
      <c r="AA53" s="84">
        <f t="shared" si="28"/>
        <v>12340864</v>
      </c>
      <c r="AB53" s="84">
        <f t="shared" si="29"/>
        <v>130333547</v>
      </c>
      <c r="AC53" s="101">
        <f t="shared" si="30"/>
        <v>0.1572297453804325</v>
      </c>
      <c r="AD53" s="83">
        <v>210858655</v>
      </c>
      <c r="AE53" s="84">
        <v>98179464</v>
      </c>
      <c r="AF53" s="84">
        <f t="shared" si="31"/>
        <v>309038119</v>
      </c>
      <c r="AG53" s="84">
        <v>844653760</v>
      </c>
      <c r="AH53" s="84">
        <v>844653760</v>
      </c>
      <c r="AI53" s="85">
        <v>210734240</v>
      </c>
      <c r="AJ53" s="120">
        <f t="shared" si="32"/>
        <v>0.24949186279594612</v>
      </c>
      <c r="AK53" s="121">
        <f t="shared" si="33"/>
        <v>-0.76661996509239694</v>
      </c>
    </row>
    <row r="54" spans="1:37" ht="16.5" x14ac:dyDescent="0.3">
      <c r="A54" s="64" t="s">
        <v>0</v>
      </c>
      <c r="B54" s="65" t="s">
        <v>322</v>
      </c>
      <c r="C54" s="66" t="s">
        <v>0</v>
      </c>
      <c r="D54" s="86">
        <f>SUM(D49:D53)</f>
        <v>1521953748</v>
      </c>
      <c r="E54" s="87">
        <f>SUM(E49:E53)</f>
        <v>459813716</v>
      </c>
      <c r="F54" s="88">
        <f t="shared" si="17"/>
        <v>1981767464</v>
      </c>
      <c r="G54" s="86">
        <f>SUM(G49:G53)</f>
        <v>1521953748</v>
      </c>
      <c r="H54" s="87">
        <f>SUM(H49:H53)</f>
        <v>459813716</v>
      </c>
      <c r="I54" s="88">
        <f t="shared" si="18"/>
        <v>1981767464</v>
      </c>
      <c r="J54" s="86">
        <f>SUM(J49:J53)</f>
        <v>286835343</v>
      </c>
      <c r="K54" s="87">
        <f>SUM(K49:K53)</f>
        <v>49565477</v>
      </c>
      <c r="L54" s="87">
        <f t="shared" si="19"/>
        <v>336400820</v>
      </c>
      <c r="M54" s="102">
        <f t="shared" si="20"/>
        <v>0.16974787714044334</v>
      </c>
      <c r="N54" s="86">
        <f>SUM(N49:N53)</f>
        <v>358052239</v>
      </c>
      <c r="O54" s="87">
        <f>SUM(O49:O53)</f>
        <v>64734433</v>
      </c>
      <c r="P54" s="87">
        <f t="shared" si="21"/>
        <v>422786672</v>
      </c>
      <c r="Q54" s="102">
        <f t="shared" si="22"/>
        <v>0.21333818406052912</v>
      </c>
      <c r="R54" s="86">
        <f>SUM(R49:R53)</f>
        <v>0</v>
      </c>
      <c r="S54" s="87">
        <f>SUM(S49:S53)</f>
        <v>0</v>
      </c>
      <c r="T54" s="87">
        <f t="shared" si="23"/>
        <v>0</v>
      </c>
      <c r="U54" s="102">
        <f t="shared" si="24"/>
        <v>0</v>
      </c>
      <c r="V54" s="86">
        <f>SUM(V49:V53)</f>
        <v>0</v>
      </c>
      <c r="W54" s="87">
        <f>SUM(W49:W53)</f>
        <v>0</v>
      </c>
      <c r="X54" s="87">
        <f t="shared" si="25"/>
        <v>0</v>
      </c>
      <c r="Y54" s="102">
        <f t="shared" si="26"/>
        <v>0</v>
      </c>
      <c r="Z54" s="86">
        <f t="shared" si="27"/>
        <v>644887582</v>
      </c>
      <c r="AA54" s="87">
        <f t="shared" si="28"/>
        <v>114299910</v>
      </c>
      <c r="AB54" s="87">
        <f t="shared" si="29"/>
        <v>759187492</v>
      </c>
      <c r="AC54" s="102">
        <f t="shared" si="30"/>
        <v>0.38308606120097249</v>
      </c>
      <c r="AD54" s="86">
        <f>SUM(AD49:AD53)</f>
        <v>638949119</v>
      </c>
      <c r="AE54" s="87">
        <f>SUM(AE49:AE53)</f>
        <v>-179487616</v>
      </c>
      <c r="AF54" s="87">
        <f t="shared" si="31"/>
        <v>459461503</v>
      </c>
      <c r="AG54" s="87">
        <f>SUM(AG49:AG53)</f>
        <v>1985957750</v>
      </c>
      <c r="AH54" s="87">
        <f>SUM(AH49:AH53)</f>
        <v>1985957750</v>
      </c>
      <c r="AI54" s="88">
        <f>SUM(AI49:AI53)</f>
        <v>540402816</v>
      </c>
      <c r="AJ54" s="122">
        <f t="shared" si="32"/>
        <v>0.27211193994434174</v>
      </c>
      <c r="AK54" s="123">
        <f t="shared" si="33"/>
        <v>-7.9821335978174424E-2</v>
      </c>
    </row>
    <row r="55" spans="1:37" x14ac:dyDescent="0.2">
      <c r="A55" s="61" t="s">
        <v>101</v>
      </c>
      <c r="B55" s="62" t="s">
        <v>323</v>
      </c>
      <c r="C55" s="63" t="s">
        <v>324</v>
      </c>
      <c r="D55" s="83">
        <v>189915054</v>
      </c>
      <c r="E55" s="84">
        <v>30838200</v>
      </c>
      <c r="F55" s="85">
        <f t="shared" si="17"/>
        <v>220753254</v>
      </c>
      <c r="G55" s="83">
        <v>189915054</v>
      </c>
      <c r="H55" s="84">
        <v>30838200</v>
      </c>
      <c r="I55" s="85">
        <f t="shared" si="18"/>
        <v>220753254</v>
      </c>
      <c r="J55" s="83">
        <v>44844971</v>
      </c>
      <c r="K55" s="84">
        <v>10001845</v>
      </c>
      <c r="L55" s="84">
        <f t="shared" si="19"/>
        <v>54846816</v>
      </c>
      <c r="M55" s="101">
        <f t="shared" si="20"/>
        <v>0.24845303526080753</v>
      </c>
      <c r="N55" s="83">
        <v>60071092</v>
      </c>
      <c r="O55" s="84">
        <v>19688128</v>
      </c>
      <c r="P55" s="84">
        <f t="shared" si="21"/>
        <v>79759220</v>
      </c>
      <c r="Q55" s="101">
        <f t="shared" si="22"/>
        <v>0.36130484400470037</v>
      </c>
      <c r="R55" s="83">
        <v>0</v>
      </c>
      <c r="S55" s="84">
        <v>0</v>
      </c>
      <c r="T55" s="84">
        <f t="shared" si="23"/>
        <v>0</v>
      </c>
      <c r="U55" s="101">
        <f t="shared" si="24"/>
        <v>0</v>
      </c>
      <c r="V55" s="83">
        <v>0</v>
      </c>
      <c r="W55" s="84">
        <v>0</v>
      </c>
      <c r="X55" s="84">
        <f t="shared" si="25"/>
        <v>0</v>
      </c>
      <c r="Y55" s="101">
        <f t="shared" si="26"/>
        <v>0</v>
      </c>
      <c r="Z55" s="83">
        <f t="shared" si="27"/>
        <v>104916063</v>
      </c>
      <c r="AA55" s="84">
        <f t="shared" si="28"/>
        <v>29689973</v>
      </c>
      <c r="AB55" s="84">
        <f t="shared" si="29"/>
        <v>134606036</v>
      </c>
      <c r="AC55" s="101">
        <f t="shared" si="30"/>
        <v>0.60975787926550795</v>
      </c>
      <c r="AD55" s="83">
        <v>78239864</v>
      </c>
      <c r="AE55" s="84">
        <v>27537120</v>
      </c>
      <c r="AF55" s="84">
        <f t="shared" si="31"/>
        <v>105776984</v>
      </c>
      <c r="AG55" s="84">
        <v>239275300</v>
      </c>
      <c r="AH55" s="84">
        <v>239275300</v>
      </c>
      <c r="AI55" s="85">
        <v>59731060</v>
      </c>
      <c r="AJ55" s="120">
        <f t="shared" si="32"/>
        <v>0.24963320493172508</v>
      </c>
      <c r="AK55" s="121">
        <f t="shared" si="33"/>
        <v>-0.24596810209676612</v>
      </c>
    </row>
    <row r="56" spans="1:37" x14ac:dyDescent="0.2">
      <c r="A56" s="61" t="s">
        <v>101</v>
      </c>
      <c r="B56" s="62" t="s">
        <v>71</v>
      </c>
      <c r="C56" s="63" t="s">
        <v>72</v>
      </c>
      <c r="D56" s="83">
        <v>3913241800</v>
      </c>
      <c r="E56" s="84">
        <v>830967400</v>
      </c>
      <c r="F56" s="85">
        <f t="shared" si="17"/>
        <v>4744209200</v>
      </c>
      <c r="G56" s="83">
        <v>3913241800</v>
      </c>
      <c r="H56" s="84">
        <v>830967400</v>
      </c>
      <c r="I56" s="85">
        <f t="shared" si="18"/>
        <v>4744209200</v>
      </c>
      <c r="J56" s="83">
        <v>961189830</v>
      </c>
      <c r="K56" s="84">
        <v>62410744</v>
      </c>
      <c r="L56" s="84">
        <f t="shared" si="19"/>
        <v>1023600574</v>
      </c>
      <c r="M56" s="101">
        <f t="shared" si="20"/>
        <v>0.2157578915364862</v>
      </c>
      <c r="N56" s="83">
        <v>1038110038</v>
      </c>
      <c r="O56" s="84">
        <v>162039123</v>
      </c>
      <c r="P56" s="84">
        <f t="shared" si="21"/>
        <v>1200149161</v>
      </c>
      <c r="Q56" s="101">
        <f t="shared" si="22"/>
        <v>0.25297138267005592</v>
      </c>
      <c r="R56" s="83">
        <v>0</v>
      </c>
      <c r="S56" s="84">
        <v>0</v>
      </c>
      <c r="T56" s="84">
        <f t="shared" si="23"/>
        <v>0</v>
      </c>
      <c r="U56" s="101">
        <f t="shared" si="24"/>
        <v>0</v>
      </c>
      <c r="V56" s="83">
        <v>0</v>
      </c>
      <c r="W56" s="84">
        <v>0</v>
      </c>
      <c r="X56" s="84">
        <f t="shared" si="25"/>
        <v>0</v>
      </c>
      <c r="Y56" s="101">
        <f t="shared" si="26"/>
        <v>0</v>
      </c>
      <c r="Z56" s="83">
        <f t="shared" si="27"/>
        <v>1999299868</v>
      </c>
      <c r="AA56" s="84">
        <f t="shared" si="28"/>
        <v>224449867</v>
      </c>
      <c r="AB56" s="84">
        <f t="shared" si="29"/>
        <v>2223749735</v>
      </c>
      <c r="AC56" s="101">
        <f t="shared" si="30"/>
        <v>0.46872927420654215</v>
      </c>
      <c r="AD56" s="83">
        <v>1588829731</v>
      </c>
      <c r="AE56" s="84">
        <v>165589976</v>
      </c>
      <c r="AF56" s="84">
        <f t="shared" si="31"/>
        <v>1754419707</v>
      </c>
      <c r="AG56" s="84">
        <v>4157107700</v>
      </c>
      <c r="AH56" s="84">
        <v>4157107700</v>
      </c>
      <c r="AI56" s="85">
        <v>965711594</v>
      </c>
      <c r="AJ56" s="120">
        <f t="shared" si="32"/>
        <v>0.23230372260983279</v>
      </c>
      <c r="AK56" s="121">
        <f t="shared" si="33"/>
        <v>-0.31592813497733929</v>
      </c>
    </row>
    <row r="57" spans="1:37" x14ac:dyDescent="0.2">
      <c r="A57" s="61" t="s">
        <v>101</v>
      </c>
      <c r="B57" s="62" t="s">
        <v>325</v>
      </c>
      <c r="C57" s="63" t="s">
        <v>326</v>
      </c>
      <c r="D57" s="83">
        <v>530454554</v>
      </c>
      <c r="E57" s="84">
        <v>67123450</v>
      </c>
      <c r="F57" s="85">
        <f t="shared" si="17"/>
        <v>597578004</v>
      </c>
      <c r="G57" s="83">
        <v>530454554</v>
      </c>
      <c r="H57" s="84">
        <v>67123450</v>
      </c>
      <c r="I57" s="85">
        <f t="shared" si="18"/>
        <v>597578004</v>
      </c>
      <c r="J57" s="83">
        <v>119303753</v>
      </c>
      <c r="K57" s="84">
        <v>16184578</v>
      </c>
      <c r="L57" s="84">
        <f t="shared" si="19"/>
        <v>135488331</v>
      </c>
      <c r="M57" s="101">
        <f t="shared" si="20"/>
        <v>0.22672911334266579</v>
      </c>
      <c r="N57" s="83">
        <v>113320308</v>
      </c>
      <c r="O57" s="84">
        <v>9712337</v>
      </c>
      <c r="P57" s="84">
        <f t="shared" si="21"/>
        <v>123032645</v>
      </c>
      <c r="Q57" s="101">
        <f t="shared" si="22"/>
        <v>0.20588549808804543</v>
      </c>
      <c r="R57" s="83">
        <v>0</v>
      </c>
      <c r="S57" s="84">
        <v>0</v>
      </c>
      <c r="T57" s="84">
        <f t="shared" si="23"/>
        <v>0</v>
      </c>
      <c r="U57" s="101">
        <f t="shared" si="24"/>
        <v>0</v>
      </c>
      <c r="V57" s="83">
        <v>0</v>
      </c>
      <c r="W57" s="84">
        <v>0</v>
      </c>
      <c r="X57" s="84">
        <f t="shared" si="25"/>
        <v>0</v>
      </c>
      <c r="Y57" s="101">
        <f t="shared" si="26"/>
        <v>0</v>
      </c>
      <c r="Z57" s="83">
        <f t="shared" si="27"/>
        <v>232624061</v>
      </c>
      <c r="AA57" s="84">
        <f t="shared" si="28"/>
        <v>25896915</v>
      </c>
      <c r="AB57" s="84">
        <f t="shared" si="29"/>
        <v>258520976</v>
      </c>
      <c r="AC57" s="101">
        <f t="shared" si="30"/>
        <v>0.43261461143071123</v>
      </c>
      <c r="AD57" s="83">
        <v>254409177</v>
      </c>
      <c r="AE57" s="84">
        <v>36538534</v>
      </c>
      <c r="AF57" s="84">
        <f t="shared" si="31"/>
        <v>290947711</v>
      </c>
      <c r="AG57" s="84">
        <v>609614670</v>
      </c>
      <c r="AH57" s="84">
        <v>609614670</v>
      </c>
      <c r="AI57" s="85">
        <v>144408464</v>
      </c>
      <c r="AJ57" s="120">
        <f t="shared" si="32"/>
        <v>0.23688482431041236</v>
      </c>
      <c r="AK57" s="121">
        <f t="shared" si="33"/>
        <v>-0.5771314213913854</v>
      </c>
    </row>
    <row r="58" spans="1:37" x14ac:dyDescent="0.2">
      <c r="A58" s="61" t="s">
        <v>101</v>
      </c>
      <c r="B58" s="62" t="s">
        <v>327</v>
      </c>
      <c r="C58" s="63" t="s">
        <v>328</v>
      </c>
      <c r="D58" s="83">
        <v>164702019</v>
      </c>
      <c r="E58" s="84">
        <v>47315995</v>
      </c>
      <c r="F58" s="85">
        <f t="shared" si="17"/>
        <v>212018014</v>
      </c>
      <c r="G58" s="83">
        <v>164702019</v>
      </c>
      <c r="H58" s="84">
        <v>47315995</v>
      </c>
      <c r="I58" s="85">
        <f t="shared" si="18"/>
        <v>212018014</v>
      </c>
      <c r="J58" s="83">
        <v>43738393</v>
      </c>
      <c r="K58" s="84">
        <v>6720235</v>
      </c>
      <c r="L58" s="84">
        <f t="shared" si="19"/>
        <v>50458628</v>
      </c>
      <c r="M58" s="101">
        <f t="shared" si="20"/>
        <v>0.23799217362728434</v>
      </c>
      <c r="N58" s="83">
        <v>50866019</v>
      </c>
      <c r="O58" s="84">
        <v>9675379</v>
      </c>
      <c r="P58" s="84">
        <f t="shared" si="21"/>
        <v>60541398</v>
      </c>
      <c r="Q58" s="101">
        <f t="shared" si="22"/>
        <v>0.28554836854570292</v>
      </c>
      <c r="R58" s="83">
        <v>0</v>
      </c>
      <c r="S58" s="84">
        <v>0</v>
      </c>
      <c r="T58" s="84">
        <f t="shared" si="23"/>
        <v>0</v>
      </c>
      <c r="U58" s="101">
        <f t="shared" si="24"/>
        <v>0</v>
      </c>
      <c r="V58" s="83">
        <v>0</v>
      </c>
      <c r="W58" s="84">
        <v>0</v>
      </c>
      <c r="X58" s="84">
        <f t="shared" si="25"/>
        <v>0</v>
      </c>
      <c r="Y58" s="101">
        <f t="shared" si="26"/>
        <v>0</v>
      </c>
      <c r="Z58" s="83">
        <f t="shared" si="27"/>
        <v>94604412</v>
      </c>
      <c r="AA58" s="84">
        <f t="shared" si="28"/>
        <v>16395614</v>
      </c>
      <c r="AB58" s="84">
        <f t="shared" si="29"/>
        <v>111000026</v>
      </c>
      <c r="AC58" s="101">
        <f t="shared" si="30"/>
        <v>0.52354054217298729</v>
      </c>
      <c r="AD58" s="83">
        <v>77738574</v>
      </c>
      <c r="AE58" s="84">
        <v>-447560278</v>
      </c>
      <c r="AF58" s="84">
        <f t="shared" si="31"/>
        <v>-369821704</v>
      </c>
      <c r="AG58" s="84">
        <v>199746820</v>
      </c>
      <c r="AH58" s="84">
        <v>199746820</v>
      </c>
      <c r="AI58" s="85">
        <v>49013580</v>
      </c>
      <c r="AJ58" s="120">
        <f t="shared" si="32"/>
        <v>0.24537852467438531</v>
      </c>
      <c r="AK58" s="121">
        <f t="shared" si="33"/>
        <v>-1.1637042859983144</v>
      </c>
    </row>
    <row r="59" spans="1:37" x14ac:dyDescent="0.2">
      <c r="A59" s="61" t="s">
        <v>101</v>
      </c>
      <c r="B59" s="62" t="s">
        <v>329</v>
      </c>
      <c r="C59" s="63" t="s">
        <v>330</v>
      </c>
      <c r="D59" s="83">
        <v>195502040</v>
      </c>
      <c r="E59" s="84">
        <v>42136000</v>
      </c>
      <c r="F59" s="85">
        <f t="shared" si="17"/>
        <v>237638040</v>
      </c>
      <c r="G59" s="83">
        <v>195502040</v>
      </c>
      <c r="H59" s="84">
        <v>42136000</v>
      </c>
      <c r="I59" s="85">
        <f t="shared" si="18"/>
        <v>237638040</v>
      </c>
      <c r="J59" s="83">
        <v>20708247</v>
      </c>
      <c r="K59" s="84">
        <v>-3661173</v>
      </c>
      <c r="L59" s="84">
        <f t="shared" si="19"/>
        <v>17047074</v>
      </c>
      <c r="M59" s="101">
        <f t="shared" si="20"/>
        <v>7.1735459524914447E-2</v>
      </c>
      <c r="N59" s="83">
        <v>41595201</v>
      </c>
      <c r="O59" s="84">
        <v>735795</v>
      </c>
      <c r="P59" s="84">
        <f t="shared" si="21"/>
        <v>42330996</v>
      </c>
      <c r="Q59" s="101">
        <f t="shared" si="22"/>
        <v>0.17813223842445428</v>
      </c>
      <c r="R59" s="83">
        <v>0</v>
      </c>
      <c r="S59" s="84">
        <v>0</v>
      </c>
      <c r="T59" s="84">
        <f t="shared" si="23"/>
        <v>0</v>
      </c>
      <c r="U59" s="101">
        <f t="shared" si="24"/>
        <v>0</v>
      </c>
      <c r="V59" s="83">
        <v>0</v>
      </c>
      <c r="W59" s="84">
        <v>0</v>
      </c>
      <c r="X59" s="84">
        <f t="shared" si="25"/>
        <v>0</v>
      </c>
      <c r="Y59" s="101">
        <f t="shared" si="26"/>
        <v>0</v>
      </c>
      <c r="Z59" s="83">
        <f t="shared" si="27"/>
        <v>62303448</v>
      </c>
      <c r="AA59" s="84">
        <f t="shared" si="28"/>
        <v>-2925378</v>
      </c>
      <c r="AB59" s="84">
        <f t="shared" si="29"/>
        <v>59378070</v>
      </c>
      <c r="AC59" s="101">
        <f t="shared" si="30"/>
        <v>0.24986769794936872</v>
      </c>
      <c r="AD59" s="83">
        <v>46933960</v>
      </c>
      <c r="AE59" s="84">
        <v>-419443359</v>
      </c>
      <c r="AF59" s="84">
        <f t="shared" si="31"/>
        <v>-372509399</v>
      </c>
      <c r="AG59" s="84">
        <v>195499751</v>
      </c>
      <c r="AH59" s="84">
        <v>195499751</v>
      </c>
      <c r="AI59" s="85">
        <v>22679009</v>
      </c>
      <c r="AJ59" s="120">
        <f t="shared" si="32"/>
        <v>0.1160053088763269</v>
      </c>
      <c r="AK59" s="121">
        <f t="shared" si="33"/>
        <v>-1.1136373903950809</v>
      </c>
    </row>
    <row r="60" spans="1:37" x14ac:dyDescent="0.2">
      <c r="A60" s="61" t="s">
        <v>116</v>
      </c>
      <c r="B60" s="62" t="s">
        <v>331</v>
      </c>
      <c r="C60" s="63" t="s">
        <v>332</v>
      </c>
      <c r="D60" s="83">
        <v>905748945</v>
      </c>
      <c r="E60" s="84">
        <v>244466738</v>
      </c>
      <c r="F60" s="85">
        <f t="shared" si="17"/>
        <v>1150215683</v>
      </c>
      <c r="G60" s="83">
        <v>905748945</v>
      </c>
      <c r="H60" s="84">
        <v>249468022</v>
      </c>
      <c r="I60" s="85">
        <f t="shared" si="18"/>
        <v>1155216967</v>
      </c>
      <c r="J60" s="83">
        <v>216259827</v>
      </c>
      <c r="K60" s="84">
        <v>31433579</v>
      </c>
      <c r="L60" s="84">
        <f t="shared" si="19"/>
        <v>247693406</v>
      </c>
      <c r="M60" s="101">
        <f t="shared" si="20"/>
        <v>0.21534518235220412</v>
      </c>
      <c r="N60" s="83">
        <v>261662681</v>
      </c>
      <c r="O60" s="84">
        <v>46444112</v>
      </c>
      <c r="P60" s="84">
        <f t="shared" si="21"/>
        <v>308106793</v>
      </c>
      <c r="Q60" s="101">
        <f t="shared" si="22"/>
        <v>0.26786871154146835</v>
      </c>
      <c r="R60" s="83">
        <v>0</v>
      </c>
      <c r="S60" s="84">
        <v>0</v>
      </c>
      <c r="T60" s="84">
        <f t="shared" si="23"/>
        <v>0</v>
      </c>
      <c r="U60" s="101">
        <f t="shared" si="24"/>
        <v>0</v>
      </c>
      <c r="V60" s="83">
        <v>0</v>
      </c>
      <c r="W60" s="84">
        <v>0</v>
      </c>
      <c r="X60" s="84">
        <f t="shared" si="25"/>
        <v>0</v>
      </c>
      <c r="Y60" s="101">
        <f t="shared" si="26"/>
        <v>0</v>
      </c>
      <c r="Z60" s="83">
        <f t="shared" si="27"/>
        <v>477922508</v>
      </c>
      <c r="AA60" s="84">
        <f t="shared" si="28"/>
        <v>77877691</v>
      </c>
      <c r="AB60" s="84">
        <f t="shared" si="29"/>
        <v>555800199</v>
      </c>
      <c r="AC60" s="101">
        <f t="shared" si="30"/>
        <v>0.48321389389367247</v>
      </c>
      <c r="AD60" s="83">
        <v>488692417</v>
      </c>
      <c r="AE60" s="84">
        <v>77729985</v>
      </c>
      <c r="AF60" s="84">
        <f t="shared" si="31"/>
        <v>566422402</v>
      </c>
      <c r="AG60" s="84">
        <v>1089927748</v>
      </c>
      <c r="AH60" s="84">
        <v>1089927748</v>
      </c>
      <c r="AI60" s="85">
        <v>346013529</v>
      </c>
      <c r="AJ60" s="120">
        <f t="shared" si="32"/>
        <v>0.31746464812454706</v>
      </c>
      <c r="AK60" s="121">
        <f t="shared" si="33"/>
        <v>-0.45604765646257051</v>
      </c>
    </row>
    <row r="61" spans="1:37" ht="16.5" x14ac:dyDescent="0.3">
      <c r="A61" s="64" t="s">
        <v>0</v>
      </c>
      <c r="B61" s="65" t="s">
        <v>333</v>
      </c>
      <c r="C61" s="66" t="s">
        <v>0</v>
      </c>
      <c r="D61" s="86">
        <f>SUM(D55:D60)</f>
        <v>5899564412</v>
      </c>
      <c r="E61" s="87">
        <f>SUM(E55:E60)</f>
        <v>1262847783</v>
      </c>
      <c r="F61" s="88">
        <f t="shared" si="17"/>
        <v>7162412195</v>
      </c>
      <c r="G61" s="86">
        <f>SUM(G55:G60)</f>
        <v>5899564412</v>
      </c>
      <c r="H61" s="87">
        <f>SUM(H55:H60)</f>
        <v>1267849067</v>
      </c>
      <c r="I61" s="88">
        <f t="shared" si="18"/>
        <v>7167413479</v>
      </c>
      <c r="J61" s="86">
        <f>SUM(J55:J60)</f>
        <v>1406045021</v>
      </c>
      <c r="K61" s="87">
        <f>SUM(K55:K60)</f>
        <v>123089808</v>
      </c>
      <c r="L61" s="87">
        <f t="shared" si="19"/>
        <v>1529134829</v>
      </c>
      <c r="M61" s="102">
        <f t="shared" si="20"/>
        <v>0.21349439090750347</v>
      </c>
      <c r="N61" s="86">
        <f>SUM(N55:N60)</f>
        <v>1565625339</v>
      </c>
      <c r="O61" s="87">
        <f>SUM(O55:O60)</f>
        <v>248294874</v>
      </c>
      <c r="P61" s="87">
        <f t="shared" si="21"/>
        <v>1813920213</v>
      </c>
      <c r="Q61" s="102">
        <f t="shared" si="22"/>
        <v>0.25325549041512541</v>
      </c>
      <c r="R61" s="86">
        <f>SUM(R55:R60)</f>
        <v>0</v>
      </c>
      <c r="S61" s="87">
        <f>SUM(S55:S60)</f>
        <v>0</v>
      </c>
      <c r="T61" s="87">
        <f t="shared" si="23"/>
        <v>0</v>
      </c>
      <c r="U61" s="102">
        <f t="shared" si="24"/>
        <v>0</v>
      </c>
      <c r="V61" s="86">
        <f>SUM(V55:V60)</f>
        <v>0</v>
      </c>
      <c r="W61" s="87">
        <f>SUM(W55:W60)</f>
        <v>0</v>
      </c>
      <c r="X61" s="87">
        <f t="shared" si="25"/>
        <v>0</v>
      </c>
      <c r="Y61" s="102">
        <f t="shared" si="26"/>
        <v>0</v>
      </c>
      <c r="Z61" s="86">
        <f t="shared" si="27"/>
        <v>2971670360</v>
      </c>
      <c r="AA61" s="87">
        <f t="shared" si="28"/>
        <v>371384682</v>
      </c>
      <c r="AB61" s="87">
        <f t="shared" si="29"/>
        <v>3343055042</v>
      </c>
      <c r="AC61" s="102">
        <f t="shared" si="30"/>
        <v>0.4667498813226289</v>
      </c>
      <c r="AD61" s="86">
        <f>SUM(AD55:AD60)</f>
        <v>2534843723</v>
      </c>
      <c r="AE61" s="87">
        <f>SUM(AE55:AE60)</f>
        <v>-559608022</v>
      </c>
      <c r="AF61" s="87">
        <f t="shared" si="31"/>
        <v>1975235701</v>
      </c>
      <c r="AG61" s="87">
        <f>SUM(AG55:AG60)</f>
        <v>6491171989</v>
      </c>
      <c r="AH61" s="87">
        <f>SUM(AH55:AH60)</f>
        <v>6491171989</v>
      </c>
      <c r="AI61" s="88">
        <f>SUM(AI55:AI60)</f>
        <v>1587557236</v>
      </c>
      <c r="AJ61" s="122">
        <f t="shared" si="32"/>
        <v>0.24457174123413911</v>
      </c>
      <c r="AK61" s="123">
        <f t="shared" si="33"/>
        <v>-8.1668981538927765E-2</v>
      </c>
    </row>
    <row r="62" spans="1:37" x14ac:dyDescent="0.2">
      <c r="A62" s="61" t="s">
        <v>101</v>
      </c>
      <c r="B62" s="62" t="s">
        <v>334</v>
      </c>
      <c r="C62" s="63" t="s">
        <v>335</v>
      </c>
      <c r="D62" s="83">
        <v>323462449</v>
      </c>
      <c r="E62" s="84">
        <v>73920399</v>
      </c>
      <c r="F62" s="85">
        <f t="shared" si="17"/>
        <v>397382848</v>
      </c>
      <c r="G62" s="83">
        <v>323462449</v>
      </c>
      <c r="H62" s="84">
        <v>73920399</v>
      </c>
      <c r="I62" s="85">
        <f t="shared" si="18"/>
        <v>397382848</v>
      </c>
      <c r="J62" s="83">
        <v>66491362</v>
      </c>
      <c r="K62" s="84">
        <v>13921550</v>
      </c>
      <c r="L62" s="84">
        <f t="shared" si="19"/>
        <v>80412912</v>
      </c>
      <c r="M62" s="101">
        <f t="shared" si="20"/>
        <v>0.20235627281024468</v>
      </c>
      <c r="N62" s="83">
        <v>88454686</v>
      </c>
      <c r="O62" s="84">
        <v>15732885</v>
      </c>
      <c r="P62" s="84">
        <f t="shared" si="21"/>
        <v>104187571</v>
      </c>
      <c r="Q62" s="101">
        <f t="shared" si="22"/>
        <v>0.26218436836005565</v>
      </c>
      <c r="R62" s="83">
        <v>0</v>
      </c>
      <c r="S62" s="84">
        <v>0</v>
      </c>
      <c r="T62" s="84">
        <f t="shared" si="23"/>
        <v>0</v>
      </c>
      <c r="U62" s="101">
        <f t="shared" si="24"/>
        <v>0</v>
      </c>
      <c r="V62" s="83">
        <v>0</v>
      </c>
      <c r="W62" s="84">
        <v>0</v>
      </c>
      <c r="X62" s="84">
        <f t="shared" si="25"/>
        <v>0</v>
      </c>
      <c r="Y62" s="101">
        <f t="shared" si="26"/>
        <v>0</v>
      </c>
      <c r="Z62" s="83">
        <f t="shared" si="27"/>
        <v>154946048</v>
      </c>
      <c r="AA62" s="84">
        <f t="shared" si="28"/>
        <v>29654435</v>
      </c>
      <c r="AB62" s="84">
        <f t="shared" si="29"/>
        <v>184600483</v>
      </c>
      <c r="AC62" s="101">
        <f t="shared" si="30"/>
        <v>0.46454064117030036</v>
      </c>
      <c r="AD62" s="83">
        <v>126929177</v>
      </c>
      <c r="AE62" s="84">
        <v>-238668352</v>
      </c>
      <c r="AF62" s="84">
        <f t="shared" si="31"/>
        <v>-111739175</v>
      </c>
      <c r="AG62" s="84">
        <v>368021829</v>
      </c>
      <c r="AH62" s="84">
        <v>368021829</v>
      </c>
      <c r="AI62" s="85">
        <v>81514803</v>
      </c>
      <c r="AJ62" s="120">
        <f t="shared" si="32"/>
        <v>0.22149447825281038</v>
      </c>
      <c r="AK62" s="121">
        <f t="shared" si="33"/>
        <v>-1.9324175787050513</v>
      </c>
    </row>
    <row r="63" spans="1:37" x14ac:dyDescent="0.2">
      <c r="A63" s="61" t="s">
        <v>101</v>
      </c>
      <c r="B63" s="62" t="s">
        <v>336</v>
      </c>
      <c r="C63" s="63" t="s">
        <v>337</v>
      </c>
      <c r="D63" s="83">
        <v>2076260265</v>
      </c>
      <c r="E63" s="84">
        <v>321401054</v>
      </c>
      <c r="F63" s="85">
        <f t="shared" si="17"/>
        <v>2397661319</v>
      </c>
      <c r="G63" s="83">
        <v>2076260265</v>
      </c>
      <c r="H63" s="84">
        <v>321401054</v>
      </c>
      <c r="I63" s="85">
        <f t="shared" si="18"/>
        <v>2397661319</v>
      </c>
      <c r="J63" s="83">
        <v>407144134</v>
      </c>
      <c r="K63" s="84">
        <v>49775348</v>
      </c>
      <c r="L63" s="84">
        <f t="shared" si="19"/>
        <v>456919482</v>
      </c>
      <c r="M63" s="101">
        <f t="shared" si="20"/>
        <v>0.19056881736348352</v>
      </c>
      <c r="N63" s="83">
        <v>476001995</v>
      </c>
      <c r="O63" s="84">
        <v>74035529</v>
      </c>
      <c r="P63" s="84">
        <f t="shared" si="21"/>
        <v>550037524</v>
      </c>
      <c r="Q63" s="101">
        <f t="shared" si="22"/>
        <v>0.22940584628916891</v>
      </c>
      <c r="R63" s="83">
        <v>0</v>
      </c>
      <c r="S63" s="84">
        <v>0</v>
      </c>
      <c r="T63" s="84">
        <f t="shared" si="23"/>
        <v>0</v>
      </c>
      <c r="U63" s="101">
        <f t="shared" si="24"/>
        <v>0</v>
      </c>
      <c r="V63" s="83">
        <v>0</v>
      </c>
      <c r="W63" s="84">
        <v>0</v>
      </c>
      <c r="X63" s="84">
        <f t="shared" si="25"/>
        <v>0</v>
      </c>
      <c r="Y63" s="101">
        <f t="shared" si="26"/>
        <v>0</v>
      </c>
      <c r="Z63" s="83">
        <f t="shared" si="27"/>
        <v>883146129</v>
      </c>
      <c r="AA63" s="84">
        <f t="shared" si="28"/>
        <v>123810877</v>
      </c>
      <c r="AB63" s="84">
        <f t="shared" si="29"/>
        <v>1006957006</v>
      </c>
      <c r="AC63" s="101">
        <f t="shared" si="30"/>
        <v>0.41997466365265246</v>
      </c>
      <c r="AD63" s="83">
        <v>736895693</v>
      </c>
      <c r="AE63" s="84">
        <v>59687000</v>
      </c>
      <c r="AF63" s="84">
        <f t="shared" si="31"/>
        <v>796582693</v>
      </c>
      <c r="AG63" s="84">
        <v>2186331529</v>
      </c>
      <c r="AH63" s="84">
        <v>2186331529</v>
      </c>
      <c r="AI63" s="85">
        <v>425375411</v>
      </c>
      <c r="AJ63" s="120">
        <f t="shared" si="32"/>
        <v>0.19456125722824902</v>
      </c>
      <c r="AK63" s="121">
        <f t="shared" si="33"/>
        <v>-0.30950354704731198</v>
      </c>
    </row>
    <row r="64" spans="1:37" x14ac:dyDescent="0.2">
      <c r="A64" s="61" t="s">
        <v>101</v>
      </c>
      <c r="B64" s="62" t="s">
        <v>338</v>
      </c>
      <c r="C64" s="63" t="s">
        <v>339</v>
      </c>
      <c r="D64" s="83">
        <v>200075770</v>
      </c>
      <c r="E64" s="84">
        <v>82661760</v>
      </c>
      <c r="F64" s="85">
        <f t="shared" si="17"/>
        <v>282737530</v>
      </c>
      <c r="G64" s="83">
        <v>200075770</v>
      </c>
      <c r="H64" s="84">
        <v>82661760</v>
      </c>
      <c r="I64" s="85">
        <f t="shared" si="18"/>
        <v>282737530</v>
      </c>
      <c r="J64" s="83">
        <v>40078108</v>
      </c>
      <c r="K64" s="84">
        <v>14045496</v>
      </c>
      <c r="L64" s="84">
        <f t="shared" si="19"/>
        <v>54123604</v>
      </c>
      <c r="M64" s="101">
        <f t="shared" si="20"/>
        <v>0.19142702420863619</v>
      </c>
      <c r="N64" s="83">
        <v>54212483</v>
      </c>
      <c r="O64" s="84">
        <v>14976396</v>
      </c>
      <c r="P64" s="84">
        <f t="shared" si="21"/>
        <v>69188879</v>
      </c>
      <c r="Q64" s="101">
        <f t="shared" si="22"/>
        <v>0.24471062967834514</v>
      </c>
      <c r="R64" s="83">
        <v>0</v>
      </c>
      <c r="S64" s="84">
        <v>0</v>
      </c>
      <c r="T64" s="84">
        <f t="shared" si="23"/>
        <v>0</v>
      </c>
      <c r="U64" s="101">
        <f t="shared" si="24"/>
        <v>0</v>
      </c>
      <c r="V64" s="83">
        <v>0</v>
      </c>
      <c r="W64" s="84">
        <v>0</v>
      </c>
      <c r="X64" s="84">
        <f t="shared" si="25"/>
        <v>0</v>
      </c>
      <c r="Y64" s="101">
        <f t="shared" si="26"/>
        <v>0</v>
      </c>
      <c r="Z64" s="83">
        <f t="shared" si="27"/>
        <v>94290591</v>
      </c>
      <c r="AA64" s="84">
        <f t="shared" si="28"/>
        <v>29021892</v>
      </c>
      <c r="AB64" s="84">
        <f t="shared" si="29"/>
        <v>123312483</v>
      </c>
      <c r="AC64" s="101">
        <f t="shared" si="30"/>
        <v>0.43613765388698134</v>
      </c>
      <c r="AD64" s="83">
        <v>96645810</v>
      </c>
      <c r="AE64" s="84">
        <v>20817962</v>
      </c>
      <c r="AF64" s="84">
        <f t="shared" si="31"/>
        <v>117463772</v>
      </c>
      <c r="AG64" s="84">
        <v>282953772</v>
      </c>
      <c r="AH64" s="84">
        <v>282953772</v>
      </c>
      <c r="AI64" s="85">
        <v>71958404</v>
      </c>
      <c r="AJ64" s="120">
        <f t="shared" si="32"/>
        <v>0.25431152054053552</v>
      </c>
      <c r="AK64" s="121">
        <f t="shared" si="33"/>
        <v>-0.41097686697818625</v>
      </c>
    </row>
    <row r="65" spans="1:37" x14ac:dyDescent="0.2">
      <c r="A65" s="61" t="s">
        <v>101</v>
      </c>
      <c r="B65" s="62" t="s">
        <v>340</v>
      </c>
      <c r="C65" s="63" t="s">
        <v>341</v>
      </c>
      <c r="D65" s="83">
        <v>143330383</v>
      </c>
      <c r="E65" s="84">
        <v>33587122</v>
      </c>
      <c r="F65" s="85">
        <f t="shared" si="17"/>
        <v>176917505</v>
      </c>
      <c r="G65" s="83">
        <v>143330383</v>
      </c>
      <c r="H65" s="84">
        <v>33587122</v>
      </c>
      <c r="I65" s="85">
        <f t="shared" si="18"/>
        <v>176917505</v>
      </c>
      <c r="J65" s="83">
        <v>28929706</v>
      </c>
      <c r="K65" s="84">
        <v>15742310</v>
      </c>
      <c r="L65" s="84">
        <f t="shared" si="19"/>
        <v>44672016</v>
      </c>
      <c r="M65" s="101">
        <f t="shared" si="20"/>
        <v>0.25250195564311173</v>
      </c>
      <c r="N65" s="83">
        <v>32920148</v>
      </c>
      <c r="O65" s="84">
        <v>9614188</v>
      </c>
      <c r="P65" s="84">
        <f t="shared" si="21"/>
        <v>42534336</v>
      </c>
      <c r="Q65" s="101">
        <f t="shared" si="22"/>
        <v>0.2404190359795092</v>
      </c>
      <c r="R65" s="83">
        <v>0</v>
      </c>
      <c r="S65" s="84">
        <v>0</v>
      </c>
      <c r="T65" s="84">
        <f t="shared" si="23"/>
        <v>0</v>
      </c>
      <c r="U65" s="101">
        <f t="shared" si="24"/>
        <v>0</v>
      </c>
      <c r="V65" s="83">
        <v>0</v>
      </c>
      <c r="W65" s="84">
        <v>0</v>
      </c>
      <c r="X65" s="84">
        <f t="shared" si="25"/>
        <v>0</v>
      </c>
      <c r="Y65" s="101">
        <f t="shared" si="26"/>
        <v>0</v>
      </c>
      <c r="Z65" s="83">
        <f t="shared" si="27"/>
        <v>61849854</v>
      </c>
      <c r="AA65" s="84">
        <f t="shared" si="28"/>
        <v>25356498</v>
      </c>
      <c r="AB65" s="84">
        <f t="shared" si="29"/>
        <v>87206352</v>
      </c>
      <c r="AC65" s="101">
        <f t="shared" si="30"/>
        <v>0.49292099162262093</v>
      </c>
      <c r="AD65" s="83">
        <v>63125424</v>
      </c>
      <c r="AE65" s="84">
        <v>21083926</v>
      </c>
      <c r="AF65" s="84">
        <f t="shared" si="31"/>
        <v>84209350</v>
      </c>
      <c r="AG65" s="84">
        <v>163933412</v>
      </c>
      <c r="AH65" s="84">
        <v>163933412</v>
      </c>
      <c r="AI65" s="85">
        <v>43492842</v>
      </c>
      <c r="AJ65" s="120">
        <f t="shared" si="32"/>
        <v>0.26530797760739588</v>
      </c>
      <c r="AK65" s="121">
        <f t="shared" si="33"/>
        <v>-0.49489770435230762</v>
      </c>
    </row>
    <row r="66" spans="1:37" x14ac:dyDescent="0.2">
      <c r="A66" s="61" t="s">
        <v>116</v>
      </c>
      <c r="B66" s="62" t="s">
        <v>342</v>
      </c>
      <c r="C66" s="63" t="s">
        <v>343</v>
      </c>
      <c r="D66" s="83">
        <v>1066557441</v>
      </c>
      <c r="E66" s="84">
        <v>235385614</v>
      </c>
      <c r="F66" s="85">
        <f t="shared" si="17"/>
        <v>1301943055</v>
      </c>
      <c r="G66" s="83">
        <v>1066557441</v>
      </c>
      <c r="H66" s="84">
        <v>235385614</v>
      </c>
      <c r="I66" s="85">
        <f t="shared" si="18"/>
        <v>1301943055</v>
      </c>
      <c r="J66" s="83">
        <v>162207007</v>
      </c>
      <c r="K66" s="84">
        <v>41284041</v>
      </c>
      <c r="L66" s="84">
        <f t="shared" si="19"/>
        <v>203491048</v>
      </c>
      <c r="M66" s="101">
        <f t="shared" si="20"/>
        <v>0.1562979634312808</v>
      </c>
      <c r="N66" s="83">
        <v>178135817</v>
      </c>
      <c r="O66" s="84">
        <v>78074600</v>
      </c>
      <c r="P66" s="84">
        <f t="shared" si="21"/>
        <v>256210417</v>
      </c>
      <c r="Q66" s="101">
        <f t="shared" si="22"/>
        <v>0.19679080126895412</v>
      </c>
      <c r="R66" s="83">
        <v>0</v>
      </c>
      <c r="S66" s="84">
        <v>0</v>
      </c>
      <c r="T66" s="84">
        <f t="shared" si="23"/>
        <v>0</v>
      </c>
      <c r="U66" s="101">
        <f t="shared" si="24"/>
        <v>0</v>
      </c>
      <c r="V66" s="83">
        <v>0</v>
      </c>
      <c r="W66" s="84">
        <v>0</v>
      </c>
      <c r="X66" s="84">
        <f t="shared" si="25"/>
        <v>0</v>
      </c>
      <c r="Y66" s="101">
        <f t="shared" si="26"/>
        <v>0</v>
      </c>
      <c r="Z66" s="83">
        <f t="shared" si="27"/>
        <v>340342824</v>
      </c>
      <c r="AA66" s="84">
        <f t="shared" si="28"/>
        <v>119358641</v>
      </c>
      <c r="AB66" s="84">
        <f t="shared" si="29"/>
        <v>459701465</v>
      </c>
      <c r="AC66" s="101">
        <f t="shared" si="30"/>
        <v>0.35308876470023492</v>
      </c>
      <c r="AD66" s="83">
        <v>454884370</v>
      </c>
      <c r="AE66" s="84">
        <v>106532828</v>
      </c>
      <c r="AF66" s="84">
        <f t="shared" si="31"/>
        <v>561417198</v>
      </c>
      <c r="AG66" s="84">
        <v>1147352840</v>
      </c>
      <c r="AH66" s="84">
        <v>1147352840</v>
      </c>
      <c r="AI66" s="85">
        <v>290144848</v>
      </c>
      <c r="AJ66" s="120">
        <f t="shared" si="32"/>
        <v>0.25288197133847684</v>
      </c>
      <c r="AK66" s="121">
        <f t="shared" si="33"/>
        <v>-0.54363632266213546</v>
      </c>
    </row>
    <row r="67" spans="1:37" ht="16.5" x14ac:dyDescent="0.3">
      <c r="A67" s="64" t="s">
        <v>0</v>
      </c>
      <c r="B67" s="65" t="s">
        <v>344</v>
      </c>
      <c r="C67" s="66" t="s">
        <v>0</v>
      </c>
      <c r="D67" s="86">
        <f>SUM(D62:D66)</f>
        <v>3809686308</v>
      </c>
      <c r="E67" s="87">
        <f>SUM(E62:E66)</f>
        <v>746955949</v>
      </c>
      <c r="F67" s="88">
        <f t="shared" si="17"/>
        <v>4556642257</v>
      </c>
      <c r="G67" s="86">
        <f>SUM(G62:G66)</f>
        <v>3809686308</v>
      </c>
      <c r="H67" s="87">
        <f>SUM(H62:H66)</f>
        <v>746955949</v>
      </c>
      <c r="I67" s="88">
        <f t="shared" si="18"/>
        <v>4556642257</v>
      </c>
      <c r="J67" s="86">
        <f>SUM(J62:J66)</f>
        <v>704850317</v>
      </c>
      <c r="K67" s="87">
        <f>SUM(K62:K66)</f>
        <v>134768745</v>
      </c>
      <c r="L67" s="87">
        <f t="shared" si="19"/>
        <v>839619062</v>
      </c>
      <c r="M67" s="102">
        <f t="shared" si="20"/>
        <v>0.18426266857139406</v>
      </c>
      <c r="N67" s="86">
        <f>SUM(N62:N66)</f>
        <v>829725129</v>
      </c>
      <c r="O67" s="87">
        <f>SUM(O62:O66)</f>
        <v>192433598</v>
      </c>
      <c r="P67" s="87">
        <f t="shared" si="21"/>
        <v>1022158727</v>
      </c>
      <c r="Q67" s="102">
        <f t="shared" si="22"/>
        <v>0.22432279502077224</v>
      </c>
      <c r="R67" s="86">
        <f>SUM(R62:R66)</f>
        <v>0</v>
      </c>
      <c r="S67" s="87">
        <f>SUM(S62:S66)</f>
        <v>0</v>
      </c>
      <c r="T67" s="87">
        <f t="shared" si="23"/>
        <v>0</v>
      </c>
      <c r="U67" s="102">
        <f t="shared" si="24"/>
        <v>0</v>
      </c>
      <c r="V67" s="86">
        <f>SUM(V62:V66)</f>
        <v>0</v>
      </c>
      <c r="W67" s="87">
        <f>SUM(W62:W66)</f>
        <v>0</v>
      </c>
      <c r="X67" s="87">
        <f t="shared" si="25"/>
        <v>0</v>
      </c>
      <c r="Y67" s="102">
        <f t="shared" si="26"/>
        <v>0</v>
      </c>
      <c r="Z67" s="86">
        <f t="shared" si="27"/>
        <v>1534575446</v>
      </c>
      <c r="AA67" s="87">
        <f t="shared" si="28"/>
        <v>327202343</v>
      </c>
      <c r="AB67" s="87">
        <f t="shared" si="29"/>
        <v>1861777789</v>
      </c>
      <c r="AC67" s="102">
        <f t="shared" si="30"/>
        <v>0.4085854635921663</v>
      </c>
      <c r="AD67" s="86">
        <f>SUM(AD62:AD66)</f>
        <v>1478480474</v>
      </c>
      <c r="AE67" s="87">
        <f>SUM(AE62:AE66)</f>
        <v>-30546636</v>
      </c>
      <c r="AF67" s="87">
        <f t="shared" si="31"/>
        <v>1447933838</v>
      </c>
      <c r="AG67" s="87">
        <f>SUM(AG62:AG66)</f>
        <v>4148593382</v>
      </c>
      <c r="AH67" s="87">
        <f>SUM(AH62:AH66)</f>
        <v>4148593382</v>
      </c>
      <c r="AI67" s="88">
        <f>SUM(AI62:AI66)</f>
        <v>912486308</v>
      </c>
      <c r="AJ67" s="122">
        <f t="shared" si="32"/>
        <v>0.21995076981010331</v>
      </c>
      <c r="AK67" s="123">
        <f t="shared" si="33"/>
        <v>-0.29405702099490538</v>
      </c>
    </row>
    <row r="68" spans="1:37" x14ac:dyDescent="0.2">
      <c r="A68" s="61" t="s">
        <v>101</v>
      </c>
      <c r="B68" s="62" t="s">
        <v>345</v>
      </c>
      <c r="C68" s="63" t="s">
        <v>346</v>
      </c>
      <c r="D68" s="83">
        <v>408995215</v>
      </c>
      <c r="E68" s="84">
        <v>98060376</v>
      </c>
      <c r="F68" s="85">
        <f t="shared" si="17"/>
        <v>507055591</v>
      </c>
      <c r="G68" s="83">
        <v>408995215</v>
      </c>
      <c r="H68" s="84">
        <v>98060376</v>
      </c>
      <c r="I68" s="85">
        <f t="shared" si="18"/>
        <v>507055591</v>
      </c>
      <c r="J68" s="83">
        <v>86308027</v>
      </c>
      <c r="K68" s="84">
        <v>14125467</v>
      </c>
      <c r="L68" s="84">
        <f t="shared" si="19"/>
        <v>100433494</v>
      </c>
      <c r="M68" s="101">
        <f t="shared" si="20"/>
        <v>0.1980719585438907</v>
      </c>
      <c r="N68" s="83">
        <v>115418878</v>
      </c>
      <c r="O68" s="84">
        <v>35491162</v>
      </c>
      <c r="P68" s="84">
        <f t="shared" si="21"/>
        <v>150910040</v>
      </c>
      <c r="Q68" s="101">
        <f t="shared" si="22"/>
        <v>0.29762030569938042</v>
      </c>
      <c r="R68" s="83">
        <v>0</v>
      </c>
      <c r="S68" s="84">
        <v>0</v>
      </c>
      <c r="T68" s="84">
        <f t="shared" si="23"/>
        <v>0</v>
      </c>
      <c r="U68" s="101">
        <f t="shared" si="24"/>
        <v>0</v>
      </c>
      <c r="V68" s="83">
        <v>0</v>
      </c>
      <c r="W68" s="84">
        <v>0</v>
      </c>
      <c r="X68" s="84">
        <f t="shared" si="25"/>
        <v>0</v>
      </c>
      <c r="Y68" s="101">
        <f t="shared" si="26"/>
        <v>0</v>
      </c>
      <c r="Z68" s="83">
        <f t="shared" si="27"/>
        <v>201726905</v>
      </c>
      <c r="AA68" s="84">
        <f t="shared" si="28"/>
        <v>49616629</v>
      </c>
      <c r="AB68" s="84">
        <f t="shared" si="29"/>
        <v>251343534</v>
      </c>
      <c r="AC68" s="101">
        <f t="shared" si="30"/>
        <v>0.49569226424327112</v>
      </c>
      <c r="AD68" s="83">
        <v>174739162</v>
      </c>
      <c r="AE68" s="84">
        <v>52636058</v>
      </c>
      <c r="AF68" s="84">
        <f t="shared" si="31"/>
        <v>227375220</v>
      </c>
      <c r="AG68" s="84">
        <v>522258473</v>
      </c>
      <c r="AH68" s="84">
        <v>522258473</v>
      </c>
      <c r="AI68" s="85">
        <v>114714617</v>
      </c>
      <c r="AJ68" s="120">
        <f t="shared" si="32"/>
        <v>0.21965104049159198</v>
      </c>
      <c r="AK68" s="121">
        <f t="shared" si="33"/>
        <v>-0.33629513365616537</v>
      </c>
    </row>
    <row r="69" spans="1:37" x14ac:dyDescent="0.2">
      <c r="A69" s="61" t="s">
        <v>101</v>
      </c>
      <c r="B69" s="62" t="s">
        <v>347</v>
      </c>
      <c r="C69" s="63" t="s">
        <v>348</v>
      </c>
      <c r="D69" s="83">
        <v>186557575</v>
      </c>
      <c r="E69" s="84">
        <v>44994821</v>
      </c>
      <c r="F69" s="85">
        <f t="shared" si="17"/>
        <v>231552396</v>
      </c>
      <c r="G69" s="83">
        <v>186557575</v>
      </c>
      <c r="H69" s="84">
        <v>44994821</v>
      </c>
      <c r="I69" s="85">
        <f t="shared" si="18"/>
        <v>231552396</v>
      </c>
      <c r="J69" s="83">
        <v>34738927</v>
      </c>
      <c r="K69" s="84">
        <v>10947178</v>
      </c>
      <c r="L69" s="84">
        <f t="shared" si="19"/>
        <v>45686105</v>
      </c>
      <c r="M69" s="101">
        <f t="shared" si="20"/>
        <v>0.19730352952167249</v>
      </c>
      <c r="N69" s="83">
        <v>50336712</v>
      </c>
      <c r="O69" s="84">
        <v>13052763</v>
      </c>
      <c r="P69" s="84">
        <f t="shared" si="21"/>
        <v>63389475</v>
      </c>
      <c r="Q69" s="101">
        <f t="shared" si="22"/>
        <v>0.27375866583561503</v>
      </c>
      <c r="R69" s="83">
        <v>0</v>
      </c>
      <c r="S69" s="84">
        <v>0</v>
      </c>
      <c r="T69" s="84">
        <f t="shared" si="23"/>
        <v>0</v>
      </c>
      <c r="U69" s="101">
        <f t="shared" si="24"/>
        <v>0</v>
      </c>
      <c r="V69" s="83">
        <v>0</v>
      </c>
      <c r="W69" s="84">
        <v>0</v>
      </c>
      <c r="X69" s="84">
        <f t="shared" si="25"/>
        <v>0</v>
      </c>
      <c r="Y69" s="101">
        <f t="shared" si="26"/>
        <v>0</v>
      </c>
      <c r="Z69" s="83">
        <f t="shared" si="27"/>
        <v>85075639</v>
      </c>
      <c r="AA69" s="84">
        <f t="shared" si="28"/>
        <v>23999941</v>
      </c>
      <c r="AB69" s="84">
        <f t="shared" si="29"/>
        <v>109075580</v>
      </c>
      <c r="AC69" s="101">
        <f t="shared" si="30"/>
        <v>0.47106219535728749</v>
      </c>
      <c r="AD69" s="83">
        <v>78929843</v>
      </c>
      <c r="AE69" s="84">
        <v>-26954776</v>
      </c>
      <c r="AF69" s="84">
        <f t="shared" si="31"/>
        <v>51975067</v>
      </c>
      <c r="AG69" s="84">
        <v>233261483</v>
      </c>
      <c r="AH69" s="84">
        <v>233261483</v>
      </c>
      <c r="AI69" s="85">
        <v>78058260</v>
      </c>
      <c r="AJ69" s="120">
        <f t="shared" si="32"/>
        <v>0.33463844521643549</v>
      </c>
      <c r="AK69" s="121">
        <f t="shared" si="33"/>
        <v>0.21961314643423169</v>
      </c>
    </row>
    <row r="70" spans="1:37" x14ac:dyDescent="0.2">
      <c r="A70" s="61" t="s">
        <v>101</v>
      </c>
      <c r="B70" s="62" t="s">
        <v>349</v>
      </c>
      <c r="C70" s="63" t="s">
        <v>350</v>
      </c>
      <c r="D70" s="83">
        <v>335700697</v>
      </c>
      <c r="E70" s="84">
        <v>120404000</v>
      </c>
      <c r="F70" s="85">
        <f t="shared" si="17"/>
        <v>456104697</v>
      </c>
      <c r="G70" s="83">
        <v>335700697</v>
      </c>
      <c r="H70" s="84">
        <v>120404000</v>
      </c>
      <c r="I70" s="85">
        <f t="shared" si="18"/>
        <v>456104697</v>
      </c>
      <c r="J70" s="83">
        <v>62624004</v>
      </c>
      <c r="K70" s="84">
        <v>13312119</v>
      </c>
      <c r="L70" s="84">
        <f t="shared" si="19"/>
        <v>75936123</v>
      </c>
      <c r="M70" s="101">
        <f t="shared" si="20"/>
        <v>0.16648836001791931</v>
      </c>
      <c r="N70" s="83">
        <v>68126889</v>
      </c>
      <c r="O70" s="84">
        <v>13041000</v>
      </c>
      <c r="P70" s="84">
        <f t="shared" si="21"/>
        <v>81167889</v>
      </c>
      <c r="Q70" s="101">
        <f t="shared" si="22"/>
        <v>0.17795889745024923</v>
      </c>
      <c r="R70" s="83">
        <v>0</v>
      </c>
      <c r="S70" s="84">
        <v>0</v>
      </c>
      <c r="T70" s="84">
        <f t="shared" si="23"/>
        <v>0</v>
      </c>
      <c r="U70" s="101">
        <f t="shared" si="24"/>
        <v>0</v>
      </c>
      <c r="V70" s="83">
        <v>0</v>
      </c>
      <c r="W70" s="84">
        <v>0</v>
      </c>
      <c r="X70" s="84">
        <f t="shared" si="25"/>
        <v>0</v>
      </c>
      <c r="Y70" s="101">
        <f t="shared" si="26"/>
        <v>0</v>
      </c>
      <c r="Z70" s="83">
        <f t="shared" si="27"/>
        <v>130750893</v>
      </c>
      <c r="AA70" s="84">
        <f t="shared" si="28"/>
        <v>26353119</v>
      </c>
      <c r="AB70" s="84">
        <f t="shared" si="29"/>
        <v>157104012</v>
      </c>
      <c r="AC70" s="101">
        <f t="shared" si="30"/>
        <v>0.34444725746816857</v>
      </c>
      <c r="AD70" s="83">
        <v>119933064</v>
      </c>
      <c r="AE70" s="84">
        <v>48676149</v>
      </c>
      <c r="AF70" s="84">
        <f t="shared" si="31"/>
        <v>168609213</v>
      </c>
      <c r="AG70" s="84">
        <v>408962523</v>
      </c>
      <c r="AH70" s="84">
        <v>408962523</v>
      </c>
      <c r="AI70" s="85">
        <v>100884755</v>
      </c>
      <c r="AJ70" s="120">
        <f t="shared" si="32"/>
        <v>0.24668459657365718</v>
      </c>
      <c r="AK70" s="121">
        <f t="shared" si="33"/>
        <v>-0.51860347631181936</v>
      </c>
    </row>
    <row r="71" spans="1:37" x14ac:dyDescent="0.2">
      <c r="A71" s="61" t="s">
        <v>101</v>
      </c>
      <c r="B71" s="62" t="s">
        <v>351</v>
      </c>
      <c r="C71" s="63" t="s">
        <v>352</v>
      </c>
      <c r="D71" s="83">
        <v>239227632</v>
      </c>
      <c r="E71" s="84">
        <v>92799601</v>
      </c>
      <c r="F71" s="85">
        <f t="shared" si="17"/>
        <v>332027233</v>
      </c>
      <c r="G71" s="83">
        <v>239227632</v>
      </c>
      <c r="H71" s="84">
        <v>92799601</v>
      </c>
      <c r="I71" s="85">
        <f t="shared" si="18"/>
        <v>332027233</v>
      </c>
      <c r="J71" s="83">
        <v>39841827</v>
      </c>
      <c r="K71" s="84">
        <v>4870019</v>
      </c>
      <c r="L71" s="84">
        <f t="shared" si="19"/>
        <v>44711846</v>
      </c>
      <c r="M71" s="101">
        <f t="shared" si="20"/>
        <v>0.13466318890776047</v>
      </c>
      <c r="N71" s="83">
        <v>51020561</v>
      </c>
      <c r="O71" s="84">
        <v>22267990</v>
      </c>
      <c r="P71" s="84">
        <f t="shared" si="21"/>
        <v>73288551</v>
      </c>
      <c r="Q71" s="101">
        <f t="shared" si="22"/>
        <v>0.2207305417022826</v>
      </c>
      <c r="R71" s="83">
        <v>0</v>
      </c>
      <c r="S71" s="84">
        <v>0</v>
      </c>
      <c r="T71" s="84">
        <f t="shared" si="23"/>
        <v>0</v>
      </c>
      <c r="U71" s="101">
        <f t="shared" si="24"/>
        <v>0</v>
      </c>
      <c r="V71" s="83">
        <v>0</v>
      </c>
      <c r="W71" s="84">
        <v>0</v>
      </c>
      <c r="X71" s="84">
        <f t="shared" si="25"/>
        <v>0</v>
      </c>
      <c r="Y71" s="101">
        <f t="shared" si="26"/>
        <v>0</v>
      </c>
      <c r="Z71" s="83">
        <f t="shared" si="27"/>
        <v>90862388</v>
      </c>
      <c r="AA71" s="84">
        <f t="shared" si="28"/>
        <v>27138009</v>
      </c>
      <c r="AB71" s="84">
        <f t="shared" si="29"/>
        <v>118000397</v>
      </c>
      <c r="AC71" s="101">
        <f t="shared" si="30"/>
        <v>0.35539373061004303</v>
      </c>
      <c r="AD71" s="83">
        <v>76332577</v>
      </c>
      <c r="AE71" s="84">
        <v>20032219</v>
      </c>
      <c r="AF71" s="84">
        <f t="shared" si="31"/>
        <v>96364796</v>
      </c>
      <c r="AG71" s="84">
        <v>304353515</v>
      </c>
      <c r="AH71" s="84">
        <v>304353515</v>
      </c>
      <c r="AI71" s="85">
        <v>56517952</v>
      </c>
      <c r="AJ71" s="120">
        <f t="shared" si="32"/>
        <v>0.18569837118523175</v>
      </c>
      <c r="AK71" s="121">
        <f t="shared" si="33"/>
        <v>-0.23946758523724787</v>
      </c>
    </row>
    <row r="72" spans="1:37" x14ac:dyDescent="0.2">
      <c r="A72" s="61" t="s">
        <v>116</v>
      </c>
      <c r="B72" s="62" t="s">
        <v>353</v>
      </c>
      <c r="C72" s="63" t="s">
        <v>354</v>
      </c>
      <c r="D72" s="83">
        <v>577594066</v>
      </c>
      <c r="E72" s="84">
        <v>307283480</v>
      </c>
      <c r="F72" s="85">
        <f t="shared" si="17"/>
        <v>884877546</v>
      </c>
      <c r="G72" s="83">
        <v>577594066</v>
      </c>
      <c r="H72" s="84">
        <v>311283480</v>
      </c>
      <c r="I72" s="85">
        <f t="shared" si="18"/>
        <v>888877546</v>
      </c>
      <c r="J72" s="83">
        <v>120227191</v>
      </c>
      <c r="K72" s="84">
        <v>73869911</v>
      </c>
      <c r="L72" s="84">
        <f t="shared" si="19"/>
        <v>194097102</v>
      </c>
      <c r="M72" s="101">
        <f t="shared" si="20"/>
        <v>0.21934910980326763</v>
      </c>
      <c r="N72" s="83">
        <v>190066373</v>
      </c>
      <c r="O72" s="84">
        <v>67123984</v>
      </c>
      <c r="P72" s="84">
        <f t="shared" si="21"/>
        <v>257190357</v>
      </c>
      <c r="Q72" s="101">
        <f t="shared" si="22"/>
        <v>0.29065078909799796</v>
      </c>
      <c r="R72" s="83">
        <v>0</v>
      </c>
      <c r="S72" s="84">
        <v>0</v>
      </c>
      <c r="T72" s="84">
        <f t="shared" si="23"/>
        <v>0</v>
      </c>
      <c r="U72" s="101">
        <f t="shared" si="24"/>
        <v>0</v>
      </c>
      <c r="V72" s="83">
        <v>0</v>
      </c>
      <c r="W72" s="84">
        <v>0</v>
      </c>
      <c r="X72" s="84">
        <f t="shared" si="25"/>
        <v>0</v>
      </c>
      <c r="Y72" s="101">
        <f t="shared" si="26"/>
        <v>0</v>
      </c>
      <c r="Z72" s="83">
        <f t="shared" si="27"/>
        <v>310293564</v>
      </c>
      <c r="AA72" s="84">
        <f t="shared" si="28"/>
        <v>140993895</v>
      </c>
      <c r="AB72" s="84">
        <f t="shared" si="29"/>
        <v>451287459</v>
      </c>
      <c r="AC72" s="101">
        <f t="shared" si="30"/>
        <v>0.50999989890126562</v>
      </c>
      <c r="AD72" s="83">
        <v>214799765</v>
      </c>
      <c r="AE72" s="84">
        <v>165626072</v>
      </c>
      <c r="AF72" s="84">
        <f t="shared" si="31"/>
        <v>380425837</v>
      </c>
      <c r="AG72" s="84">
        <v>825764592</v>
      </c>
      <c r="AH72" s="84">
        <v>825764592</v>
      </c>
      <c r="AI72" s="85">
        <v>198142032</v>
      </c>
      <c r="AJ72" s="120">
        <f t="shared" si="32"/>
        <v>0.23994977977936841</v>
      </c>
      <c r="AK72" s="121">
        <f t="shared" si="33"/>
        <v>-0.32394087891564527</v>
      </c>
    </row>
    <row r="73" spans="1:37" ht="16.5" x14ac:dyDescent="0.3">
      <c r="A73" s="64" t="s">
        <v>0</v>
      </c>
      <c r="B73" s="65" t="s">
        <v>355</v>
      </c>
      <c r="C73" s="66" t="s">
        <v>0</v>
      </c>
      <c r="D73" s="86">
        <f>SUM(D68:D72)</f>
        <v>1748075185</v>
      </c>
      <c r="E73" s="87">
        <f>SUM(E68:E72)</f>
        <v>663542278</v>
      </c>
      <c r="F73" s="88">
        <f t="shared" si="17"/>
        <v>2411617463</v>
      </c>
      <c r="G73" s="86">
        <f>SUM(G68:G72)</f>
        <v>1748075185</v>
      </c>
      <c r="H73" s="87">
        <f>SUM(H68:H72)</f>
        <v>667542278</v>
      </c>
      <c r="I73" s="88">
        <f t="shared" si="18"/>
        <v>2415617463</v>
      </c>
      <c r="J73" s="86">
        <f>SUM(J68:J72)</f>
        <v>343739976</v>
      </c>
      <c r="K73" s="87">
        <f>SUM(K68:K72)</f>
        <v>117124694</v>
      </c>
      <c r="L73" s="87">
        <f t="shared" si="19"/>
        <v>460864670</v>
      </c>
      <c r="M73" s="102">
        <f t="shared" si="20"/>
        <v>0.19110189616337175</v>
      </c>
      <c r="N73" s="86">
        <f>SUM(N68:N72)</f>
        <v>474969413</v>
      </c>
      <c r="O73" s="87">
        <f>SUM(O68:O72)</f>
        <v>150976899</v>
      </c>
      <c r="P73" s="87">
        <f t="shared" si="21"/>
        <v>625946312</v>
      </c>
      <c r="Q73" s="102">
        <f t="shared" si="22"/>
        <v>0.25955456103777602</v>
      </c>
      <c r="R73" s="86">
        <f>SUM(R68:R72)</f>
        <v>0</v>
      </c>
      <c r="S73" s="87">
        <f>SUM(S68:S72)</f>
        <v>0</v>
      </c>
      <c r="T73" s="87">
        <f t="shared" si="23"/>
        <v>0</v>
      </c>
      <c r="U73" s="102">
        <f t="shared" si="24"/>
        <v>0</v>
      </c>
      <c r="V73" s="86">
        <f>SUM(V68:V72)</f>
        <v>0</v>
      </c>
      <c r="W73" s="87">
        <f>SUM(W68:W72)</f>
        <v>0</v>
      </c>
      <c r="X73" s="87">
        <f t="shared" si="25"/>
        <v>0</v>
      </c>
      <c r="Y73" s="102">
        <f t="shared" si="26"/>
        <v>0</v>
      </c>
      <c r="Z73" s="86">
        <f t="shared" si="27"/>
        <v>818709389</v>
      </c>
      <c r="AA73" s="87">
        <f t="shared" si="28"/>
        <v>268101593</v>
      </c>
      <c r="AB73" s="87">
        <f t="shared" si="29"/>
        <v>1086810982</v>
      </c>
      <c r="AC73" s="102">
        <f t="shared" si="30"/>
        <v>0.45065645720114772</v>
      </c>
      <c r="AD73" s="86">
        <f>SUM(AD68:AD72)</f>
        <v>664734411</v>
      </c>
      <c r="AE73" s="87">
        <f>SUM(AE68:AE72)</f>
        <v>260015722</v>
      </c>
      <c r="AF73" s="87">
        <f t="shared" si="31"/>
        <v>924750133</v>
      </c>
      <c r="AG73" s="87">
        <f>SUM(AG68:AG72)</f>
        <v>2294600586</v>
      </c>
      <c r="AH73" s="87">
        <f>SUM(AH68:AH72)</f>
        <v>2294600586</v>
      </c>
      <c r="AI73" s="88">
        <f>SUM(AI68:AI72)</f>
        <v>548317616</v>
      </c>
      <c r="AJ73" s="122">
        <f t="shared" si="32"/>
        <v>0.23895993897388468</v>
      </c>
      <c r="AK73" s="123">
        <f t="shared" si="33"/>
        <v>-0.32311844068693962</v>
      </c>
    </row>
    <row r="74" spans="1:37" ht="16.5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77904479568</v>
      </c>
      <c r="E74" s="90">
        <f>SUM(E9,E11:E15,E17:E24,E26:E29,E31:E35,E37:E40,E42:E47,E49:E53,E55:E60,E62:E66,E68:E72)</f>
        <v>12053907914</v>
      </c>
      <c r="F74" s="91">
        <f t="shared" si="17"/>
        <v>89958387482</v>
      </c>
      <c r="G74" s="89">
        <f>SUM(G9,G11:G15,G17:G24,G26:G29,G31:G35,G37:G40,G42:G47,G49:G53,G55:G60,G62:G66,G68:G72)</f>
        <v>78043011585</v>
      </c>
      <c r="H74" s="90">
        <f>SUM(H9,H11:H15,H17:H24,H26:H29,H31:H35,H37:H40,H42:H47,H49:H53,H55:H60,H62:H66,H68:H72)</f>
        <v>12086106155</v>
      </c>
      <c r="I74" s="91">
        <f t="shared" si="18"/>
        <v>90129117740</v>
      </c>
      <c r="J74" s="89">
        <f>SUM(J9,J11:J15,J17:J24,J26:J29,J31:J35,J37:J40,J42:J47,J49:J53,J55:J60,J62:J66,J68:J72)</f>
        <v>18322758161</v>
      </c>
      <c r="K74" s="90">
        <f>SUM(K9,K11:K15,K17:K24,K26:K29,K31:K35,K37:K40,K42:K47,K49:K53,K55:K60,K62:K66,K68:K72)</f>
        <v>1572236292</v>
      </c>
      <c r="L74" s="90">
        <f t="shared" si="19"/>
        <v>19894994453</v>
      </c>
      <c r="M74" s="103">
        <f t="shared" si="20"/>
        <v>0.22115774870887764</v>
      </c>
      <c r="N74" s="89">
        <f>SUM(N9,N11:N15,N17:N24,N26:N29,N31:N35,N37:N40,N42:N47,N49:N53,N55:N60,N62:N66,N68:N72)</f>
        <v>21445205339</v>
      </c>
      <c r="O74" s="90">
        <f>SUM(O9,O11:O15,O17:O24,O26:O29,O31:O35,O37:O40,O42:O47,O49:O53,O55:O60,O62:O66,O68:O72)</f>
        <v>2752893047</v>
      </c>
      <c r="P74" s="90">
        <f t="shared" si="21"/>
        <v>24198098386</v>
      </c>
      <c r="Q74" s="103">
        <f t="shared" si="22"/>
        <v>0.26899213139899664</v>
      </c>
      <c r="R74" s="89">
        <f>SUM(R9,R11:R15,R17:R24,R26:R29,R31:R35,R37:R40,R42:R47,R49:R53,R55:R60,R62:R66,R68:R72)</f>
        <v>0</v>
      </c>
      <c r="S74" s="90">
        <f>SUM(S9,S11:S15,S17:S24,S26:S29,S31:S35,S37:S40,S42:S47,S49:S53,S55:S60,S62:S66,S68:S72)</f>
        <v>0</v>
      </c>
      <c r="T74" s="90">
        <f t="shared" si="23"/>
        <v>0</v>
      </c>
      <c r="U74" s="103">
        <f t="shared" si="24"/>
        <v>0</v>
      </c>
      <c r="V74" s="89">
        <f>SUM(V9,V11:V15,V17:V24,V26:V29,V31:V35,V37:V40,V42:V47,V49:V53,V55:V60,V62:V66,V68:V72)</f>
        <v>0</v>
      </c>
      <c r="W74" s="90">
        <f>SUM(W9,W11:W15,W17:W24,W26:W29,W31:W35,W37:W40,W42:W47,W49:W53,W55:W60,W62:W66,W68:W72)</f>
        <v>0</v>
      </c>
      <c r="X74" s="90">
        <f t="shared" si="25"/>
        <v>0</v>
      </c>
      <c r="Y74" s="103">
        <f t="shared" si="26"/>
        <v>0</v>
      </c>
      <c r="Z74" s="89">
        <f t="shared" si="27"/>
        <v>39767963500</v>
      </c>
      <c r="AA74" s="90">
        <f t="shared" si="28"/>
        <v>4325129339</v>
      </c>
      <c r="AB74" s="90">
        <f t="shared" si="29"/>
        <v>44093092839</v>
      </c>
      <c r="AC74" s="103">
        <f t="shared" si="30"/>
        <v>0.4901498801078743</v>
      </c>
      <c r="AD74" s="89">
        <f>SUM(AD9,AD11:AD15,AD17:AD24,AD26:AD29,AD31:AD35,AD37:AD40,AD42:AD47,AD49:AD53,AD55:AD60,AD62:AD66,AD68:AD72)</f>
        <v>37794653163</v>
      </c>
      <c r="AE74" s="90">
        <f>SUM(AE9,AE11:AE15,AE17:AE24,AE26:AE29,AE31:AE35,AE37:AE40,AE42:AE47,AE49:AE53,AE55:AE60,AE62:AE66,AE68:AE72)</f>
        <v>4313050669</v>
      </c>
      <c r="AF74" s="90">
        <f t="shared" si="31"/>
        <v>42107703832</v>
      </c>
      <c r="AG74" s="90">
        <f>SUM(AG9,AG11:AG15,AG17:AG24,AG26:AG29,AG31:AG35,AG37:AG40,AG42:AG47,AG49:AG53,AG55:AG60,AG62:AG66,AG68:AG72)</f>
        <v>83197433425</v>
      </c>
      <c r="AH74" s="90">
        <f>SUM(AH9,AH11:AH15,AH17:AH24,AH26:AH29,AH31:AH35,AH37:AH40,AH42:AH47,AH49:AH53,AH55:AH60,AH62:AH66,AH68:AH72)</f>
        <v>83197433425</v>
      </c>
      <c r="AI74" s="91">
        <f>SUM(AI9,AI11:AI15,AI17:AI24,AI26:AI29,AI31:AI35,AI37:AI40,AI42:AI47,AI49:AI53,AI55:AI60,AI62:AI66,AI68:AI72)</f>
        <v>19583977884</v>
      </c>
      <c r="AJ74" s="124">
        <f t="shared" si="32"/>
        <v>0.23539161098826888</v>
      </c>
      <c r="AK74" s="125">
        <f t="shared" si="33"/>
        <v>-0.42532847474787949</v>
      </c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357</v>
      </c>
      <c r="C9" s="63" t="s">
        <v>358</v>
      </c>
      <c r="D9" s="83">
        <v>502006846</v>
      </c>
      <c r="E9" s="84">
        <v>113672306</v>
      </c>
      <c r="F9" s="85">
        <f>$D9       +$E9</f>
        <v>615679152</v>
      </c>
      <c r="G9" s="83">
        <v>502006846</v>
      </c>
      <c r="H9" s="84">
        <v>113672306</v>
      </c>
      <c r="I9" s="85">
        <f>$G9       +$H9</f>
        <v>615679152</v>
      </c>
      <c r="J9" s="83">
        <v>70685966</v>
      </c>
      <c r="K9" s="84">
        <v>25171309</v>
      </c>
      <c r="L9" s="84">
        <f>$J9       +$K9</f>
        <v>95857275</v>
      </c>
      <c r="M9" s="101">
        <f>IF(($F9       =0),0,($L9       /$F9       ))</f>
        <v>0.15569355351502953</v>
      </c>
      <c r="N9" s="83">
        <v>67638424</v>
      </c>
      <c r="O9" s="84">
        <v>26348340</v>
      </c>
      <c r="P9" s="84">
        <f>$N9       +$O9</f>
        <v>93986764</v>
      </c>
      <c r="Q9" s="101">
        <f>IF(($F9       =0),0,($P9       /$F9       ))</f>
        <v>0.15265542725409678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138324390</v>
      </c>
      <c r="AA9" s="84">
        <f>$K9       +$O9</f>
        <v>51519649</v>
      </c>
      <c r="AB9" s="84">
        <f>$Z9       +$AA9</f>
        <v>189844039</v>
      </c>
      <c r="AC9" s="101">
        <f>IF(($F9       =0),0,($AB9       /$F9       ))</f>
        <v>0.30834898076912631</v>
      </c>
      <c r="AD9" s="83">
        <v>150255946</v>
      </c>
      <c r="AE9" s="84">
        <v>47094093</v>
      </c>
      <c r="AF9" s="84">
        <f>$AD9       +$AE9</f>
        <v>197350039</v>
      </c>
      <c r="AG9" s="84">
        <v>596756742</v>
      </c>
      <c r="AH9" s="84">
        <v>596756742</v>
      </c>
      <c r="AI9" s="85">
        <v>117787968</v>
      </c>
      <c r="AJ9" s="120">
        <f>IF(($AG9       =0),0,($AI9       /$AG9       ))</f>
        <v>0.19738020488086919</v>
      </c>
      <c r="AK9" s="121">
        <f>IF(($AF9       =0),0,(($P9       /$AF9       )-1))</f>
        <v>-0.52375604040291068</v>
      </c>
    </row>
    <row r="10" spans="1:37" x14ac:dyDescent="0.2">
      <c r="A10" s="61" t="s">
        <v>101</v>
      </c>
      <c r="B10" s="62" t="s">
        <v>359</v>
      </c>
      <c r="C10" s="63" t="s">
        <v>360</v>
      </c>
      <c r="D10" s="83">
        <v>361590887</v>
      </c>
      <c r="E10" s="84">
        <v>116244219</v>
      </c>
      <c r="F10" s="85">
        <f t="shared" ref="F10:F41" si="0">$D10      +$E10</f>
        <v>477835106</v>
      </c>
      <c r="G10" s="83">
        <v>361590887</v>
      </c>
      <c r="H10" s="84">
        <v>116244219</v>
      </c>
      <c r="I10" s="85">
        <f t="shared" ref="I10:I41" si="1">$G10      +$H10</f>
        <v>477835106</v>
      </c>
      <c r="J10" s="83">
        <v>62724567</v>
      </c>
      <c r="K10" s="84">
        <v>27296543</v>
      </c>
      <c r="L10" s="84">
        <f t="shared" ref="L10:L41" si="2">$J10      +$K10</f>
        <v>90021110</v>
      </c>
      <c r="M10" s="101">
        <f t="shared" ref="M10:M41" si="3">IF(($F10      =0),0,($L10      /$F10      ))</f>
        <v>0.18839367151897793</v>
      </c>
      <c r="N10" s="83">
        <v>96153519</v>
      </c>
      <c r="O10" s="84">
        <v>34462296</v>
      </c>
      <c r="P10" s="84">
        <f t="shared" ref="P10:P41" si="4">$N10      +$O10</f>
        <v>130615815</v>
      </c>
      <c r="Q10" s="101">
        <f t="shared" ref="Q10:Q41" si="5">IF(($F10      =0),0,($P10      /$F10      ))</f>
        <v>0.27334913939956518</v>
      </c>
      <c r="R10" s="83">
        <v>0</v>
      </c>
      <c r="S10" s="84">
        <v>0</v>
      </c>
      <c r="T10" s="84">
        <f t="shared" ref="T10:T41" si="6">$R10      +$S10</f>
        <v>0</v>
      </c>
      <c r="U10" s="101">
        <f t="shared" ref="U10:U41" si="7">IF(($I10      =0),0,($T10      /$I10      ))</f>
        <v>0</v>
      </c>
      <c r="V10" s="83">
        <v>0</v>
      </c>
      <c r="W10" s="84">
        <v>0</v>
      </c>
      <c r="X10" s="84">
        <f t="shared" ref="X10:X41" si="8">$V10      +$W10</f>
        <v>0</v>
      </c>
      <c r="Y10" s="101">
        <f t="shared" ref="Y10:Y41" si="9">IF(($I10      =0),0,($X10      /$I10      ))</f>
        <v>0</v>
      </c>
      <c r="Z10" s="83">
        <f t="shared" ref="Z10:Z41" si="10">$J10      +$N10</f>
        <v>158878086</v>
      </c>
      <c r="AA10" s="84">
        <f t="shared" ref="AA10:AA41" si="11">$K10      +$O10</f>
        <v>61758839</v>
      </c>
      <c r="AB10" s="84">
        <f t="shared" ref="AB10:AB41" si="12">$Z10      +$AA10</f>
        <v>220636925</v>
      </c>
      <c r="AC10" s="101">
        <f t="shared" ref="AC10:AC41" si="13">IF(($F10      =0),0,($AB10      /$F10      ))</f>
        <v>0.46174281091854308</v>
      </c>
      <c r="AD10" s="83">
        <v>135640353</v>
      </c>
      <c r="AE10" s="84">
        <v>50858442</v>
      </c>
      <c r="AF10" s="84">
        <f t="shared" ref="AF10:AF41" si="14">$AD10      +$AE10</f>
        <v>186498795</v>
      </c>
      <c r="AG10" s="84">
        <v>480024591</v>
      </c>
      <c r="AH10" s="84">
        <v>480024591</v>
      </c>
      <c r="AI10" s="85">
        <v>94646324</v>
      </c>
      <c r="AJ10" s="120">
        <f t="shared" ref="AJ10:AJ41" si="15">IF(($AG10      =0),0,($AI10      /$AG10      ))</f>
        <v>0.19716974041440305</v>
      </c>
      <c r="AK10" s="121">
        <f t="shared" ref="AK10:AK41" si="16">IF(($AF10      =0),0,(($P10      /$AF10      )-1))</f>
        <v>-0.29964257946009787</v>
      </c>
    </row>
    <row r="11" spans="1:37" x14ac:dyDescent="0.2">
      <c r="A11" s="61" t="s">
        <v>101</v>
      </c>
      <c r="B11" s="62" t="s">
        <v>361</v>
      </c>
      <c r="C11" s="63" t="s">
        <v>362</v>
      </c>
      <c r="D11" s="83">
        <v>1322172625</v>
      </c>
      <c r="E11" s="84">
        <v>130857450</v>
      </c>
      <c r="F11" s="85">
        <f t="shared" si="0"/>
        <v>1453030075</v>
      </c>
      <c r="G11" s="83">
        <v>1322172625</v>
      </c>
      <c r="H11" s="84">
        <v>130857450</v>
      </c>
      <c r="I11" s="85">
        <f t="shared" si="1"/>
        <v>1453030075</v>
      </c>
      <c r="J11" s="83">
        <v>200605835</v>
      </c>
      <c r="K11" s="84">
        <v>56457553</v>
      </c>
      <c r="L11" s="84">
        <f t="shared" si="2"/>
        <v>257063388</v>
      </c>
      <c r="M11" s="101">
        <f t="shared" si="3"/>
        <v>0.17691539385377139</v>
      </c>
      <c r="N11" s="83">
        <v>264554228</v>
      </c>
      <c r="O11" s="84">
        <v>25163642</v>
      </c>
      <c r="P11" s="84">
        <f t="shared" si="4"/>
        <v>289717870</v>
      </c>
      <c r="Q11" s="101">
        <f t="shared" si="5"/>
        <v>0.19938876351200094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465160063</v>
      </c>
      <c r="AA11" s="84">
        <f t="shared" si="11"/>
        <v>81621195</v>
      </c>
      <c r="AB11" s="84">
        <f t="shared" si="12"/>
        <v>546781258</v>
      </c>
      <c r="AC11" s="101">
        <f t="shared" si="13"/>
        <v>0.37630415736577233</v>
      </c>
      <c r="AD11" s="83">
        <v>542210450</v>
      </c>
      <c r="AE11" s="84">
        <v>55652439</v>
      </c>
      <c r="AF11" s="84">
        <f t="shared" si="14"/>
        <v>597862889</v>
      </c>
      <c r="AG11" s="84">
        <v>1418328075</v>
      </c>
      <c r="AH11" s="84">
        <v>1418328075</v>
      </c>
      <c r="AI11" s="85">
        <v>414654207</v>
      </c>
      <c r="AJ11" s="120">
        <f t="shared" si="15"/>
        <v>0.29235422629563335</v>
      </c>
      <c r="AK11" s="121">
        <f t="shared" si="16"/>
        <v>-0.51541084865697351</v>
      </c>
    </row>
    <row r="12" spans="1:37" x14ac:dyDescent="0.2">
      <c r="A12" s="61" t="s">
        <v>101</v>
      </c>
      <c r="B12" s="62" t="s">
        <v>363</v>
      </c>
      <c r="C12" s="63" t="s">
        <v>364</v>
      </c>
      <c r="D12" s="83">
        <v>613091538</v>
      </c>
      <c r="E12" s="84">
        <v>56126505</v>
      </c>
      <c r="F12" s="85">
        <f t="shared" si="0"/>
        <v>669218043</v>
      </c>
      <c r="G12" s="83">
        <v>613091538</v>
      </c>
      <c r="H12" s="84">
        <v>56126505</v>
      </c>
      <c r="I12" s="85">
        <f t="shared" si="1"/>
        <v>669218043</v>
      </c>
      <c r="J12" s="83">
        <v>85842729</v>
      </c>
      <c r="K12" s="84">
        <v>4641258</v>
      </c>
      <c r="L12" s="84">
        <f t="shared" si="2"/>
        <v>90483987</v>
      </c>
      <c r="M12" s="101">
        <f t="shared" si="3"/>
        <v>0.1352085287395636</v>
      </c>
      <c r="N12" s="83">
        <v>103152749</v>
      </c>
      <c r="O12" s="84">
        <v>4554106</v>
      </c>
      <c r="P12" s="84">
        <f t="shared" si="4"/>
        <v>107706855</v>
      </c>
      <c r="Q12" s="101">
        <f t="shared" si="5"/>
        <v>0.16094433813703973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188995478</v>
      </c>
      <c r="AA12" s="84">
        <f t="shared" si="11"/>
        <v>9195364</v>
      </c>
      <c r="AB12" s="84">
        <f t="shared" si="12"/>
        <v>198190842</v>
      </c>
      <c r="AC12" s="101">
        <f t="shared" si="13"/>
        <v>0.2961528668766033</v>
      </c>
      <c r="AD12" s="83">
        <v>167046088</v>
      </c>
      <c r="AE12" s="84">
        <v>15925884</v>
      </c>
      <c r="AF12" s="84">
        <f t="shared" si="14"/>
        <v>182971972</v>
      </c>
      <c r="AG12" s="84">
        <v>627215385</v>
      </c>
      <c r="AH12" s="84">
        <v>627215385</v>
      </c>
      <c r="AI12" s="85">
        <v>78940181</v>
      </c>
      <c r="AJ12" s="120">
        <f t="shared" si="15"/>
        <v>0.12585817071435518</v>
      </c>
      <c r="AK12" s="121">
        <f t="shared" si="16"/>
        <v>-0.41134779374843267</v>
      </c>
    </row>
    <row r="13" spans="1:37" x14ac:dyDescent="0.2">
      <c r="A13" s="61" t="s">
        <v>101</v>
      </c>
      <c r="B13" s="62" t="s">
        <v>365</v>
      </c>
      <c r="C13" s="63" t="s">
        <v>366</v>
      </c>
      <c r="D13" s="83">
        <v>243875694</v>
      </c>
      <c r="E13" s="84">
        <v>167380838</v>
      </c>
      <c r="F13" s="85">
        <f t="shared" si="0"/>
        <v>411256532</v>
      </c>
      <c r="G13" s="83">
        <v>243875694</v>
      </c>
      <c r="H13" s="84">
        <v>167380838</v>
      </c>
      <c r="I13" s="85">
        <f t="shared" si="1"/>
        <v>411256532</v>
      </c>
      <c r="J13" s="83">
        <v>16076685</v>
      </c>
      <c r="K13" s="84">
        <v>31163452</v>
      </c>
      <c r="L13" s="84">
        <f t="shared" si="2"/>
        <v>47240137</v>
      </c>
      <c r="M13" s="101">
        <f t="shared" si="3"/>
        <v>0.11486780956466365</v>
      </c>
      <c r="N13" s="83">
        <v>46162609</v>
      </c>
      <c r="O13" s="84">
        <v>47452577</v>
      </c>
      <c r="P13" s="84">
        <f t="shared" si="4"/>
        <v>93615186</v>
      </c>
      <c r="Q13" s="101">
        <f t="shared" si="5"/>
        <v>0.22763209509338567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62239294</v>
      </c>
      <c r="AA13" s="84">
        <f t="shared" si="11"/>
        <v>78616029</v>
      </c>
      <c r="AB13" s="84">
        <f t="shared" si="12"/>
        <v>140855323</v>
      </c>
      <c r="AC13" s="101">
        <f t="shared" si="13"/>
        <v>0.3424999046580493</v>
      </c>
      <c r="AD13" s="83">
        <v>45234215</v>
      </c>
      <c r="AE13" s="84">
        <v>52740538</v>
      </c>
      <c r="AF13" s="84">
        <f t="shared" si="14"/>
        <v>97974753</v>
      </c>
      <c r="AG13" s="84">
        <v>399934142</v>
      </c>
      <c r="AH13" s="84">
        <v>399934142</v>
      </c>
      <c r="AI13" s="85">
        <v>39008192</v>
      </c>
      <c r="AJ13" s="120">
        <f t="shared" si="15"/>
        <v>9.7536538903447753E-2</v>
      </c>
      <c r="AK13" s="121">
        <f t="shared" si="16"/>
        <v>-4.4496840936154247E-2</v>
      </c>
    </row>
    <row r="14" spans="1:37" x14ac:dyDescent="0.2">
      <c r="A14" s="61" t="s">
        <v>116</v>
      </c>
      <c r="B14" s="62" t="s">
        <v>367</v>
      </c>
      <c r="C14" s="63" t="s">
        <v>368</v>
      </c>
      <c r="D14" s="83">
        <v>1712475948</v>
      </c>
      <c r="E14" s="84">
        <v>523193748</v>
      </c>
      <c r="F14" s="85">
        <f t="shared" si="0"/>
        <v>2235669696</v>
      </c>
      <c r="G14" s="83">
        <v>1712475948</v>
      </c>
      <c r="H14" s="84">
        <v>523193748</v>
      </c>
      <c r="I14" s="85">
        <f t="shared" si="1"/>
        <v>2235669696</v>
      </c>
      <c r="J14" s="83">
        <v>227730919</v>
      </c>
      <c r="K14" s="84">
        <v>45842278</v>
      </c>
      <c r="L14" s="84">
        <f t="shared" si="2"/>
        <v>273573197</v>
      </c>
      <c r="M14" s="101">
        <f t="shared" si="3"/>
        <v>0.12236744877361347</v>
      </c>
      <c r="N14" s="83">
        <v>230506182</v>
      </c>
      <c r="O14" s="84">
        <v>68528286</v>
      </c>
      <c r="P14" s="84">
        <f t="shared" si="4"/>
        <v>299034468</v>
      </c>
      <c r="Q14" s="101">
        <f t="shared" si="5"/>
        <v>0.13375610383547462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458237101</v>
      </c>
      <c r="AA14" s="84">
        <f t="shared" si="11"/>
        <v>114370564</v>
      </c>
      <c r="AB14" s="84">
        <f t="shared" si="12"/>
        <v>572607665</v>
      </c>
      <c r="AC14" s="101">
        <f t="shared" si="13"/>
        <v>0.25612355260908809</v>
      </c>
      <c r="AD14" s="83">
        <v>681950495</v>
      </c>
      <c r="AE14" s="84">
        <v>315594550</v>
      </c>
      <c r="AF14" s="84">
        <f t="shared" si="14"/>
        <v>997545045</v>
      </c>
      <c r="AG14" s="84">
        <v>1848380580</v>
      </c>
      <c r="AH14" s="84">
        <v>1848380580</v>
      </c>
      <c r="AI14" s="85">
        <v>579376439</v>
      </c>
      <c r="AJ14" s="120">
        <f t="shared" si="15"/>
        <v>0.31345083651549727</v>
      </c>
      <c r="AK14" s="121">
        <f t="shared" si="16"/>
        <v>-0.70022960918020494</v>
      </c>
    </row>
    <row r="15" spans="1:37" ht="16.5" x14ac:dyDescent="0.3">
      <c r="A15" s="64" t="s">
        <v>0</v>
      </c>
      <c r="B15" s="65" t="s">
        <v>369</v>
      </c>
      <c r="C15" s="66" t="s">
        <v>0</v>
      </c>
      <c r="D15" s="86">
        <f>SUM(D9:D14)</f>
        <v>4755213538</v>
      </c>
      <c r="E15" s="87">
        <f>SUM(E9:E14)</f>
        <v>1107475066</v>
      </c>
      <c r="F15" s="88">
        <f t="shared" si="0"/>
        <v>5862688604</v>
      </c>
      <c r="G15" s="86">
        <f>SUM(G9:G14)</f>
        <v>4755213538</v>
      </c>
      <c r="H15" s="87">
        <f>SUM(H9:H14)</f>
        <v>1107475066</v>
      </c>
      <c r="I15" s="88">
        <f t="shared" si="1"/>
        <v>5862688604</v>
      </c>
      <c r="J15" s="86">
        <f>SUM(J9:J14)</f>
        <v>663666701</v>
      </c>
      <c r="K15" s="87">
        <f>SUM(K9:K14)</f>
        <v>190572393</v>
      </c>
      <c r="L15" s="87">
        <f t="shared" si="2"/>
        <v>854239094</v>
      </c>
      <c r="M15" s="102">
        <f t="shared" si="3"/>
        <v>0.14570773781455304</v>
      </c>
      <c r="N15" s="86">
        <f>SUM(N9:N14)</f>
        <v>808167711</v>
      </c>
      <c r="O15" s="87">
        <f>SUM(O9:O14)</f>
        <v>206509247</v>
      </c>
      <c r="P15" s="87">
        <f t="shared" si="4"/>
        <v>1014676958</v>
      </c>
      <c r="Q15" s="102">
        <f t="shared" si="5"/>
        <v>0.17307365724792298</v>
      </c>
      <c r="R15" s="86">
        <f>SUM(R9:R14)</f>
        <v>0</v>
      </c>
      <c r="S15" s="87">
        <f>SUM(S9:S14)</f>
        <v>0</v>
      </c>
      <c r="T15" s="87">
        <f t="shared" si="6"/>
        <v>0</v>
      </c>
      <c r="U15" s="102">
        <f t="shared" si="7"/>
        <v>0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1471834412</v>
      </c>
      <c r="AA15" s="87">
        <f t="shared" si="11"/>
        <v>397081640</v>
      </c>
      <c r="AB15" s="87">
        <f t="shared" si="12"/>
        <v>1868916052</v>
      </c>
      <c r="AC15" s="102">
        <f t="shared" si="13"/>
        <v>0.31878139506247599</v>
      </c>
      <c r="AD15" s="86">
        <f>SUM(AD9:AD14)</f>
        <v>1722337547</v>
      </c>
      <c r="AE15" s="87">
        <f>SUM(AE9:AE14)</f>
        <v>537865946</v>
      </c>
      <c r="AF15" s="87">
        <f t="shared" si="14"/>
        <v>2260203493</v>
      </c>
      <c r="AG15" s="87">
        <f>SUM(AG9:AG14)</f>
        <v>5370639515</v>
      </c>
      <c r="AH15" s="87">
        <f>SUM(AH9:AH14)</f>
        <v>5370639515</v>
      </c>
      <c r="AI15" s="88">
        <f>SUM(AI9:AI14)</f>
        <v>1324413311</v>
      </c>
      <c r="AJ15" s="122">
        <f t="shared" si="15"/>
        <v>0.24660253351597367</v>
      </c>
      <c r="AK15" s="123">
        <f t="shared" si="16"/>
        <v>-0.55106831701547154</v>
      </c>
    </row>
    <row r="16" spans="1:37" x14ac:dyDescent="0.2">
      <c r="A16" s="61" t="s">
        <v>101</v>
      </c>
      <c r="B16" s="62" t="s">
        <v>370</v>
      </c>
      <c r="C16" s="63" t="s">
        <v>371</v>
      </c>
      <c r="D16" s="83">
        <v>857304422</v>
      </c>
      <c r="E16" s="84">
        <v>87455312</v>
      </c>
      <c r="F16" s="85">
        <f t="shared" si="0"/>
        <v>944759734</v>
      </c>
      <c r="G16" s="83">
        <v>857304422</v>
      </c>
      <c r="H16" s="84">
        <v>87455312</v>
      </c>
      <c r="I16" s="85">
        <f t="shared" si="1"/>
        <v>944759734</v>
      </c>
      <c r="J16" s="83">
        <v>48276090</v>
      </c>
      <c r="K16" s="84">
        <v>700759</v>
      </c>
      <c r="L16" s="84">
        <f t="shared" si="2"/>
        <v>48976849</v>
      </c>
      <c r="M16" s="101">
        <f t="shared" si="3"/>
        <v>5.1840533881178305E-2</v>
      </c>
      <c r="N16" s="83">
        <v>72326211</v>
      </c>
      <c r="O16" s="84">
        <v>5957796</v>
      </c>
      <c r="P16" s="84">
        <f t="shared" si="4"/>
        <v>78284007</v>
      </c>
      <c r="Q16" s="101">
        <f t="shared" si="5"/>
        <v>8.2861286507792675E-2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120602301</v>
      </c>
      <c r="AA16" s="84">
        <f t="shared" si="11"/>
        <v>6658555</v>
      </c>
      <c r="AB16" s="84">
        <f t="shared" si="12"/>
        <v>127260856</v>
      </c>
      <c r="AC16" s="101">
        <f t="shared" si="13"/>
        <v>0.13470182038897099</v>
      </c>
      <c r="AD16" s="83">
        <v>137014590</v>
      </c>
      <c r="AE16" s="84">
        <v>13582777</v>
      </c>
      <c r="AF16" s="84">
        <f t="shared" si="14"/>
        <v>150597367</v>
      </c>
      <c r="AG16" s="84">
        <v>419986164</v>
      </c>
      <c r="AH16" s="84">
        <v>419986164</v>
      </c>
      <c r="AI16" s="85">
        <v>104854721</v>
      </c>
      <c r="AJ16" s="120">
        <f t="shared" si="15"/>
        <v>0.2496623222092621</v>
      </c>
      <c r="AK16" s="121">
        <f t="shared" si="16"/>
        <v>-0.48017678821702103</v>
      </c>
    </row>
    <row r="17" spans="1:37" x14ac:dyDescent="0.2">
      <c r="A17" s="61" t="s">
        <v>101</v>
      </c>
      <c r="B17" s="62" t="s">
        <v>372</v>
      </c>
      <c r="C17" s="63" t="s">
        <v>373</v>
      </c>
      <c r="D17" s="83">
        <v>757663336</v>
      </c>
      <c r="E17" s="84">
        <v>199305000</v>
      </c>
      <c r="F17" s="85">
        <f t="shared" si="0"/>
        <v>956968336</v>
      </c>
      <c r="G17" s="83">
        <v>757663336</v>
      </c>
      <c r="H17" s="84">
        <v>212305000</v>
      </c>
      <c r="I17" s="85">
        <f t="shared" si="1"/>
        <v>969968336</v>
      </c>
      <c r="J17" s="83">
        <v>128230429</v>
      </c>
      <c r="K17" s="84">
        <v>15919844</v>
      </c>
      <c r="L17" s="84">
        <f t="shared" si="2"/>
        <v>144150273</v>
      </c>
      <c r="M17" s="101">
        <f t="shared" si="3"/>
        <v>0.15063222844188232</v>
      </c>
      <c r="N17" s="83">
        <v>191470965</v>
      </c>
      <c r="O17" s="84">
        <v>43931360</v>
      </c>
      <c r="P17" s="84">
        <f t="shared" si="4"/>
        <v>235402325</v>
      </c>
      <c r="Q17" s="101">
        <f t="shared" si="5"/>
        <v>0.24598757988581976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319701394</v>
      </c>
      <c r="AA17" s="84">
        <f t="shared" si="11"/>
        <v>59851204</v>
      </c>
      <c r="AB17" s="84">
        <f t="shared" si="12"/>
        <v>379552598</v>
      </c>
      <c r="AC17" s="101">
        <f t="shared" si="13"/>
        <v>0.39661980832770205</v>
      </c>
      <c r="AD17" s="83">
        <v>272259904</v>
      </c>
      <c r="AE17" s="84">
        <v>56840967</v>
      </c>
      <c r="AF17" s="84">
        <f t="shared" si="14"/>
        <v>329100871</v>
      </c>
      <c r="AG17" s="84">
        <v>890095080</v>
      </c>
      <c r="AH17" s="84">
        <v>890095080</v>
      </c>
      <c r="AI17" s="85">
        <v>192712081</v>
      </c>
      <c r="AJ17" s="120">
        <f t="shared" si="15"/>
        <v>0.21650729829896376</v>
      </c>
      <c r="AK17" s="121">
        <f t="shared" si="16"/>
        <v>-0.28471072019739507</v>
      </c>
    </row>
    <row r="18" spans="1:37" x14ac:dyDescent="0.2">
      <c r="A18" s="61" t="s">
        <v>101</v>
      </c>
      <c r="B18" s="62" t="s">
        <v>374</v>
      </c>
      <c r="C18" s="63" t="s">
        <v>375</v>
      </c>
      <c r="D18" s="83">
        <v>1111661311</v>
      </c>
      <c r="E18" s="84">
        <v>424622191</v>
      </c>
      <c r="F18" s="85">
        <f t="shared" si="0"/>
        <v>1536283502</v>
      </c>
      <c r="G18" s="83">
        <v>1111661311</v>
      </c>
      <c r="H18" s="84">
        <v>424622191</v>
      </c>
      <c r="I18" s="85">
        <f t="shared" si="1"/>
        <v>1536283502</v>
      </c>
      <c r="J18" s="83">
        <v>232839617</v>
      </c>
      <c r="K18" s="84">
        <v>36810264</v>
      </c>
      <c r="L18" s="84">
        <f t="shared" si="2"/>
        <v>269649881</v>
      </c>
      <c r="M18" s="101">
        <f t="shared" si="3"/>
        <v>0.1755209117646308</v>
      </c>
      <c r="N18" s="83">
        <v>306063596</v>
      </c>
      <c r="O18" s="84">
        <v>56681075</v>
      </c>
      <c r="P18" s="84">
        <f t="shared" si="4"/>
        <v>362744671</v>
      </c>
      <c r="Q18" s="101">
        <f t="shared" si="5"/>
        <v>0.23611831444376208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538903213</v>
      </c>
      <c r="AA18" s="84">
        <f t="shared" si="11"/>
        <v>93491339</v>
      </c>
      <c r="AB18" s="84">
        <f t="shared" si="12"/>
        <v>632394552</v>
      </c>
      <c r="AC18" s="101">
        <f t="shared" si="13"/>
        <v>0.41163922620839288</v>
      </c>
      <c r="AD18" s="83">
        <v>469214171</v>
      </c>
      <c r="AE18" s="84">
        <v>40730230</v>
      </c>
      <c r="AF18" s="84">
        <f t="shared" si="14"/>
        <v>509944401</v>
      </c>
      <c r="AG18" s="84">
        <v>1212777144</v>
      </c>
      <c r="AH18" s="84">
        <v>1212777144</v>
      </c>
      <c r="AI18" s="85">
        <v>292283582</v>
      </c>
      <c r="AJ18" s="120">
        <f t="shared" si="15"/>
        <v>0.24100353757986059</v>
      </c>
      <c r="AK18" s="121">
        <f t="shared" si="16"/>
        <v>-0.28865839042715558</v>
      </c>
    </row>
    <row r="19" spans="1:37" x14ac:dyDescent="0.2">
      <c r="A19" s="61" t="s">
        <v>101</v>
      </c>
      <c r="B19" s="62" t="s">
        <v>376</v>
      </c>
      <c r="C19" s="63" t="s">
        <v>377</v>
      </c>
      <c r="D19" s="83">
        <v>443227668</v>
      </c>
      <c r="E19" s="84">
        <v>267307956</v>
      </c>
      <c r="F19" s="85">
        <f t="shared" si="0"/>
        <v>710535624</v>
      </c>
      <c r="G19" s="83">
        <v>469227668</v>
      </c>
      <c r="H19" s="84">
        <v>267307956</v>
      </c>
      <c r="I19" s="85">
        <f t="shared" si="1"/>
        <v>736535624</v>
      </c>
      <c r="J19" s="83">
        <v>79700810</v>
      </c>
      <c r="K19" s="84">
        <v>74427904</v>
      </c>
      <c r="L19" s="84">
        <f t="shared" si="2"/>
        <v>154128714</v>
      </c>
      <c r="M19" s="101">
        <f t="shared" si="3"/>
        <v>0.21691905204178757</v>
      </c>
      <c r="N19" s="83">
        <v>136087051</v>
      </c>
      <c r="O19" s="84">
        <v>81480165</v>
      </c>
      <c r="P19" s="84">
        <f t="shared" si="4"/>
        <v>217567216</v>
      </c>
      <c r="Q19" s="101">
        <f t="shared" si="5"/>
        <v>0.3062017000290474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215787861</v>
      </c>
      <c r="AA19" s="84">
        <f t="shared" si="11"/>
        <v>155908069</v>
      </c>
      <c r="AB19" s="84">
        <f t="shared" si="12"/>
        <v>371695930</v>
      </c>
      <c r="AC19" s="101">
        <f t="shared" si="13"/>
        <v>0.52312075207083497</v>
      </c>
      <c r="AD19" s="83">
        <v>142951114</v>
      </c>
      <c r="AE19" s="84">
        <v>102880142</v>
      </c>
      <c r="AF19" s="84">
        <f t="shared" si="14"/>
        <v>245831256</v>
      </c>
      <c r="AG19" s="84">
        <v>725068079</v>
      </c>
      <c r="AH19" s="84">
        <v>725068079</v>
      </c>
      <c r="AI19" s="85">
        <v>135629526</v>
      </c>
      <c r="AJ19" s="120">
        <f t="shared" si="15"/>
        <v>0.18705764317615201</v>
      </c>
      <c r="AK19" s="121">
        <f t="shared" si="16"/>
        <v>-0.11497333764588502</v>
      </c>
    </row>
    <row r="20" spans="1:37" x14ac:dyDescent="0.2">
      <c r="A20" s="61" t="s">
        <v>116</v>
      </c>
      <c r="B20" s="62" t="s">
        <v>378</v>
      </c>
      <c r="C20" s="63" t="s">
        <v>379</v>
      </c>
      <c r="D20" s="83">
        <v>1560233497</v>
      </c>
      <c r="E20" s="84">
        <v>769811001</v>
      </c>
      <c r="F20" s="85">
        <f t="shared" si="0"/>
        <v>2330044498</v>
      </c>
      <c r="G20" s="83">
        <v>1560233497</v>
      </c>
      <c r="H20" s="84">
        <v>769811001</v>
      </c>
      <c r="I20" s="85">
        <f t="shared" si="1"/>
        <v>2330044498</v>
      </c>
      <c r="J20" s="83">
        <v>221672362</v>
      </c>
      <c r="K20" s="84">
        <v>163599748</v>
      </c>
      <c r="L20" s="84">
        <f t="shared" si="2"/>
        <v>385272110</v>
      </c>
      <c r="M20" s="101">
        <f t="shared" si="3"/>
        <v>0.16534967908582834</v>
      </c>
      <c r="N20" s="83">
        <v>318745508</v>
      </c>
      <c r="O20" s="84">
        <v>196252582</v>
      </c>
      <c r="P20" s="84">
        <f t="shared" si="4"/>
        <v>514998090</v>
      </c>
      <c r="Q20" s="101">
        <f t="shared" si="5"/>
        <v>0.22102500207272865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540417870</v>
      </c>
      <c r="AA20" s="84">
        <f t="shared" si="11"/>
        <v>359852330</v>
      </c>
      <c r="AB20" s="84">
        <f t="shared" si="12"/>
        <v>900270200</v>
      </c>
      <c r="AC20" s="101">
        <f t="shared" si="13"/>
        <v>0.386374681158557</v>
      </c>
      <c r="AD20" s="83">
        <v>518215260</v>
      </c>
      <c r="AE20" s="84">
        <v>306889441</v>
      </c>
      <c r="AF20" s="84">
        <f t="shared" si="14"/>
        <v>825104701</v>
      </c>
      <c r="AG20" s="84">
        <v>2038544016</v>
      </c>
      <c r="AH20" s="84">
        <v>2038544016</v>
      </c>
      <c r="AI20" s="85">
        <v>417500735</v>
      </c>
      <c r="AJ20" s="120">
        <f t="shared" si="15"/>
        <v>0.2048033948362879</v>
      </c>
      <c r="AK20" s="121">
        <f t="shared" si="16"/>
        <v>-0.37583910335762349</v>
      </c>
    </row>
    <row r="21" spans="1:37" ht="16.5" x14ac:dyDescent="0.3">
      <c r="A21" s="64" t="s">
        <v>0</v>
      </c>
      <c r="B21" s="65" t="s">
        <v>380</v>
      </c>
      <c r="C21" s="66" t="s">
        <v>0</v>
      </c>
      <c r="D21" s="86">
        <f>SUM(D16:D20)</f>
        <v>4730090234</v>
      </c>
      <c r="E21" s="87">
        <f>SUM(E16:E20)</f>
        <v>1748501460</v>
      </c>
      <c r="F21" s="88">
        <f t="shared" si="0"/>
        <v>6478591694</v>
      </c>
      <c r="G21" s="86">
        <f>SUM(G16:G20)</f>
        <v>4756090234</v>
      </c>
      <c r="H21" s="87">
        <f>SUM(H16:H20)</f>
        <v>1761501460</v>
      </c>
      <c r="I21" s="88">
        <f t="shared" si="1"/>
        <v>6517591694</v>
      </c>
      <c r="J21" s="86">
        <f>SUM(J16:J20)</f>
        <v>710719308</v>
      </c>
      <c r="K21" s="87">
        <f>SUM(K16:K20)</f>
        <v>291458519</v>
      </c>
      <c r="L21" s="87">
        <f t="shared" si="2"/>
        <v>1002177827</v>
      </c>
      <c r="M21" s="102">
        <f t="shared" si="3"/>
        <v>0.15469069117724213</v>
      </c>
      <c r="N21" s="86">
        <f>SUM(N16:N20)</f>
        <v>1024693331</v>
      </c>
      <c r="O21" s="87">
        <f>SUM(O16:O20)</f>
        <v>384302978</v>
      </c>
      <c r="P21" s="87">
        <f t="shared" si="4"/>
        <v>1408996309</v>
      </c>
      <c r="Q21" s="102">
        <f t="shared" si="5"/>
        <v>0.21748496826940178</v>
      </c>
      <c r="R21" s="86">
        <f>SUM(R16:R20)</f>
        <v>0</v>
      </c>
      <c r="S21" s="87">
        <f>SUM(S16:S20)</f>
        <v>0</v>
      </c>
      <c r="T21" s="87">
        <f t="shared" si="6"/>
        <v>0</v>
      </c>
      <c r="U21" s="102">
        <f t="shared" si="7"/>
        <v>0</v>
      </c>
      <c r="V21" s="86">
        <f>SUM(V16:V20)</f>
        <v>0</v>
      </c>
      <c r="W21" s="87">
        <f>SUM(W16:W20)</f>
        <v>0</v>
      </c>
      <c r="X21" s="87">
        <f t="shared" si="8"/>
        <v>0</v>
      </c>
      <c r="Y21" s="102">
        <f t="shared" si="9"/>
        <v>0</v>
      </c>
      <c r="Z21" s="86">
        <f t="shared" si="10"/>
        <v>1735412639</v>
      </c>
      <c r="AA21" s="87">
        <f t="shared" si="11"/>
        <v>675761497</v>
      </c>
      <c r="AB21" s="87">
        <f t="shared" si="12"/>
        <v>2411174136</v>
      </c>
      <c r="AC21" s="102">
        <f t="shared" si="13"/>
        <v>0.37217565944664394</v>
      </c>
      <c r="AD21" s="86">
        <f>SUM(AD16:AD20)</f>
        <v>1539655039</v>
      </c>
      <c r="AE21" s="87">
        <f>SUM(AE16:AE20)</f>
        <v>520923557</v>
      </c>
      <c r="AF21" s="87">
        <f t="shared" si="14"/>
        <v>2060578596</v>
      </c>
      <c r="AG21" s="87">
        <f>SUM(AG16:AG20)</f>
        <v>5286470483</v>
      </c>
      <c r="AH21" s="87">
        <f>SUM(AH16:AH20)</f>
        <v>5286470483</v>
      </c>
      <c r="AI21" s="88">
        <f>SUM(AI16:AI20)</f>
        <v>1142980645</v>
      </c>
      <c r="AJ21" s="122">
        <f t="shared" si="15"/>
        <v>0.21620864973625542</v>
      </c>
      <c r="AK21" s="123">
        <f t="shared" si="16"/>
        <v>-0.31621326566472785</v>
      </c>
    </row>
    <row r="22" spans="1:37" x14ac:dyDescent="0.2">
      <c r="A22" s="61" t="s">
        <v>101</v>
      </c>
      <c r="B22" s="62" t="s">
        <v>381</v>
      </c>
      <c r="C22" s="63" t="s">
        <v>382</v>
      </c>
      <c r="D22" s="83">
        <v>341521771</v>
      </c>
      <c r="E22" s="84">
        <v>68143915</v>
      </c>
      <c r="F22" s="85">
        <f t="shared" si="0"/>
        <v>409665686</v>
      </c>
      <c r="G22" s="83">
        <v>348421771</v>
      </c>
      <c r="H22" s="84">
        <v>74143915</v>
      </c>
      <c r="I22" s="85">
        <f t="shared" si="1"/>
        <v>422565686</v>
      </c>
      <c r="J22" s="83">
        <v>62472193</v>
      </c>
      <c r="K22" s="84">
        <v>9662074</v>
      </c>
      <c r="L22" s="84">
        <f t="shared" si="2"/>
        <v>72134267</v>
      </c>
      <c r="M22" s="101">
        <f t="shared" si="3"/>
        <v>0.17608081288018837</v>
      </c>
      <c r="N22" s="83">
        <v>86624201</v>
      </c>
      <c r="O22" s="84">
        <v>23485996</v>
      </c>
      <c r="P22" s="84">
        <f t="shared" si="4"/>
        <v>110110197</v>
      </c>
      <c r="Q22" s="101">
        <f t="shared" si="5"/>
        <v>0.2687806198149581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149096394</v>
      </c>
      <c r="AA22" s="84">
        <f t="shared" si="11"/>
        <v>33148070</v>
      </c>
      <c r="AB22" s="84">
        <f t="shared" si="12"/>
        <v>182244464</v>
      </c>
      <c r="AC22" s="101">
        <f t="shared" si="13"/>
        <v>0.44486143269514644</v>
      </c>
      <c r="AD22" s="83">
        <v>132565051</v>
      </c>
      <c r="AE22" s="84">
        <v>26987225</v>
      </c>
      <c r="AF22" s="84">
        <f t="shared" si="14"/>
        <v>159552276</v>
      </c>
      <c r="AG22" s="84">
        <v>395263139</v>
      </c>
      <c r="AH22" s="84">
        <v>395263139</v>
      </c>
      <c r="AI22" s="85">
        <v>92711921</v>
      </c>
      <c r="AJ22" s="120">
        <f t="shared" si="15"/>
        <v>0.23455746780374581</v>
      </c>
      <c r="AK22" s="121">
        <f t="shared" si="16"/>
        <v>-0.30988012355273453</v>
      </c>
    </row>
    <row r="23" spans="1:37" x14ac:dyDescent="0.2">
      <c r="A23" s="61" t="s">
        <v>101</v>
      </c>
      <c r="B23" s="62" t="s">
        <v>383</v>
      </c>
      <c r="C23" s="63" t="s">
        <v>384</v>
      </c>
      <c r="D23" s="83">
        <v>247928625</v>
      </c>
      <c r="E23" s="84">
        <v>65393793</v>
      </c>
      <c r="F23" s="85">
        <f t="shared" si="0"/>
        <v>313322418</v>
      </c>
      <c r="G23" s="83">
        <v>248928625</v>
      </c>
      <c r="H23" s="84">
        <v>65393793</v>
      </c>
      <c r="I23" s="85">
        <f t="shared" si="1"/>
        <v>314322418</v>
      </c>
      <c r="J23" s="83">
        <v>41547470</v>
      </c>
      <c r="K23" s="84">
        <v>6526317</v>
      </c>
      <c r="L23" s="84">
        <f t="shared" si="2"/>
        <v>48073787</v>
      </c>
      <c r="M23" s="101">
        <f t="shared" si="3"/>
        <v>0.15343232478181629</v>
      </c>
      <c r="N23" s="83">
        <v>41000644</v>
      </c>
      <c r="O23" s="84">
        <v>11662485</v>
      </c>
      <c r="P23" s="84">
        <f t="shared" si="4"/>
        <v>52663129</v>
      </c>
      <c r="Q23" s="101">
        <f t="shared" si="5"/>
        <v>0.16807967120948236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82548114</v>
      </c>
      <c r="AA23" s="84">
        <f t="shared" si="11"/>
        <v>18188802</v>
      </c>
      <c r="AB23" s="84">
        <f t="shared" si="12"/>
        <v>100736916</v>
      </c>
      <c r="AC23" s="101">
        <f t="shared" si="13"/>
        <v>0.32151199599129865</v>
      </c>
      <c r="AD23" s="83">
        <v>95364915</v>
      </c>
      <c r="AE23" s="84">
        <v>18406767</v>
      </c>
      <c r="AF23" s="84">
        <f t="shared" si="14"/>
        <v>113771682</v>
      </c>
      <c r="AG23" s="84">
        <v>285851522</v>
      </c>
      <c r="AH23" s="84">
        <v>285851522</v>
      </c>
      <c r="AI23" s="85">
        <v>70037620</v>
      </c>
      <c r="AJ23" s="120">
        <f t="shared" si="15"/>
        <v>0.24501398316850662</v>
      </c>
      <c r="AK23" s="121">
        <f t="shared" si="16"/>
        <v>-0.53711566820291889</v>
      </c>
    </row>
    <row r="24" spans="1:37" x14ac:dyDescent="0.2">
      <c r="A24" s="61" t="s">
        <v>101</v>
      </c>
      <c r="B24" s="62" t="s">
        <v>73</v>
      </c>
      <c r="C24" s="63" t="s">
        <v>74</v>
      </c>
      <c r="D24" s="83">
        <v>3789546090</v>
      </c>
      <c r="E24" s="84">
        <v>1128559590</v>
      </c>
      <c r="F24" s="85">
        <f t="shared" si="0"/>
        <v>4918105680</v>
      </c>
      <c r="G24" s="83">
        <v>3789546090</v>
      </c>
      <c r="H24" s="84">
        <v>1128559590</v>
      </c>
      <c r="I24" s="85">
        <f t="shared" si="1"/>
        <v>4918105680</v>
      </c>
      <c r="J24" s="83">
        <v>839398357</v>
      </c>
      <c r="K24" s="84">
        <v>135635555</v>
      </c>
      <c r="L24" s="84">
        <f t="shared" si="2"/>
        <v>975033912</v>
      </c>
      <c r="M24" s="101">
        <f t="shared" si="3"/>
        <v>0.19825395699915094</v>
      </c>
      <c r="N24" s="83">
        <v>789992852</v>
      </c>
      <c r="O24" s="84">
        <v>224109158</v>
      </c>
      <c r="P24" s="84">
        <f t="shared" si="4"/>
        <v>1014102010</v>
      </c>
      <c r="Q24" s="101">
        <f t="shared" si="5"/>
        <v>0.20619768585371268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1629391209</v>
      </c>
      <c r="AA24" s="84">
        <f t="shared" si="11"/>
        <v>359744713</v>
      </c>
      <c r="AB24" s="84">
        <f t="shared" si="12"/>
        <v>1989135922</v>
      </c>
      <c r="AC24" s="101">
        <f t="shared" si="13"/>
        <v>0.40445164285286361</v>
      </c>
      <c r="AD24" s="83">
        <v>1552870879</v>
      </c>
      <c r="AE24" s="84">
        <v>331920102</v>
      </c>
      <c r="AF24" s="84">
        <f t="shared" si="14"/>
        <v>1884790981</v>
      </c>
      <c r="AG24" s="84">
        <v>4880965822</v>
      </c>
      <c r="AH24" s="84">
        <v>4880965822</v>
      </c>
      <c r="AI24" s="85">
        <v>963784596</v>
      </c>
      <c r="AJ24" s="120">
        <f t="shared" si="15"/>
        <v>0.19745776371879706</v>
      </c>
      <c r="AK24" s="121">
        <f t="shared" si="16"/>
        <v>-0.46195518748611841</v>
      </c>
    </row>
    <row r="25" spans="1:37" x14ac:dyDescent="0.2">
      <c r="A25" s="61" t="s">
        <v>101</v>
      </c>
      <c r="B25" s="62" t="s">
        <v>385</v>
      </c>
      <c r="C25" s="63" t="s">
        <v>386</v>
      </c>
      <c r="D25" s="83">
        <v>417401753</v>
      </c>
      <c r="E25" s="84">
        <v>145662750</v>
      </c>
      <c r="F25" s="85">
        <f t="shared" si="0"/>
        <v>563064503</v>
      </c>
      <c r="G25" s="83">
        <v>417401753</v>
      </c>
      <c r="H25" s="84">
        <v>145662750</v>
      </c>
      <c r="I25" s="85">
        <f t="shared" si="1"/>
        <v>563064503</v>
      </c>
      <c r="J25" s="83">
        <v>59093350</v>
      </c>
      <c r="K25" s="84">
        <v>9498931</v>
      </c>
      <c r="L25" s="84">
        <f t="shared" si="2"/>
        <v>68592281</v>
      </c>
      <c r="M25" s="101">
        <f t="shared" si="3"/>
        <v>0.12181957952337834</v>
      </c>
      <c r="N25" s="83">
        <v>66724920</v>
      </c>
      <c r="O25" s="84">
        <v>8647423</v>
      </c>
      <c r="P25" s="84">
        <f t="shared" si="4"/>
        <v>75372343</v>
      </c>
      <c r="Q25" s="101">
        <f t="shared" si="5"/>
        <v>0.13386093884167299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125818270</v>
      </c>
      <c r="AA25" s="84">
        <f t="shared" si="11"/>
        <v>18146354</v>
      </c>
      <c r="AB25" s="84">
        <f t="shared" si="12"/>
        <v>143964624</v>
      </c>
      <c r="AC25" s="101">
        <f t="shared" si="13"/>
        <v>0.25568051836505135</v>
      </c>
      <c r="AD25" s="83">
        <v>118965203</v>
      </c>
      <c r="AE25" s="84">
        <v>20147814</v>
      </c>
      <c r="AF25" s="84">
        <f t="shared" si="14"/>
        <v>139113017</v>
      </c>
      <c r="AG25" s="84">
        <v>444474127</v>
      </c>
      <c r="AH25" s="84">
        <v>444474127</v>
      </c>
      <c r="AI25" s="85">
        <v>90546899</v>
      </c>
      <c r="AJ25" s="120">
        <f t="shared" si="15"/>
        <v>0.20371691736288622</v>
      </c>
      <c r="AK25" s="121">
        <f t="shared" si="16"/>
        <v>-0.45819345575691162</v>
      </c>
    </row>
    <row r="26" spans="1:37" x14ac:dyDescent="0.2">
      <c r="A26" s="61" t="s">
        <v>116</v>
      </c>
      <c r="B26" s="62" t="s">
        <v>387</v>
      </c>
      <c r="C26" s="63" t="s">
        <v>388</v>
      </c>
      <c r="D26" s="83">
        <v>877217000</v>
      </c>
      <c r="E26" s="84">
        <v>323927000</v>
      </c>
      <c r="F26" s="85">
        <f t="shared" si="0"/>
        <v>1201144000</v>
      </c>
      <c r="G26" s="83">
        <v>877217000</v>
      </c>
      <c r="H26" s="84">
        <v>323927000</v>
      </c>
      <c r="I26" s="85">
        <f t="shared" si="1"/>
        <v>1201144000</v>
      </c>
      <c r="J26" s="83">
        <v>161955845</v>
      </c>
      <c r="K26" s="84">
        <v>118717304</v>
      </c>
      <c r="L26" s="84">
        <f t="shared" si="2"/>
        <v>280673149</v>
      </c>
      <c r="M26" s="101">
        <f t="shared" si="3"/>
        <v>0.23367152398047195</v>
      </c>
      <c r="N26" s="83">
        <v>207185681</v>
      </c>
      <c r="O26" s="84">
        <v>75924304</v>
      </c>
      <c r="P26" s="84">
        <f t="shared" si="4"/>
        <v>283109985</v>
      </c>
      <c r="Q26" s="101">
        <f t="shared" si="5"/>
        <v>0.23570028656014599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369141526</v>
      </c>
      <c r="AA26" s="84">
        <f t="shared" si="11"/>
        <v>194641608</v>
      </c>
      <c r="AB26" s="84">
        <f t="shared" si="12"/>
        <v>563783134</v>
      </c>
      <c r="AC26" s="101">
        <f t="shared" si="13"/>
        <v>0.46937181054061794</v>
      </c>
      <c r="AD26" s="83">
        <v>339239166</v>
      </c>
      <c r="AE26" s="84">
        <v>225478306</v>
      </c>
      <c r="AF26" s="84">
        <f t="shared" si="14"/>
        <v>564717472</v>
      </c>
      <c r="AG26" s="84">
        <v>1133219000</v>
      </c>
      <c r="AH26" s="84">
        <v>1133219000</v>
      </c>
      <c r="AI26" s="85">
        <v>323483129</v>
      </c>
      <c r="AJ26" s="120">
        <f t="shared" si="15"/>
        <v>0.28545508767502131</v>
      </c>
      <c r="AK26" s="121">
        <f t="shared" si="16"/>
        <v>-0.4986696905315513</v>
      </c>
    </row>
    <row r="27" spans="1:37" ht="16.5" x14ac:dyDescent="0.3">
      <c r="A27" s="64" t="s">
        <v>0</v>
      </c>
      <c r="B27" s="65" t="s">
        <v>389</v>
      </c>
      <c r="C27" s="66" t="s">
        <v>0</v>
      </c>
      <c r="D27" s="86">
        <f>SUM(D22:D26)</f>
        <v>5673615239</v>
      </c>
      <c r="E27" s="87">
        <f>SUM(E22:E26)</f>
        <v>1731687048</v>
      </c>
      <c r="F27" s="88">
        <f t="shared" si="0"/>
        <v>7405302287</v>
      </c>
      <c r="G27" s="86">
        <f>SUM(G22:G26)</f>
        <v>5681515239</v>
      </c>
      <c r="H27" s="87">
        <f>SUM(H22:H26)</f>
        <v>1737687048</v>
      </c>
      <c r="I27" s="88">
        <f t="shared" si="1"/>
        <v>7419202287</v>
      </c>
      <c r="J27" s="86">
        <f>SUM(J22:J26)</f>
        <v>1164467215</v>
      </c>
      <c r="K27" s="87">
        <f>SUM(K22:K26)</f>
        <v>280040181</v>
      </c>
      <c r="L27" s="87">
        <f t="shared" si="2"/>
        <v>1444507396</v>
      </c>
      <c r="M27" s="102">
        <f t="shared" si="3"/>
        <v>0.19506393392418714</v>
      </c>
      <c r="N27" s="86">
        <f>SUM(N22:N26)</f>
        <v>1191528298</v>
      </c>
      <c r="O27" s="87">
        <f>SUM(O22:O26)</f>
        <v>343829366</v>
      </c>
      <c r="P27" s="87">
        <f t="shared" si="4"/>
        <v>1535357664</v>
      </c>
      <c r="Q27" s="102">
        <f t="shared" si="5"/>
        <v>0.20733220664000696</v>
      </c>
      <c r="R27" s="86">
        <f>SUM(R22:R26)</f>
        <v>0</v>
      </c>
      <c r="S27" s="87">
        <f>SUM(S22:S26)</f>
        <v>0</v>
      </c>
      <c r="T27" s="87">
        <f t="shared" si="6"/>
        <v>0</v>
      </c>
      <c r="U27" s="102">
        <f t="shared" si="7"/>
        <v>0</v>
      </c>
      <c r="V27" s="86">
        <f>SUM(V22:V26)</f>
        <v>0</v>
      </c>
      <c r="W27" s="87">
        <f>SUM(W22:W26)</f>
        <v>0</v>
      </c>
      <c r="X27" s="87">
        <f t="shared" si="8"/>
        <v>0</v>
      </c>
      <c r="Y27" s="102">
        <f t="shared" si="9"/>
        <v>0</v>
      </c>
      <c r="Z27" s="86">
        <f t="shared" si="10"/>
        <v>2355995513</v>
      </c>
      <c r="AA27" s="87">
        <f t="shared" si="11"/>
        <v>623869547</v>
      </c>
      <c r="AB27" s="87">
        <f t="shared" si="12"/>
        <v>2979865060</v>
      </c>
      <c r="AC27" s="102">
        <f t="shared" si="13"/>
        <v>0.40239614056419409</v>
      </c>
      <c r="AD27" s="86">
        <f>SUM(AD22:AD26)</f>
        <v>2239005214</v>
      </c>
      <c r="AE27" s="87">
        <f>SUM(AE22:AE26)</f>
        <v>622940214</v>
      </c>
      <c r="AF27" s="87">
        <f t="shared" si="14"/>
        <v>2861945428</v>
      </c>
      <c r="AG27" s="87">
        <f>SUM(AG22:AG26)</f>
        <v>7139773610</v>
      </c>
      <c r="AH27" s="87">
        <f>SUM(AH22:AH26)</f>
        <v>7139773610</v>
      </c>
      <c r="AI27" s="88">
        <f>SUM(AI22:AI26)</f>
        <v>1540564165</v>
      </c>
      <c r="AJ27" s="122">
        <f t="shared" si="15"/>
        <v>0.21577213076368118</v>
      </c>
      <c r="AK27" s="123">
        <f t="shared" si="16"/>
        <v>-0.46352657567165878</v>
      </c>
    </row>
    <row r="28" spans="1:37" x14ac:dyDescent="0.2">
      <c r="A28" s="61" t="s">
        <v>101</v>
      </c>
      <c r="B28" s="62" t="s">
        <v>390</v>
      </c>
      <c r="C28" s="63" t="s">
        <v>391</v>
      </c>
      <c r="D28" s="83">
        <v>424375043</v>
      </c>
      <c r="E28" s="84">
        <v>125212000</v>
      </c>
      <c r="F28" s="85">
        <f t="shared" si="0"/>
        <v>549587043</v>
      </c>
      <c r="G28" s="83">
        <v>424375043</v>
      </c>
      <c r="H28" s="84">
        <v>125212000</v>
      </c>
      <c r="I28" s="85">
        <f t="shared" si="1"/>
        <v>549587043</v>
      </c>
      <c r="J28" s="83">
        <v>72244434</v>
      </c>
      <c r="K28" s="84">
        <v>6694946</v>
      </c>
      <c r="L28" s="84">
        <f t="shared" si="2"/>
        <v>78939380</v>
      </c>
      <c r="M28" s="101">
        <f t="shared" si="3"/>
        <v>0.1436339902940543</v>
      </c>
      <c r="N28" s="83">
        <v>97578097</v>
      </c>
      <c r="O28" s="84">
        <v>7694188</v>
      </c>
      <c r="P28" s="84">
        <f t="shared" si="4"/>
        <v>105272285</v>
      </c>
      <c r="Q28" s="101">
        <f t="shared" si="5"/>
        <v>0.19154797468542212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169822531</v>
      </c>
      <c r="AA28" s="84">
        <f t="shared" si="11"/>
        <v>14389134</v>
      </c>
      <c r="AB28" s="84">
        <f t="shared" si="12"/>
        <v>184211665</v>
      </c>
      <c r="AC28" s="101">
        <f t="shared" si="13"/>
        <v>0.33518196497947644</v>
      </c>
      <c r="AD28" s="83">
        <v>145665891</v>
      </c>
      <c r="AE28" s="84">
        <v>28442627</v>
      </c>
      <c r="AF28" s="84">
        <f t="shared" si="14"/>
        <v>174108518</v>
      </c>
      <c r="AG28" s="84">
        <v>508533276</v>
      </c>
      <c r="AH28" s="84">
        <v>508533276</v>
      </c>
      <c r="AI28" s="85">
        <v>95163679</v>
      </c>
      <c r="AJ28" s="120">
        <f t="shared" si="15"/>
        <v>0.18713363213619869</v>
      </c>
      <c r="AK28" s="121">
        <f t="shared" si="16"/>
        <v>-0.39536395916022904</v>
      </c>
    </row>
    <row r="29" spans="1:37" x14ac:dyDescent="0.2">
      <c r="A29" s="61" t="s">
        <v>101</v>
      </c>
      <c r="B29" s="62" t="s">
        <v>392</v>
      </c>
      <c r="C29" s="63" t="s">
        <v>393</v>
      </c>
      <c r="D29" s="83">
        <v>663113245</v>
      </c>
      <c r="E29" s="84">
        <v>113661300</v>
      </c>
      <c r="F29" s="85">
        <f t="shared" si="0"/>
        <v>776774545</v>
      </c>
      <c r="G29" s="83">
        <v>663113245</v>
      </c>
      <c r="H29" s="84">
        <v>113661300</v>
      </c>
      <c r="I29" s="85">
        <f t="shared" si="1"/>
        <v>776774545</v>
      </c>
      <c r="J29" s="83">
        <v>132022084</v>
      </c>
      <c r="K29" s="84">
        <v>10556896</v>
      </c>
      <c r="L29" s="84">
        <f t="shared" si="2"/>
        <v>142578980</v>
      </c>
      <c r="M29" s="101">
        <f t="shared" si="3"/>
        <v>0.18355259053963979</v>
      </c>
      <c r="N29" s="83">
        <v>172599401</v>
      </c>
      <c r="O29" s="84">
        <v>34958314</v>
      </c>
      <c r="P29" s="84">
        <f t="shared" si="4"/>
        <v>207557715</v>
      </c>
      <c r="Q29" s="101">
        <f t="shared" si="5"/>
        <v>0.26720457864643338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304621485</v>
      </c>
      <c r="AA29" s="84">
        <f t="shared" si="11"/>
        <v>45515210</v>
      </c>
      <c r="AB29" s="84">
        <f t="shared" si="12"/>
        <v>350136695</v>
      </c>
      <c r="AC29" s="101">
        <f t="shared" si="13"/>
        <v>0.45075716918607317</v>
      </c>
      <c r="AD29" s="83">
        <v>253944928</v>
      </c>
      <c r="AE29" s="84">
        <v>52998308</v>
      </c>
      <c r="AF29" s="84">
        <f t="shared" si="14"/>
        <v>306943236</v>
      </c>
      <c r="AG29" s="84">
        <v>702077187</v>
      </c>
      <c r="AH29" s="84">
        <v>702077187</v>
      </c>
      <c r="AI29" s="85">
        <v>167023499</v>
      </c>
      <c r="AJ29" s="120">
        <f t="shared" si="15"/>
        <v>0.23789905453800195</v>
      </c>
      <c r="AK29" s="121">
        <f t="shared" si="16"/>
        <v>-0.32379120744006229</v>
      </c>
    </row>
    <row r="30" spans="1:37" x14ac:dyDescent="0.2">
      <c r="A30" s="61" t="s">
        <v>101</v>
      </c>
      <c r="B30" s="62" t="s">
        <v>394</v>
      </c>
      <c r="C30" s="63" t="s">
        <v>395</v>
      </c>
      <c r="D30" s="83">
        <v>459070510</v>
      </c>
      <c r="E30" s="84">
        <v>60920301</v>
      </c>
      <c r="F30" s="85">
        <f t="shared" si="0"/>
        <v>519990811</v>
      </c>
      <c r="G30" s="83">
        <v>459070510</v>
      </c>
      <c r="H30" s="84">
        <v>60920301</v>
      </c>
      <c r="I30" s="85">
        <f t="shared" si="1"/>
        <v>519990811</v>
      </c>
      <c r="J30" s="83">
        <v>94671577</v>
      </c>
      <c r="K30" s="84">
        <v>9210768</v>
      </c>
      <c r="L30" s="84">
        <f t="shared" si="2"/>
        <v>103882345</v>
      </c>
      <c r="M30" s="101">
        <f t="shared" si="3"/>
        <v>0.19977727067950052</v>
      </c>
      <c r="N30" s="83">
        <v>85759158</v>
      </c>
      <c r="O30" s="84">
        <v>9597902</v>
      </c>
      <c r="P30" s="84">
        <f t="shared" si="4"/>
        <v>95357060</v>
      </c>
      <c r="Q30" s="101">
        <f t="shared" si="5"/>
        <v>0.18338220211356773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180430735</v>
      </c>
      <c r="AA30" s="84">
        <f t="shared" si="11"/>
        <v>18808670</v>
      </c>
      <c r="AB30" s="84">
        <f t="shared" si="12"/>
        <v>199239405</v>
      </c>
      <c r="AC30" s="101">
        <f t="shared" si="13"/>
        <v>0.38315947279306828</v>
      </c>
      <c r="AD30" s="83">
        <v>195671797</v>
      </c>
      <c r="AE30" s="84">
        <v>33802064</v>
      </c>
      <c r="AF30" s="84">
        <f t="shared" si="14"/>
        <v>229473861</v>
      </c>
      <c r="AG30" s="84">
        <v>509641928</v>
      </c>
      <c r="AH30" s="84">
        <v>509641928</v>
      </c>
      <c r="AI30" s="85">
        <v>125217343</v>
      </c>
      <c r="AJ30" s="120">
        <f t="shared" si="15"/>
        <v>0.2456967060998953</v>
      </c>
      <c r="AK30" s="121">
        <f t="shared" si="16"/>
        <v>-0.58445349904144428</v>
      </c>
    </row>
    <row r="31" spans="1:37" x14ac:dyDescent="0.2">
      <c r="A31" s="61" t="s">
        <v>101</v>
      </c>
      <c r="B31" s="62" t="s">
        <v>396</v>
      </c>
      <c r="C31" s="63" t="s">
        <v>397</v>
      </c>
      <c r="D31" s="83">
        <v>1150381333</v>
      </c>
      <c r="E31" s="84">
        <v>290789500</v>
      </c>
      <c r="F31" s="85">
        <f t="shared" si="0"/>
        <v>1441170833</v>
      </c>
      <c r="G31" s="83">
        <v>1150381333</v>
      </c>
      <c r="H31" s="84">
        <v>290789500</v>
      </c>
      <c r="I31" s="85">
        <f t="shared" si="1"/>
        <v>1441170833</v>
      </c>
      <c r="J31" s="83">
        <v>202214188</v>
      </c>
      <c r="K31" s="84">
        <v>11913398</v>
      </c>
      <c r="L31" s="84">
        <f t="shared" si="2"/>
        <v>214127586</v>
      </c>
      <c r="M31" s="101">
        <f t="shared" si="3"/>
        <v>0.14857890618995062</v>
      </c>
      <c r="N31" s="83">
        <v>238011291</v>
      </c>
      <c r="O31" s="84">
        <v>36588526</v>
      </c>
      <c r="P31" s="84">
        <f t="shared" si="4"/>
        <v>274599817</v>
      </c>
      <c r="Q31" s="101">
        <f t="shared" si="5"/>
        <v>0.19053939388183552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440225479</v>
      </c>
      <c r="AA31" s="84">
        <f t="shared" si="11"/>
        <v>48501924</v>
      </c>
      <c r="AB31" s="84">
        <f t="shared" si="12"/>
        <v>488727403</v>
      </c>
      <c r="AC31" s="101">
        <f t="shared" si="13"/>
        <v>0.33911830007178617</v>
      </c>
      <c r="AD31" s="83">
        <v>412560831</v>
      </c>
      <c r="AE31" s="84">
        <v>72157371</v>
      </c>
      <c r="AF31" s="84">
        <f t="shared" si="14"/>
        <v>484718202</v>
      </c>
      <c r="AG31" s="84">
        <v>1357687283</v>
      </c>
      <c r="AH31" s="84">
        <v>1357687283</v>
      </c>
      <c r="AI31" s="85">
        <v>301436379</v>
      </c>
      <c r="AJ31" s="120">
        <f t="shared" si="15"/>
        <v>0.22202195069098249</v>
      </c>
      <c r="AK31" s="121">
        <f t="shared" si="16"/>
        <v>-0.43348565028717445</v>
      </c>
    </row>
    <row r="32" spans="1:37" x14ac:dyDescent="0.2">
      <c r="A32" s="61" t="s">
        <v>101</v>
      </c>
      <c r="B32" s="62" t="s">
        <v>398</v>
      </c>
      <c r="C32" s="63" t="s">
        <v>399</v>
      </c>
      <c r="D32" s="83">
        <v>709086677</v>
      </c>
      <c r="E32" s="84">
        <v>151473150</v>
      </c>
      <c r="F32" s="85">
        <f t="shared" si="0"/>
        <v>860559827</v>
      </c>
      <c r="G32" s="83">
        <v>709086677</v>
      </c>
      <c r="H32" s="84">
        <v>151473150</v>
      </c>
      <c r="I32" s="85">
        <f t="shared" si="1"/>
        <v>860559827</v>
      </c>
      <c r="J32" s="83">
        <v>125609777</v>
      </c>
      <c r="K32" s="84">
        <v>6695054</v>
      </c>
      <c r="L32" s="84">
        <f t="shared" si="2"/>
        <v>132304831</v>
      </c>
      <c r="M32" s="101">
        <f t="shared" si="3"/>
        <v>0.15374274611589556</v>
      </c>
      <c r="N32" s="83">
        <v>165641917</v>
      </c>
      <c r="O32" s="84">
        <v>14427887</v>
      </c>
      <c r="P32" s="84">
        <f t="shared" si="4"/>
        <v>180069804</v>
      </c>
      <c r="Q32" s="101">
        <f t="shared" si="5"/>
        <v>0.20924728107253374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291251694</v>
      </c>
      <c r="AA32" s="84">
        <f t="shared" si="11"/>
        <v>21122941</v>
      </c>
      <c r="AB32" s="84">
        <f t="shared" si="12"/>
        <v>312374635</v>
      </c>
      <c r="AC32" s="101">
        <f t="shared" si="13"/>
        <v>0.36299002718842927</v>
      </c>
      <c r="AD32" s="83">
        <v>192661014</v>
      </c>
      <c r="AE32" s="84">
        <v>16960656</v>
      </c>
      <c r="AF32" s="84">
        <f t="shared" si="14"/>
        <v>209621670</v>
      </c>
      <c r="AG32" s="84">
        <v>796751460</v>
      </c>
      <c r="AH32" s="84">
        <v>796751460</v>
      </c>
      <c r="AI32" s="85">
        <v>89856934</v>
      </c>
      <c r="AJ32" s="120">
        <f t="shared" si="15"/>
        <v>0.1127791268810477</v>
      </c>
      <c r="AK32" s="121">
        <f t="shared" si="16"/>
        <v>-0.14097715183740311</v>
      </c>
    </row>
    <row r="33" spans="1:37" x14ac:dyDescent="0.2">
      <c r="A33" s="61" t="s">
        <v>116</v>
      </c>
      <c r="B33" s="62" t="s">
        <v>400</v>
      </c>
      <c r="C33" s="63" t="s">
        <v>401</v>
      </c>
      <c r="D33" s="83">
        <v>189466861</v>
      </c>
      <c r="E33" s="84">
        <v>900000</v>
      </c>
      <c r="F33" s="85">
        <f t="shared" si="0"/>
        <v>190366861</v>
      </c>
      <c r="G33" s="83">
        <v>189466861</v>
      </c>
      <c r="H33" s="84">
        <v>900000</v>
      </c>
      <c r="I33" s="85">
        <f t="shared" si="1"/>
        <v>190366861</v>
      </c>
      <c r="J33" s="83">
        <v>39913357</v>
      </c>
      <c r="K33" s="84">
        <v>0</v>
      </c>
      <c r="L33" s="84">
        <f t="shared" si="2"/>
        <v>39913357</v>
      </c>
      <c r="M33" s="101">
        <f t="shared" si="3"/>
        <v>0.20966546798289645</v>
      </c>
      <c r="N33" s="83">
        <v>44721276</v>
      </c>
      <c r="O33" s="84">
        <v>0</v>
      </c>
      <c r="P33" s="84">
        <f t="shared" si="4"/>
        <v>44721276</v>
      </c>
      <c r="Q33" s="101">
        <f t="shared" si="5"/>
        <v>0.23492153920634326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84634633</v>
      </c>
      <c r="AA33" s="84">
        <f t="shared" si="11"/>
        <v>0</v>
      </c>
      <c r="AB33" s="84">
        <f t="shared" si="12"/>
        <v>84634633</v>
      </c>
      <c r="AC33" s="101">
        <f t="shared" si="13"/>
        <v>0.44458700718923971</v>
      </c>
      <c r="AD33" s="83">
        <v>79521694</v>
      </c>
      <c r="AE33" s="84">
        <v>518770</v>
      </c>
      <c r="AF33" s="84">
        <f t="shared" si="14"/>
        <v>80040464</v>
      </c>
      <c r="AG33" s="84">
        <v>199864251</v>
      </c>
      <c r="AH33" s="84">
        <v>199864251</v>
      </c>
      <c r="AI33" s="85">
        <v>41248098</v>
      </c>
      <c r="AJ33" s="120">
        <f t="shared" si="15"/>
        <v>0.20638056977983521</v>
      </c>
      <c r="AK33" s="121">
        <f t="shared" si="16"/>
        <v>-0.44126665732472514</v>
      </c>
    </row>
    <row r="34" spans="1:37" ht="16.5" x14ac:dyDescent="0.3">
      <c r="A34" s="64" t="s">
        <v>0</v>
      </c>
      <c r="B34" s="65" t="s">
        <v>402</v>
      </c>
      <c r="C34" s="66" t="s">
        <v>0</v>
      </c>
      <c r="D34" s="86">
        <f>SUM(D28:D33)</f>
        <v>3595493669</v>
      </c>
      <c r="E34" s="87">
        <f>SUM(E28:E33)</f>
        <v>742956251</v>
      </c>
      <c r="F34" s="88">
        <f t="shared" si="0"/>
        <v>4338449920</v>
      </c>
      <c r="G34" s="86">
        <f>SUM(G28:G33)</f>
        <v>3595493669</v>
      </c>
      <c r="H34" s="87">
        <f>SUM(H28:H33)</f>
        <v>742956251</v>
      </c>
      <c r="I34" s="88">
        <f t="shared" si="1"/>
        <v>4338449920</v>
      </c>
      <c r="J34" s="86">
        <f>SUM(J28:J33)</f>
        <v>666675417</v>
      </c>
      <c r="K34" s="87">
        <f>SUM(K28:K33)</f>
        <v>45071062</v>
      </c>
      <c r="L34" s="87">
        <f t="shared" si="2"/>
        <v>711746479</v>
      </c>
      <c r="M34" s="102">
        <f t="shared" si="3"/>
        <v>0.16405547882871493</v>
      </c>
      <c r="N34" s="86">
        <f>SUM(N28:N33)</f>
        <v>804311140</v>
      </c>
      <c r="O34" s="87">
        <f>SUM(O28:O33)</f>
        <v>103266817</v>
      </c>
      <c r="P34" s="87">
        <f t="shared" si="4"/>
        <v>907577957</v>
      </c>
      <c r="Q34" s="102">
        <f t="shared" si="5"/>
        <v>0.20919406095161289</v>
      </c>
      <c r="R34" s="86">
        <f>SUM(R28:R33)</f>
        <v>0</v>
      </c>
      <c r="S34" s="87">
        <f>SUM(S28:S33)</f>
        <v>0</v>
      </c>
      <c r="T34" s="87">
        <f t="shared" si="6"/>
        <v>0</v>
      </c>
      <c r="U34" s="102">
        <f t="shared" si="7"/>
        <v>0</v>
      </c>
      <c r="V34" s="86">
        <f>SUM(V28:V33)</f>
        <v>0</v>
      </c>
      <c r="W34" s="87">
        <f>SUM(W28:W33)</f>
        <v>0</v>
      </c>
      <c r="X34" s="87">
        <f t="shared" si="8"/>
        <v>0</v>
      </c>
      <c r="Y34" s="102">
        <f t="shared" si="9"/>
        <v>0</v>
      </c>
      <c r="Z34" s="86">
        <f t="shared" si="10"/>
        <v>1470986557</v>
      </c>
      <c r="AA34" s="87">
        <f t="shared" si="11"/>
        <v>148337879</v>
      </c>
      <c r="AB34" s="87">
        <f t="shared" si="12"/>
        <v>1619324436</v>
      </c>
      <c r="AC34" s="102">
        <f t="shared" si="13"/>
        <v>0.37324953978032782</v>
      </c>
      <c r="AD34" s="86">
        <f>SUM(AD28:AD33)</f>
        <v>1280026155</v>
      </c>
      <c r="AE34" s="87">
        <f>SUM(AE28:AE33)</f>
        <v>204879796</v>
      </c>
      <c r="AF34" s="87">
        <f t="shared" si="14"/>
        <v>1484905951</v>
      </c>
      <c r="AG34" s="87">
        <f>SUM(AG28:AG33)</f>
        <v>4074555385</v>
      </c>
      <c r="AH34" s="87">
        <f>SUM(AH28:AH33)</f>
        <v>4074555385</v>
      </c>
      <c r="AI34" s="88">
        <f>SUM(AI28:AI33)</f>
        <v>819945932</v>
      </c>
      <c r="AJ34" s="122">
        <f t="shared" si="15"/>
        <v>0.20123568206203191</v>
      </c>
      <c r="AK34" s="123">
        <f t="shared" si="16"/>
        <v>-0.38879768352413313</v>
      </c>
    </row>
    <row r="35" spans="1:37" x14ac:dyDescent="0.2">
      <c r="A35" s="61" t="s">
        <v>101</v>
      </c>
      <c r="B35" s="62" t="s">
        <v>403</v>
      </c>
      <c r="C35" s="63" t="s">
        <v>404</v>
      </c>
      <c r="D35" s="83">
        <v>342893468</v>
      </c>
      <c r="E35" s="84">
        <v>82382550</v>
      </c>
      <c r="F35" s="85">
        <f t="shared" si="0"/>
        <v>425276018</v>
      </c>
      <c r="G35" s="83">
        <v>342893468</v>
      </c>
      <c r="H35" s="84">
        <v>82382550</v>
      </c>
      <c r="I35" s="85">
        <f t="shared" si="1"/>
        <v>425276018</v>
      </c>
      <c r="J35" s="83">
        <v>49223643</v>
      </c>
      <c r="K35" s="84">
        <v>4198413</v>
      </c>
      <c r="L35" s="84">
        <f t="shared" si="2"/>
        <v>53422056</v>
      </c>
      <c r="M35" s="101">
        <f t="shared" si="3"/>
        <v>0.12561737257425129</v>
      </c>
      <c r="N35" s="83">
        <v>62646424</v>
      </c>
      <c r="O35" s="84">
        <v>10932104</v>
      </c>
      <c r="P35" s="84">
        <f t="shared" si="4"/>
        <v>73578528</v>
      </c>
      <c r="Q35" s="101">
        <f t="shared" si="5"/>
        <v>0.1730135838508533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111870067</v>
      </c>
      <c r="AA35" s="84">
        <f t="shared" si="11"/>
        <v>15130517</v>
      </c>
      <c r="AB35" s="84">
        <f t="shared" si="12"/>
        <v>127000584</v>
      </c>
      <c r="AC35" s="101">
        <f t="shared" si="13"/>
        <v>0.29863095642510462</v>
      </c>
      <c r="AD35" s="83">
        <v>89609171</v>
      </c>
      <c r="AE35" s="84">
        <v>32106941</v>
      </c>
      <c r="AF35" s="84">
        <f t="shared" si="14"/>
        <v>121716112</v>
      </c>
      <c r="AG35" s="84">
        <v>365846048</v>
      </c>
      <c r="AH35" s="84">
        <v>365846048</v>
      </c>
      <c r="AI35" s="85">
        <v>59843155</v>
      </c>
      <c r="AJ35" s="120">
        <f t="shared" si="15"/>
        <v>0.16357469303590783</v>
      </c>
      <c r="AK35" s="121">
        <f t="shared" si="16"/>
        <v>-0.3954906479431417</v>
      </c>
    </row>
    <row r="36" spans="1:37" x14ac:dyDescent="0.2">
      <c r="A36" s="61" t="s">
        <v>101</v>
      </c>
      <c r="B36" s="62" t="s">
        <v>405</v>
      </c>
      <c r="C36" s="63" t="s">
        <v>406</v>
      </c>
      <c r="D36" s="83">
        <v>532674879</v>
      </c>
      <c r="E36" s="84">
        <v>88032000</v>
      </c>
      <c r="F36" s="85">
        <f t="shared" si="0"/>
        <v>620706879</v>
      </c>
      <c r="G36" s="83">
        <v>532674879</v>
      </c>
      <c r="H36" s="84">
        <v>88032000</v>
      </c>
      <c r="I36" s="85">
        <f t="shared" si="1"/>
        <v>620706879</v>
      </c>
      <c r="J36" s="83">
        <v>109110852</v>
      </c>
      <c r="K36" s="84">
        <v>16979585</v>
      </c>
      <c r="L36" s="84">
        <f t="shared" si="2"/>
        <v>126090437</v>
      </c>
      <c r="M36" s="101">
        <f t="shared" si="3"/>
        <v>0.20314006702026577</v>
      </c>
      <c r="N36" s="83">
        <v>119082555</v>
      </c>
      <c r="O36" s="84">
        <v>12806731</v>
      </c>
      <c r="P36" s="84">
        <f t="shared" si="4"/>
        <v>131889286</v>
      </c>
      <c r="Q36" s="101">
        <f t="shared" si="5"/>
        <v>0.21248239783081249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228193407</v>
      </c>
      <c r="AA36" s="84">
        <f t="shared" si="11"/>
        <v>29786316</v>
      </c>
      <c r="AB36" s="84">
        <f t="shared" si="12"/>
        <v>257979723</v>
      </c>
      <c r="AC36" s="101">
        <f t="shared" si="13"/>
        <v>0.41562246485107829</v>
      </c>
      <c r="AD36" s="83">
        <v>199746670</v>
      </c>
      <c r="AE36" s="84">
        <v>37819409</v>
      </c>
      <c r="AF36" s="84">
        <f t="shared" si="14"/>
        <v>237566079</v>
      </c>
      <c r="AG36" s="84">
        <v>601728312</v>
      </c>
      <c r="AH36" s="84">
        <v>601728312</v>
      </c>
      <c r="AI36" s="85">
        <v>129462285</v>
      </c>
      <c r="AJ36" s="120">
        <f t="shared" si="15"/>
        <v>0.21515072902203744</v>
      </c>
      <c r="AK36" s="121">
        <f t="shared" si="16"/>
        <v>-0.44483115369345305</v>
      </c>
    </row>
    <row r="37" spans="1:37" x14ac:dyDescent="0.2">
      <c r="A37" s="61" t="s">
        <v>101</v>
      </c>
      <c r="B37" s="62" t="s">
        <v>407</v>
      </c>
      <c r="C37" s="63" t="s">
        <v>408</v>
      </c>
      <c r="D37" s="83">
        <v>361275817</v>
      </c>
      <c r="E37" s="84">
        <v>125382955</v>
      </c>
      <c r="F37" s="85">
        <f t="shared" si="0"/>
        <v>486658772</v>
      </c>
      <c r="G37" s="83">
        <v>361275817</v>
      </c>
      <c r="H37" s="84">
        <v>125382955</v>
      </c>
      <c r="I37" s="85">
        <f t="shared" si="1"/>
        <v>486658772</v>
      </c>
      <c r="J37" s="83">
        <v>84005502</v>
      </c>
      <c r="K37" s="84">
        <v>15911156</v>
      </c>
      <c r="L37" s="84">
        <f t="shared" si="2"/>
        <v>99916658</v>
      </c>
      <c r="M37" s="101">
        <f t="shared" si="3"/>
        <v>0.20531153191665885</v>
      </c>
      <c r="N37" s="83">
        <v>90290944</v>
      </c>
      <c r="O37" s="84">
        <v>19886881</v>
      </c>
      <c r="P37" s="84">
        <f t="shared" si="4"/>
        <v>110177825</v>
      </c>
      <c r="Q37" s="101">
        <f t="shared" si="5"/>
        <v>0.22639646368071631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174296446</v>
      </c>
      <c r="AA37" s="84">
        <f t="shared" si="11"/>
        <v>35798037</v>
      </c>
      <c r="AB37" s="84">
        <f t="shared" si="12"/>
        <v>210094483</v>
      </c>
      <c r="AC37" s="101">
        <f t="shared" si="13"/>
        <v>0.43170799559737516</v>
      </c>
      <c r="AD37" s="83">
        <v>456843894</v>
      </c>
      <c r="AE37" s="84">
        <v>1591528305</v>
      </c>
      <c r="AF37" s="84">
        <f t="shared" si="14"/>
        <v>2048372199</v>
      </c>
      <c r="AG37" s="84">
        <v>444307263</v>
      </c>
      <c r="AH37" s="84">
        <v>444307263</v>
      </c>
      <c r="AI37" s="85">
        <v>1961128739</v>
      </c>
      <c r="AJ37" s="120">
        <f t="shared" si="15"/>
        <v>4.4139020500324344</v>
      </c>
      <c r="AK37" s="121">
        <f t="shared" si="16"/>
        <v>-0.94621200919745541</v>
      </c>
    </row>
    <row r="38" spans="1:37" x14ac:dyDescent="0.2">
      <c r="A38" s="61" t="s">
        <v>101</v>
      </c>
      <c r="B38" s="62" t="s">
        <v>409</v>
      </c>
      <c r="C38" s="63" t="s">
        <v>410</v>
      </c>
      <c r="D38" s="83">
        <v>775517560</v>
      </c>
      <c r="E38" s="84">
        <v>200577999</v>
      </c>
      <c r="F38" s="85">
        <f t="shared" si="0"/>
        <v>976095559</v>
      </c>
      <c r="G38" s="83">
        <v>775517560</v>
      </c>
      <c r="H38" s="84">
        <v>200577999</v>
      </c>
      <c r="I38" s="85">
        <f t="shared" si="1"/>
        <v>976095559</v>
      </c>
      <c r="J38" s="83">
        <v>114898949</v>
      </c>
      <c r="K38" s="84">
        <v>28435375</v>
      </c>
      <c r="L38" s="84">
        <f t="shared" si="2"/>
        <v>143334324</v>
      </c>
      <c r="M38" s="101">
        <f t="shared" si="3"/>
        <v>0.14684456114813652</v>
      </c>
      <c r="N38" s="83">
        <v>161003574</v>
      </c>
      <c r="O38" s="84">
        <v>17945525</v>
      </c>
      <c r="P38" s="84">
        <f t="shared" si="4"/>
        <v>178949099</v>
      </c>
      <c r="Q38" s="101">
        <f t="shared" si="5"/>
        <v>0.1833315369074433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275902523</v>
      </c>
      <c r="AA38" s="84">
        <f t="shared" si="11"/>
        <v>46380900</v>
      </c>
      <c r="AB38" s="84">
        <f t="shared" si="12"/>
        <v>322283423</v>
      </c>
      <c r="AC38" s="101">
        <f t="shared" si="13"/>
        <v>0.33017609805557985</v>
      </c>
      <c r="AD38" s="83">
        <v>358003318</v>
      </c>
      <c r="AE38" s="84">
        <v>80148527</v>
      </c>
      <c r="AF38" s="84">
        <f t="shared" si="14"/>
        <v>438151845</v>
      </c>
      <c r="AG38" s="84">
        <v>757978038</v>
      </c>
      <c r="AH38" s="84">
        <v>757978038</v>
      </c>
      <c r="AI38" s="85">
        <v>337659531</v>
      </c>
      <c r="AJ38" s="120">
        <f t="shared" si="15"/>
        <v>0.44547402968422156</v>
      </c>
      <c r="AK38" s="121">
        <f t="shared" si="16"/>
        <v>-0.59158200281000761</v>
      </c>
    </row>
    <row r="39" spans="1:37" x14ac:dyDescent="0.2">
      <c r="A39" s="61" t="s">
        <v>116</v>
      </c>
      <c r="B39" s="62" t="s">
        <v>411</v>
      </c>
      <c r="C39" s="63" t="s">
        <v>412</v>
      </c>
      <c r="D39" s="83">
        <v>1103532298</v>
      </c>
      <c r="E39" s="84">
        <v>424001000</v>
      </c>
      <c r="F39" s="85">
        <f t="shared" si="0"/>
        <v>1527533298</v>
      </c>
      <c r="G39" s="83">
        <v>1103532298</v>
      </c>
      <c r="H39" s="84">
        <v>424001000</v>
      </c>
      <c r="I39" s="85">
        <f t="shared" si="1"/>
        <v>1527533298</v>
      </c>
      <c r="J39" s="83">
        <v>181385810</v>
      </c>
      <c r="K39" s="84">
        <v>37898892</v>
      </c>
      <c r="L39" s="84">
        <f t="shared" si="2"/>
        <v>219284702</v>
      </c>
      <c r="M39" s="101">
        <f t="shared" si="3"/>
        <v>0.14355477702980979</v>
      </c>
      <c r="N39" s="83">
        <v>236589988</v>
      </c>
      <c r="O39" s="84">
        <v>94576538</v>
      </c>
      <c r="P39" s="84">
        <f t="shared" si="4"/>
        <v>331166526</v>
      </c>
      <c r="Q39" s="101">
        <f t="shared" si="5"/>
        <v>0.2167982370227847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417975798</v>
      </c>
      <c r="AA39" s="84">
        <f t="shared" si="11"/>
        <v>132475430</v>
      </c>
      <c r="AB39" s="84">
        <f t="shared" si="12"/>
        <v>550451228</v>
      </c>
      <c r="AC39" s="101">
        <f t="shared" si="13"/>
        <v>0.36035301405259451</v>
      </c>
      <c r="AD39" s="83">
        <v>508465850</v>
      </c>
      <c r="AE39" s="84">
        <v>214707655</v>
      </c>
      <c r="AF39" s="84">
        <f t="shared" si="14"/>
        <v>723173505</v>
      </c>
      <c r="AG39" s="84">
        <v>1405514798</v>
      </c>
      <c r="AH39" s="84">
        <v>1405514798</v>
      </c>
      <c r="AI39" s="85">
        <v>434959969</v>
      </c>
      <c r="AJ39" s="120">
        <f t="shared" si="15"/>
        <v>0.30946665920482186</v>
      </c>
      <c r="AK39" s="121">
        <f t="shared" si="16"/>
        <v>-0.54206490736963597</v>
      </c>
    </row>
    <row r="40" spans="1:37" ht="16.5" x14ac:dyDescent="0.3">
      <c r="A40" s="64" t="s">
        <v>0</v>
      </c>
      <c r="B40" s="65" t="s">
        <v>413</v>
      </c>
      <c r="C40" s="66" t="s">
        <v>0</v>
      </c>
      <c r="D40" s="86">
        <f>SUM(D35:D39)</f>
        <v>3115894022</v>
      </c>
      <c r="E40" s="87">
        <f>SUM(E35:E39)</f>
        <v>920376504</v>
      </c>
      <c r="F40" s="88">
        <f t="shared" si="0"/>
        <v>4036270526</v>
      </c>
      <c r="G40" s="86">
        <f>SUM(G35:G39)</f>
        <v>3115894022</v>
      </c>
      <c r="H40" s="87">
        <f>SUM(H35:H39)</f>
        <v>920376504</v>
      </c>
      <c r="I40" s="88">
        <f t="shared" si="1"/>
        <v>4036270526</v>
      </c>
      <c r="J40" s="86">
        <f>SUM(J35:J39)</f>
        <v>538624756</v>
      </c>
      <c r="K40" s="87">
        <f>SUM(K35:K39)</f>
        <v>103423421</v>
      </c>
      <c r="L40" s="87">
        <f t="shared" si="2"/>
        <v>642048177</v>
      </c>
      <c r="M40" s="102">
        <f t="shared" si="3"/>
        <v>0.15906965919756588</v>
      </c>
      <c r="N40" s="86">
        <f>SUM(N35:N39)</f>
        <v>669613485</v>
      </c>
      <c r="O40" s="87">
        <f>SUM(O35:O39)</f>
        <v>156147779</v>
      </c>
      <c r="P40" s="87">
        <f t="shared" si="4"/>
        <v>825761264</v>
      </c>
      <c r="Q40" s="102">
        <f t="shared" si="5"/>
        <v>0.20458521268105903</v>
      </c>
      <c r="R40" s="86">
        <f>SUM(R35:R39)</f>
        <v>0</v>
      </c>
      <c r="S40" s="87">
        <f>SUM(S35:S39)</f>
        <v>0</v>
      </c>
      <c r="T40" s="87">
        <f t="shared" si="6"/>
        <v>0</v>
      </c>
      <c r="U40" s="102">
        <f t="shared" si="7"/>
        <v>0</v>
      </c>
      <c r="V40" s="86">
        <f>SUM(V35:V39)</f>
        <v>0</v>
      </c>
      <c r="W40" s="87">
        <f>SUM(W35:W39)</f>
        <v>0</v>
      </c>
      <c r="X40" s="87">
        <f t="shared" si="8"/>
        <v>0</v>
      </c>
      <c r="Y40" s="102">
        <f t="shared" si="9"/>
        <v>0</v>
      </c>
      <c r="Z40" s="86">
        <f t="shared" si="10"/>
        <v>1208238241</v>
      </c>
      <c r="AA40" s="87">
        <f t="shared" si="11"/>
        <v>259571200</v>
      </c>
      <c r="AB40" s="87">
        <f t="shared" si="12"/>
        <v>1467809441</v>
      </c>
      <c r="AC40" s="102">
        <f t="shared" si="13"/>
        <v>0.36365487187862494</v>
      </c>
      <c r="AD40" s="86">
        <f>SUM(AD35:AD39)</f>
        <v>1612668903</v>
      </c>
      <c r="AE40" s="87">
        <f>SUM(AE35:AE39)</f>
        <v>1956310837</v>
      </c>
      <c r="AF40" s="87">
        <f t="shared" si="14"/>
        <v>3568979740</v>
      </c>
      <c r="AG40" s="87">
        <f>SUM(AG35:AG39)</f>
        <v>3575374459</v>
      </c>
      <c r="AH40" s="87">
        <f>SUM(AH35:AH39)</f>
        <v>3575374459</v>
      </c>
      <c r="AI40" s="88">
        <f>SUM(AI35:AI39)</f>
        <v>2923053679</v>
      </c>
      <c r="AJ40" s="122">
        <f t="shared" si="15"/>
        <v>0.81755175926874857</v>
      </c>
      <c r="AK40" s="123">
        <f t="shared" si="16"/>
        <v>-0.76862820073055382</v>
      </c>
    </row>
    <row r="41" spans="1:37" ht="16.5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21870306702</v>
      </c>
      <c r="E41" s="90">
        <f>SUM(E9:E14,E16:E20,E22:E26,E28:E33,E35:E39)</f>
        <v>6250996329</v>
      </c>
      <c r="F41" s="91">
        <f t="shared" si="0"/>
        <v>28121303031</v>
      </c>
      <c r="G41" s="89">
        <f>SUM(G9:G14,G16:G20,G22:G26,G28:G33,G35:G39)</f>
        <v>21904206702</v>
      </c>
      <c r="H41" s="90">
        <f>SUM(H9:H14,H16:H20,H22:H26,H28:H33,H35:H39)</f>
        <v>6269996329</v>
      </c>
      <c r="I41" s="91">
        <f t="shared" si="1"/>
        <v>28174203031</v>
      </c>
      <c r="J41" s="89">
        <f>SUM(J9:J14,J16:J20,J22:J26,J28:J33,J35:J39)</f>
        <v>3744153397</v>
      </c>
      <c r="K41" s="90">
        <f>SUM(K9:K14,K16:K20,K22:K26,K28:K33,K35:K39)</f>
        <v>910565576</v>
      </c>
      <c r="L41" s="90">
        <f t="shared" si="2"/>
        <v>4654718973</v>
      </c>
      <c r="M41" s="103">
        <f t="shared" si="3"/>
        <v>0.16552287665577911</v>
      </c>
      <c r="N41" s="89">
        <f>SUM(N9:N14,N16:N20,N22:N26,N28:N33,N35:N39)</f>
        <v>4498313965</v>
      </c>
      <c r="O41" s="90">
        <f>SUM(O9:O14,O16:O20,O22:O26,O28:O33,O35:O39)</f>
        <v>1194056187</v>
      </c>
      <c r="P41" s="90">
        <f t="shared" si="4"/>
        <v>5692370152</v>
      </c>
      <c r="Q41" s="103">
        <f t="shared" si="5"/>
        <v>0.20242199110492562</v>
      </c>
      <c r="R41" s="89">
        <f>SUM(R9:R14,R16:R20,R22:R26,R28:R33,R35:R39)</f>
        <v>0</v>
      </c>
      <c r="S41" s="90">
        <f>SUM(S9:S14,S16:S20,S22:S26,S28:S33,S35:S39)</f>
        <v>0</v>
      </c>
      <c r="T41" s="90">
        <f t="shared" si="6"/>
        <v>0</v>
      </c>
      <c r="U41" s="103">
        <f t="shared" si="7"/>
        <v>0</v>
      </c>
      <c r="V41" s="89">
        <f>SUM(V9:V14,V16:V20,V22:V26,V28:V33,V35:V39)</f>
        <v>0</v>
      </c>
      <c r="W41" s="90">
        <f>SUM(W9:W14,W16:W20,W22:W26,W28:W33,W35:W39)</f>
        <v>0</v>
      </c>
      <c r="X41" s="90">
        <f t="shared" si="8"/>
        <v>0</v>
      </c>
      <c r="Y41" s="103">
        <f t="shared" si="9"/>
        <v>0</v>
      </c>
      <c r="Z41" s="89">
        <f t="shared" si="10"/>
        <v>8242467362</v>
      </c>
      <c r="AA41" s="90">
        <f t="shared" si="11"/>
        <v>2104621763</v>
      </c>
      <c r="AB41" s="90">
        <f t="shared" si="12"/>
        <v>10347089125</v>
      </c>
      <c r="AC41" s="103">
        <f t="shared" si="13"/>
        <v>0.36794486776070473</v>
      </c>
      <c r="AD41" s="89">
        <f>SUM(AD9:AD14,AD16:AD20,AD22:AD26,AD28:AD33,AD35:AD39)</f>
        <v>8393692858</v>
      </c>
      <c r="AE41" s="90">
        <f>SUM(AE9:AE14,AE16:AE20,AE22:AE26,AE28:AE33,AE35:AE39)</f>
        <v>3842920350</v>
      </c>
      <c r="AF41" s="90">
        <f t="shared" si="14"/>
        <v>12236613208</v>
      </c>
      <c r="AG41" s="90">
        <f>SUM(AG9:AG14,AG16:AG20,AG22:AG26,AG28:AG33,AG35:AG39)</f>
        <v>25446813452</v>
      </c>
      <c r="AH41" s="90">
        <f>SUM(AH9:AH14,AH16:AH20,AH22:AH26,AH28:AH33,AH35:AH39)</f>
        <v>25446813452</v>
      </c>
      <c r="AI41" s="91">
        <f>SUM(AI9:AI14,AI16:AI20,AI22:AI26,AI28:AI33,AI35:AI39)</f>
        <v>7750957732</v>
      </c>
      <c r="AJ41" s="124">
        <f t="shared" si="15"/>
        <v>0.30459443366535982</v>
      </c>
      <c r="AK41" s="125">
        <f t="shared" si="16"/>
        <v>-0.53480836116659569</v>
      </c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4" t="s">
        <v>42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6.5" x14ac:dyDescent="0.3">
      <c r="A3" s="4" t="s">
        <v>0</v>
      </c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26" t="s">
        <v>3</v>
      </c>
      <c r="E4" s="126"/>
      <c r="F4" s="126"/>
      <c r="G4" s="126" t="s">
        <v>4</v>
      </c>
      <c r="H4" s="126"/>
      <c r="I4" s="126"/>
      <c r="J4" s="127" t="s">
        <v>5</v>
      </c>
      <c r="K4" s="128"/>
      <c r="L4" s="128"/>
      <c r="M4" s="129"/>
      <c r="N4" s="127" t="s">
        <v>6</v>
      </c>
      <c r="O4" s="130"/>
      <c r="P4" s="130"/>
      <c r="Q4" s="131"/>
      <c r="R4" s="127" t="s">
        <v>7</v>
      </c>
      <c r="S4" s="130"/>
      <c r="T4" s="130"/>
      <c r="U4" s="131"/>
      <c r="V4" s="127" t="s">
        <v>8</v>
      </c>
      <c r="W4" s="132"/>
      <c r="X4" s="132"/>
      <c r="Y4" s="133"/>
      <c r="Z4" s="127" t="s">
        <v>9</v>
      </c>
      <c r="AA4" s="128"/>
      <c r="AB4" s="128"/>
      <c r="AC4" s="129"/>
      <c r="AD4" s="127" t="s">
        <v>10</v>
      </c>
      <c r="AE4" s="128"/>
      <c r="AF4" s="128"/>
      <c r="AG4" s="128"/>
      <c r="AH4" s="128"/>
      <c r="AI4" s="128"/>
      <c r="AJ4" s="129"/>
      <c r="AK4" s="10"/>
    </row>
    <row r="5" spans="1:37" ht="43.1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415</v>
      </c>
      <c r="C9" s="63" t="s">
        <v>416</v>
      </c>
      <c r="D9" s="83">
        <v>606951522</v>
      </c>
      <c r="E9" s="84">
        <v>346649025</v>
      </c>
      <c r="F9" s="85">
        <f>$D9       +$E9</f>
        <v>953600547</v>
      </c>
      <c r="G9" s="83">
        <v>606951522</v>
      </c>
      <c r="H9" s="84">
        <v>346649025</v>
      </c>
      <c r="I9" s="85">
        <f>$G9       +$H9</f>
        <v>953600547</v>
      </c>
      <c r="J9" s="83">
        <v>129275494</v>
      </c>
      <c r="K9" s="84">
        <v>133503387</v>
      </c>
      <c r="L9" s="84">
        <f>$J9       +$K9</f>
        <v>262778881</v>
      </c>
      <c r="M9" s="101">
        <f>IF(($F9       =0),0,($L9       /$F9       ))</f>
        <v>0.27556494365140083</v>
      </c>
      <c r="N9" s="83">
        <v>133607070</v>
      </c>
      <c r="O9" s="84">
        <v>38048465</v>
      </c>
      <c r="P9" s="84">
        <f>$N9       +$O9</f>
        <v>171655535</v>
      </c>
      <c r="Q9" s="101">
        <f>IF(($F9       =0),0,($P9       /$F9       ))</f>
        <v>0.18000779838059383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262882564</v>
      </c>
      <c r="AA9" s="84">
        <f>$K9       +$O9</f>
        <v>171551852</v>
      </c>
      <c r="AB9" s="84">
        <f>$Z9       +$AA9</f>
        <v>434434416</v>
      </c>
      <c r="AC9" s="101">
        <f>IF(($F9       =0),0,($AB9       /$F9       ))</f>
        <v>0.45557274203199466</v>
      </c>
      <c r="AD9" s="83">
        <v>172875597</v>
      </c>
      <c r="AE9" s="84">
        <v>136450102</v>
      </c>
      <c r="AF9" s="84">
        <f>$AD9       +$AE9</f>
        <v>309325699</v>
      </c>
      <c r="AG9" s="84">
        <v>880767142</v>
      </c>
      <c r="AH9" s="84">
        <v>880767142</v>
      </c>
      <c r="AI9" s="85">
        <v>207143573</v>
      </c>
      <c r="AJ9" s="120">
        <f>IF(($AG9       =0),0,($AI9       /$AG9       ))</f>
        <v>0.23518540045627634</v>
      </c>
      <c r="AK9" s="121">
        <f>IF(($AF9       =0),0,(($P9       /$AF9       )-1))</f>
        <v>-0.44506539367749076</v>
      </c>
    </row>
    <row r="10" spans="1:37" x14ac:dyDescent="0.2">
      <c r="A10" s="61" t="s">
        <v>101</v>
      </c>
      <c r="B10" s="62" t="s">
        <v>417</v>
      </c>
      <c r="C10" s="63" t="s">
        <v>418</v>
      </c>
      <c r="D10" s="83">
        <v>1143510505</v>
      </c>
      <c r="E10" s="84">
        <v>243924223</v>
      </c>
      <c r="F10" s="85">
        <f t="shared" ref="F10:F32" si="0">$D10      +$E10</f>
        <v>1387434728</v>
      </c>
      <c r="G10" s="83">
        <v>1143510505</v>
      </c>
      <c r="H10" s="84">
        <v>243924223</v>
      </c>
      <c r="I10" s="85">
        <f t="shared" ref="I10:I32" si="1">$G10      +$H10</f>
        <v>1387434728</v>
      </c>
      <c r="J10" s="83">
        <v>166169465</v>
      </c>
      <c r="K10" s="84">
        <v>77888540</v>
      </c>
      <c r="L10" s="84">
        <f t="shared" ref="L10:L32" si="2">$J10      +$K10</f>
        <v>244058005</v>
      </c>
      <c r="M10" s="101">
        <f t="shared" ref="M10:M32" si="3">IF(($F10      =0),0,($L10      /$F10      ))</f>
        <v>0.17590593638362495</v>
      </c>
      <c r="N10" s="83">
        <v>250436219</v>
      </c>
      <c r="O10" s="84">
        <v>46517002</v>
      </c>
      <c r="P10" s="84">
        <f t="shared" ref="P10:P32" si="4">$N10      +$O10</f>
        <v>296953221</v>
      </c>
      <c r="Q10" s="101">
        <f t="shared" ref="Q10:Q32" si="5">IF(($F10      =0),0,($P10      /$F10      ))</f>
        <v>0.21403040806687954</v>
      </c>
      <c r="R10" s="83">
        <v>0</v>
      </c>
      <c r="S10" s="84">
        <v>0</v>
      </c>
      <c r="T10" s="84">
        <f t="shared" ref="T10:T32" si="6">$R10      +$S10</f>
        <v>0</v>
      </c>
      <c r="U10" s="101">
        <f t="shared" ref="U10:U32" si="7">IF(($I10      =0),0,($T10      /$I10      ))</f>
        <v>0</v>
      </c>
      <c r="V10" s="83">
        <v>0</v>
      </c>
      <c r="W10" s="84">
        <v>0</v>
      </c>
      <c r="X10" s="84">
        <f t="shared" ref="X10:X32" si="8">$V10      +$W10</f>
        <v>0</v>
      </c>
      <c r="Y10" s="101">
        <f t="shared" ref="Y10:Y32" si="9">IF(($I10      =0),0,($X10      /$I10      ))</f>
        <v>0</v>
      </c>
      <c r="Z10" s="83">
        <f t="shared" ref="Z10:Z32" si="10">$J10      +$N10</f>
        <v>416605684</v>
      </c>
      <c r="AA10" s="84">
        <f t="shared" ref="AA10:AA32" si="11">$K10      +$O10</f>
        <v>124405542</v>
      </c>
      <c r="AB10" s="84">
        <f t="shared" ref="AB10:AB32" si="12">$Z10      +$AA10</f>
        <v>541011226</v>
      </c>
      <c r="AC10" s="101">
        <f t="shared" ref="AC10:AC32" si="13">IF(($F10      =0),0,($AB10      /$F10      ))</f>
        <v>0.38993634445050451</v>
      </c>
      <c r="AD10" s="83">
        <v>522763095</v>
      </c>
      <c r="AE10" s="84">
        <v>43509589</v>
      </c>
      <c r="AF10" s="84">
        <f t="shared" ref="AF10:AF32" si="14">$AD10      +$AE10</f>
        <v>566272684</v>
      </c>
      <c r="AG10" s="84">
        <v>1051086336</v>
      </c>
      <c r="AH10" s="84">
        <v>1051086336</v>
      </c>
      <c r="AI10" s="85">
        <v>378520747</v>
      </c>
      <c r="AJ10" s="120">
        <f t="shared" ref="AJ10:AJ32" si="15">IF(($AG10      =0),0,($AI10      /$AG10      ))</f>
        <v>0.36012336383373933</v>
      </c>
      <c r="AK10" s="121">
        <f t="shared" ref="AK10:AK32" si="16">IF(($AF10      =0),0,(($P10      /$AF10      )-1))</f>
        <v>-0.47560030813706</v>
      </c>
    </row>
    <row r="11" spans="1:37" x14ac:dyDescent="0.2">
      <c r="A11" s="61" t="s">
        <v>101</v>
      </c>
      <c r="B11" s="62" t="s">
        <v>419</v>
      </c>
      <c r="C11" s="63" t="s">
        <v>420</v>
      </c>
      <c r="D11" s="83">
        <v>753671567</v>
      </c>
      <c r="E11" s="84">
        <v>185973704</v>
      </c>
      <c r="F11" s="85">
        <f t="shared" si="0"/>
        <v>939645271</v>
      </c>
      <c r="G11" s="83">
        <v>753671567</v>
      </c>
      <c r="H11" s="84">
        <v>185973704</v>
      </c>
      <c r="I11" s="85">
        <f t="shared" si="1"/>
        <v>939645271</v>
      </c>
      <c r="J11" s="83">
        <v>159714377</v>
      </c>
      <c r="K11" s="84">
        <v>71470844</v>
      </c>
      <c r="L11" s="84">
        <f t="shared" si="2"/>
        <v>231185221</v>
      </c>
      <c r="M11" s="101">
        <f t="shared" si="3"/>
        <v>0.24603457084817276</v>
      </c>
      <c r="N11" s="83">
        <v>162099285</v>
      </c>
      <c r="O11" s="84">
        <v>65624667</v>
      </c>
      <c r="P11" s="84">
        <f t="shared" si="4"/>
        <v>227723952</v>
      </c>
      <c r="Q11" s="101">
        <f t="shared" si="5"/>
        <v>0.24235097970285002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321813662</v>
      </c>
      <c r="AA11" s="84">
        <f t="shared" si="11"/>
        <v>137095511</v>
      </c>
      <c r="AB11" s="84">
        <f t="shared" si="12"/>
        <v>458909173</v>
      </c>
      <c r="AC11" s="101">
        <f t="shared" si="13"/>
        <v>0.48838555055102278</v>
      </c>
      <c r="AD11" s="83">
        <v>249930417</v>
      </c>
      <c r="AE11" s="84">
        <v>94668555</v>
      </c>
      <c r="AF11" s="84">
        <f t="shared" si="14"/>
        <v>344598972</v>
      </c>
      <c r="AG11" s="84">
        <v>921836712</v>
      </c>
      <c r="AH11" s="84">
        <v>921836712</v>
      </c>
      <c r="AI11" s="85">
        <v>191339680</v>
      </c>
      <c r="AJ11" s="120">
        <f t="shared" si="15"/>
        <v>0.20756352780187387</v>
      </c>
      <c r="AK11" s="121">
        <f t="shared" si="16"/>
        <v>-0.33916241630575727</v>
      </c>
    </row>
    <row r="12" spans="1:37" x14ac:dyDescent="0.2">
      <c r="A12" s="61" t="s">
        <v>101</v>
      </c>
      <c r="B12" s="62" t="s">
        <v>421</v>
      </c>
      <c r="C12" s="63" t="s">
        <v>422</v>
      </c>
      <c r="D12" s="83">
        <v>409866076</v>
      </c>
      <c r="E12" s="84">
        <v>111351100</v>
      </c>
      <c r="F12" s="85">
        <f t="shared" si="0"/>
        <v>521217176</v>
      </c>
      <c r="G12" s="83">
        <v>409866076</v>
      </c>
      <c r="H12" s="84">
        <v>111351100</v>
      </c>
      <c r="I12" s="85">
        <f t="shared" si="1"/>
        <v>521217176</v>
      </c>
      <c r="J12" s="83">
        <v>61993508</v>
      </c>
      <c r="K12" s="84">
        <v>2822459</v>
      </c>
      <c r="L12" s="84">
        <f t="shared" si="2"/>
        <v>64815967</v>
      </c>
      <c r="M12" s="101">
        <f t="shared" si="3"/>
        <v>0.1243550097435776</v>
      </c>
      <c r="N12" s="83">
        <v>91997897</v>
      </c>
      <c r="O12" s="84">
        <v>5432886</v>
      </c>
      <c r="P12" s="84">
        <f t="shared" si="4"/>
        <v>97430783</v>
      </c>
      <c r="Q12" s="101">
        <f t="shared" si="5"/>
        <v>0.1869293405634046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153991405</v>
      </c>
      <c r="AA12" s="84">
        <f t="shared" si="11"/>
        <v>8255345</v>
      </c>
      <c r="AB12" s="84">
        <f t="shared" si="12"/>
        <v>162246750</v>
      </c>
      <c r="AC12" s="101">
        <f t="shared" si="13"/>
        <v>0.3112843503069822</v>
      </c>
      <c r="AD12" s="83">
        <v>71180051</v>
      </c>
      <c r="AE12" s="84">
        <v>14910713</v>
      </c>
      <c r="AF12" s="84">
        <f t="shared" si="14"/>
        <v>86090764</v>
      </c>
      <c r="AG12" s="84">
        <v>487301693</v>
      </c>
      <c r="AH12" s="84">
        <v>487301693</v>
      </c>
      <c r="AI12" s="85">
        <v>44497537</v>
      </c>
      <c r="AJ12" s="120">
        <f t="shared" si="15"/>
        <v>9.1314144069677999E-2</v>
      </c>
      <c r="AK12" s="121">
        <f t="shared" si="16"/>
        <v>0.13172166761117365</v>
      </c>
    </row>
    <row r="13" spans="1:37" x14ac:dyDescent="0.2">
      <c r="A13" s="61" t="s">
        <v>101</v>
      </c>
      <c r="B13" s="62" t="s">
        <v>423</v>
      </c>
      <c r="C13" s="63" t="s">
        <v>424</v>
      </c>
      <c r="D13" s="83">
        <v>1097777158</v>
      </c>
      <c r="E13" s="84">
        <v>60291650</v>
      </c>
      <c r="F13" s="85">
        <f t="shared" si="0"/>
        <v>1158068808</v>
      </c>
      <c r="G13" s="83">
        <v>1097777158</v>
      </c>
      <c r="H13" s="84">
        <v>60291650</v>
      </c>
      <c r="I13" s="85">
        <f t="shared" si="1"/>
        <v>1158068808</v>
      </c>
      <c r="J13" s="83">
        <v>354712611</v>
      </c>
      <c r="K13" s="84">
        <v>941490</v>
      </c>
      <c r="L13" s="84">
        <f t="shared" si="2"/>
        <v>355654101</v>
      </c>
      <c r="M13" s="101">
        <f t="shared" si="3"/>
        <v>0.3071096454227269</v>
      </c>
      <c r="N13" s="83">
        <v>182120167</v>
      </c>
      <c r="O13" s="84">
        <v>8249360</v>
      </c>
      <c r="P13" s="84">
        <f t="shared" si="4"/>
        <v>190369527</v>
      </c>
      <c r="Q13" s="101">
        <f t="shared" si="5"/>
        <v>0.16438533331086835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536832778</v>
      </c>
      <c r="AA13" s="84">
        <f t="shared" si="11"/>
        <v>9190850</v>
      </c>
      <c r="AB13" s="84">
        <f t="shared" si="12"/>
        <v>546023628</v>
      </c>
      <c r="AC13" s="101">
        <f t="shared" si="13"/>
        <v>0.47149497873359525</v>
      </c>
      <c r="AD13" s="83">
        <v>433377491</v>
      </c>
      <c r="AE13" s="84">
        <v>2105294</v>
      </c>
      <c r="AF13" s="84">
        <f t="shared" si="14"/>
        <v>435482785</v>
      </c>
      <c r="AG13" s="84">
        <v>1106327254</v>
      </c>
      <c r="AH13" s="84">
        <v>1106327254</v>
      </c>
      <c r="AI13" s="85">
        <v>203475234</v>
      </c>
      <c r="AJ13" s="120">
        <f t="shared" si="15"/>
        <v>0.18391957105306925</v>
      </c>
      <c r="AK13" s="121">
        <f t="shared" si="16"/>
        <v>-0.56285407010979782</v>
      </c>
    </row>
    <row r="14" spans="1:37" x14ac:dyDescent="0.2">
      <c r="A14" s="61" t="s">
        <v>101</v>
      </c>
      <c r="B14" s="62" t="s">
        <v>425</v>
      </c>
      <c r="C14" s="63" t="s">
        <v>426</v>
      </c>
      <c r="D14" s="83">
        <v>315450036</v>
      </c>
      <c r="E14" s="84">
        <v>98332296</v>
      </c>
      <c r="F14" s="85">
        <f t="shared" si="0"/>
        <v>413782332</v>
      </c>
      <c r="G14" s="83">
        <v>315450036</v>
      </c>
      <c r="H14" s="84">
        <v>98332296</v>
      </c>
      <c r="I14" s="85">
        <f t="shared" si="1"/>
        <v>413782332</v>
      </c>
      <c r="J14" s="83">
        <v>51527023</v>
      </c>
      <c r="K14" s="84">
        <v>14935919</v>
      </c>
      <c r="L14" s="84">
        <f t="shared" si="2"/>
        <v>66462942</v>
      </c>
      <c r="M14" s="101">
        <f t="shared" si="3"/>
        <v>0.16062295767621126</v>
      </c>
      <c r="N14" s="83">
        <v>44065375</v>
      </c>
      <c r="O14" s="84">
        <v>24310907</v>
      </c>
      <c r="P14" s="84">
        <f t="shared" si="4"/>
        <v>68376282</v>
      </c>
      <c r="Q14" s="101">
        <f t="shared" si="5"/>
        <v>0.16524698304421562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95592398</v>
      </c>
      <c r="AA14" s="84">
        <f t="shared" si="11"/>
        <v>39246826</v>
      </c>
      <c r="AB14" s="84">
        <f t="shared" si="12"/>
        <v>134839224</v>
      </c>
      <c r="AC14" s="101">
        <f t="shared" si="13"/>
        <v>0.32586994072042691</v>
      </c>
      <c r="AD14" s="83">
        <v>54784896</v>
      </c>
      <c r="AE14" s="84">
        <v>13693224</v>
      </c>
      <c r="AF14" s="84">
        <f t="shared" si="14"/>
        <v>68478120</v>
      </c>
      <c r="AG14" s="84">
        <v>373763484</v>
      </c>
      <c r="AH14" s="84">
        <v>373763484</v>
      </c>
      <c r="AI14" s="85">
        <v>29869706</v>
      </c>
      <c r="AJ14" s="120">
        <f t="shared" si="15"/>
        <v>7.991606264029795E-2</v>
      </c>
      <c r="AK14" s="121">
        <f t="shared" si="16"/>
        <v>-1.4871611545410612E-3</v>
      </c>
    </row>
    <row r="15" spans="1:37" x14ac:dyDescent="0.2">
      <c r="A15" s="61" t="s">
        <v>101</v>
      </c>
      <c r="B15" s="62" t="s">
        <v>75</v>
      </c>
      <c r="C15" s="63" t="s">
        <v>76</v>
      </c>
      <c r="D15" s="83">
        <v>2492628783</v>
      </c>
      <c r="E15" s="84">
        <v>264380325</v>
      </c>
      <c r="F15" s="85">
        <f t="shared" si="0"/>
        <v>2757009108</v>
      </c>
      <c r="G15" s="83">
        <v>2492628783</v>
      </c>
      <c r="H15" s="84">
        <v>264380325</v>
      </c>
      <c r="I15" s="85">
        <f t="shared" si="1"/>
        <v>2757009108</v>
      </c>
      <c r="J15" s="83">
        <v>509180666</v>
      </c>
      <c r="K15" s="84">
        <v>7550034</v>
      </c>
      <c r="L15" s="84">
        <f t="shared" si="2"/>
        <v>516730700</v>
      </c>
      <c r="M15" s="101">
        <f t="shared" si="3"/>
        <v>0.18742437175873125</v>
      </c>
      <c r="N15" s="83">
        <v>559134605</v>
      </c>
      <c r="O15" s="84">
        <v>29905704</v>
      </c>
      <c r="P15" s="84">
        <f t="shared" si="4"/>
        <v>589040309</v>
      </c>
      <c r="Q15" s="101">
        <f t="shared" si="5"/>
        <v>0.21365192711579536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1068315271</v>
      </c>
      <c r="AA15" s="84">
        <f t="shared" si="11"/>
        <v>37455738</v>
      </c>
      <c r="AB15" s="84">
        <f t="shared" si="12"/>
        <v>1105771009</v>
      </c>
      <c r="AC15" s="101">
        <f t="shared" si="13"/>
        <v>0.40107629887452662</v>
      </c>
      <c r="AD15" s="83">
        <v>918733618</v>
      </c>
      <c r="AE15" s="84">
        <v>41980632</v>
      </c>
      <c r="AF15" s="84">
        <f t="shared" si="14"/>
        <v>960714250</v>
      </c>
      <c r="AG15" s="84">
        <v>2702561368</v>
      </c>
      <c r="AH15" s="84">
        <v>2702561368</v>
      </c>
      <c r="AI15" s="85">
        <v>597301672</v>
      </c>
      <c r="AJ15" s="120">
        <f t="shared" si="15"/>
        <v>0.22101317626767764</v>
      </c>
      <c r="AK15" s="121">
        <f t="shared" si="16"/>
        <v>-0.38687251802500067</v>
      </c>
    </row>
    <row r="16" spans="1:37" x14ac:dyDescent="0.2">
      <c r="A16" s="61" t="s">
        <v>116</v>
      </c>
      <c r="B16" s="62" t="s">
        <v>427</v>
      </c>
      <c r="C16" s="63" t="s">
        <v>428</v>
      </c>
      <c r="D16" s="83">
        <v>379391562</v>
      </c>
      <c r="E16" s="84">
        <v>5100000</v>
      </c>
      <c r="F16" s="85">
        <f t="shared" si="0"/>
        <v>384491562</v>
      </c>
      <c r="G16" s="83">
        <v>379391562</v>
      </c>
      <c r="H16" s="84">
        <v>5100000</v>
      </c>
      <c r="I16" s="85">
        <f t="shared" si="1"/>
        <v>384491562</v>
      </c>
      <c r="J16" s="83">
        <v>82053305</v>
      </c>
      <c r="K16" s="84">
        <v>311925</v>
      </c>
      <c r="L16" s="84">
        <f t="shared" si="2"/>
        <v>82365230</v>
      </c>
      <c r="M16" s="101">
        <f t="shared" si="3"/>
        <v>0.21421856326719596</v>
      </c>
      <c r="N16" s="83">
        <v>89301057</v>
      </c>
      <c r="O16" s="84">
        <v>38400</v>
      </c>
      <c r="P16" s="84">
        <f t="shared" si="4"/>
        <v>89339457</v>
      </c>
      <c r="Q16" s="101">
        <f t="shared" si="5"/>
        <v>0.23235739306029296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171354362</v>
      </c>
      <c r="AA16" s="84">
        <f t="shared" si="11"/>
        <v>350325</v>
      </c>
      <c r="AB16" s="84">
        <f t="shared" si="12"/>
        <v>171704687</v>
      </c>
      <c r="AC16" s="101">
        <f t="shared" si="13"/>
        <v>0.44657595632748892</v>
      </c>
      <c r="AD16" s="83">
        <v>156146376</v>
      </c>
      <c r="AE16" s="84">
        <v>5237238</v>
      </c>
      <c r="AF16" s="84">
        <f t="shared" si="14"/>
        <v>161383614</v>
      </c>
      <c r="AG16" s="84">
        <v>392087204</v>
      </c>
      <c r="AH16" s="84">
        <v>392087204</v>
      </c>
      <c r="AI16" s="85">
        <v>79612582</v>
      </c>
      <c r="AJ16" s="120">
        <f t="shared" si="15"/>
        <v>0.20304815150254177</v>
      </c>
      <c r="AK16" s="121">
        <f t="shared" si="16"/>
        <v>-0.44641556360238654</v>
      </c>
    </row>
    <row r="17" spans="1:37" ht="16.5" x14ac:dyDescent="0.3">
      <c r="A17" s="64" t="s">
        <v>0</v>
      </c>
      <c r="B17" s="65" t="s">
        <v>429</v>
      </c>
      <c r="C17" s="66" t="s">
        <v>0</v>
      </c>
      <c r="D17" s="86">
        <f>SUM(D9:D16)</f>
        <v>7199247209</v>
      </c>
      <c r="E17" s="87">
        <f>SUM(E9:E16)</f>
        <v>1316002323</v>
      </c>
      <c r="F17" s="88">
        <f t="shared" si="0"/>
        <v>8515249532</v>
      </c>
      <c r="G17" s="86">
        <f>SUM(G9:G16)</f>
        <v>7199247209</v>
      </c>
      <c r="H17" s="87">
        <f>SUM(H9:H16)</f>
        <v>1316002323</v>
      </c>
      <c r="I17" s="88">
        <f t="shared" si="1"/>
        <v>8515249532</v>
      </c>
      <c r="J17" s="86">
        <f>SUM(J9:J16)</f>
        <v>1514626449</v>
      </c>
      <c r="K17" s="87">
        <f>SUM(K9:K16)</f>
        <v>309424598</v>
      </c>
      <c r="L17" s="87">
        <f t="shared" si="2"/>
        <v>1824051047</v>
      </c>
      <c r="M17" s="102">
        <f t="shared" si="3"/>
        <v>0.2142099347934881</v>
      </c>
      <c r="N17" s="86">
        <f>SUM(N9:N16)</f>
        <v>1512761675</v>
      </c>
      <c r="O17" s="87">
        <f>SUM(O9:O16)</f>
        <v>218127391</v>
      </c>
      <c r="P17" s="87">
        <f t="shared" si="4"/>
        <v>1730889066</v>
      </c>
      <c r="Q17" s="102">
        <f t="shared" si="5"/>
        <v>0.20326932986466004</v>
      </c>
      <c r="R17" s="86">
        <f>SUM(R9:R16)</f>
        <v>0</v>
      </c>
      <c r="S17" s="87">
        <f>SUM(S9:S16)</f>
        <v>0</v>
      </c>
      <c r="T17" s="87">
        <f t="shared" si="6"/>
        <v>0</v>
      </c>
      <c r="U17" s="102">
        <f t="shared" si="7"/>
        <v>0</v>
      </c>
      <c r="V17" s="86">
        <f>SUM(V9:V16)</f>
        <v>0</v>
      </c>
      <c r="W17" s="87">
        <f>SUM(W9:W16)</f>
        <v>0</v>
      </c>
      <c r="X17" s="87">
        <f t="shared" si="8"/>
        <v>0</v>
      </c>
      <c r="Y17" s="102">
        <f t="shared" si="9"/>
        <v>0</v>
      </c>
      <c r="Z17" s="86">
        <f t="shared" si="10"/>
        <v>3027388124</v>
      </c>
      <c r="AA17" s="87">
        <f t="shared" si="11"/>
        <v>527551989</v>
      </c>
      <c r="AB17" s="87">
        <f t="shared" si="12"/>
        <v>3554940113</v>
      </c>
      <c r="AC17" s="102">
        <f t="shared" si="13"/>
        <v>0.41747926465814811</v>
      </c>
      <c r="AD17" s="86">
        <f>SUM(AD9:AD16)</f>
        <v>2579791541</v>
      </c>
      <c r="AE17" s="87">
        <f>SUM(AE9:AE16)</f>
        <v>352555347</v>
      </c>
      <c r="AF17" s="87">
        <f t="shared" si="14"/>
        <v>2932346888</v>
      </c>
      <c r="AG17" s="87">
        <f>SUM(AG9:AG16)</f>
        <v>7915731193</v>
      </c>
      <c r="AH17" s="87">
        <f>SUM(AH9:AH16)</f>
        <v>7915731193</v>
      </c>
      <c r="AI17" s="88">
        <f>SUM(AI9:AI16)</f>
        <v>1731760731</v>
      </c>
      <c r="AJ17" s="122">
        <f t="shared" si="15"/>
        <v>0.21877457543422166</v>
      </c>
      <c r="AK17" s="123">
        <f t="shared" si="16"/>
        <v>-0.4097256797675296</v>
      </c>
    </row>
    <row r="18" spans="1:37" x14ac:dyDescent="0.2">
      <c r="A18" s="61" t="s">
        <v>101</v>
      </c>
      <c r="B18" s="62" t="s">
        <v>430</v>
      </c>
      <c r="C18" s="63" t="s">
        <v>431</v>
      </c>
      <c r="D18" s="83">
        <v>707325660</v>
      </c>
      <c r="E18" s="84">
        <v>36879012</v>
      </c>
      <c r="F18" s="85">
        <f t="shared" si="0"/>
        <v>744204672</v>
      </c>
      <c r="G18" s="83">
        <v>707325660</v>
      </c>
      <c r="H18" s="84">
        <v>36879012</v>
      </c>
      <c r="I18" s="85">
        <f t="shared" si="1"/>
        <v>744204672</v>
      </c>
      <c r="J18" s="83">
        <v>127898708</v>
      </c>
      <c r="K18" s="84">
        <v>3535396</v>
      </c>
      <c r="L18" s="84">
        <f t="shared" si="2"/>
        <v>131434104</v>
      </c>
      <c r="M18" s="101">
        <f t="shared" si="3"/>
        <v>0.17661015705098934</v>
      </c>
      <c r="N18" s="83">
        <v>144362860</v>
      </c>
      <c r="O18" s="84">
        <v>6335293</v>
      </c>
      <c r="P18" s="84">
        <f t="shared" si="4"/>
        <v>150698153</v>
      </c>
      <c r="Q18" s="101">
        <f t="shared" si="5"/>
        <v>0.20249557503449803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272261568</v>
      </c>
      <c r="AA18" s="84">
        <f t="shared" si="11"/>
        <v>9870689</v>
      </c>
      <c r="AB18" s="84">
        <f t="shared" si="12"/>
        <v>282132257</v>
      </c>
      <c r="AC18" s="101">
        <f t="shared" si="13"/>
        <v>0.37910573208548737</v>
      </c>
      <c r="AD18" s="83">
        <v>299134906</v>
      </c>
      <c r="AE18" s="84">
        <v>19791016</v>
      </c>
      <c r="AF18" s="84">
        <f t="shared" si="14"/>
        <v>318925922</v>
      </c>
      <c r="AG18" s="84">
        <v>694155584</v>
      </c>
      <c r="AH18" s="84">
        <v>694155584</v>
      </c>
      <c r="AI18" s="85">
        <v>188752250</v>
      </c>
      <c r="AJ18" s="120">
        <f t="shared" si="15"/>
        <v>0.27191634606226839</v>
      </c>
      <c r="AK18" s="121">
        <f t="shared" si="16"/>
        <v>-0.52748226906435036</v>
      </c>
    </row>
    <row r="19" spans="1:37" x14ac:dyDescent="0.2">
      <c r="A19" s="61" t="s">
        <v>101</v>
      </c>
      <c r="B19" s="62" t="s">
        <v>77</v>
      </c>
      <c r="C19" s="63" t="s">
        <v>78</v>
      </c>
      <c r="D19" s="83">
        <v>4088203051</v>
      </c>
      <c r="E19" s="84">
        <v>183780057</v>
      </c>
      <c r="F19" s="85">
        <f t="shared" si="0"/>
        <v>4271983108</v>
      </c>
      <c r="G19" s="83">
        <v>4088203051</v>
      </c>
      <c r="H19" s="84">
        <v>183780057</v>
      </c>
      <c r="I19" s="85">
        <f t="shared" si="1"/>
        <v>4271983108</v>
      </c>
      <c r="J19" s="83">
        <v>817767195</v>
      </c>
      <c r="K19" s="84">
        <v>29411192</v>
      </c>
      <c r="L19" s="84">
        <f t="shared" si="2"/>
        <v>847178387</v>
      </c>
      <c r="M19" s="101">
        <f t="shared" si="3"/>
        <v>0.19831033166154552</v>
      </c>
      <c r="N19" s="83">
        <v>617776982</v>
      </c>
      <c r="O19" s="84">
        <v>36843865</v>
      </c>
      <c r="P19" s="84">
        <f t="shared" si="4"/>
        <v>654620847</v>
      </c>
      <c r="Q19" s="101">
        <f t="shared" si="5"/>
        <v>0.15323582290719115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1435544177</v>
      </c>
      <c r="AA19" s="84">
        <f t="shared" si="11"/>
        <v>66255057</v>
      </c>
      <c r="AB19" s="84">
        <f t="shared" si="12"/>
        <v>1501799234</v>
      </c>
      <c r="AC19" s="101">
        <f t="shared" si="13"/>
        <v>0.35154615456873667</v>
      </c>
      <c r="AD19" s="83">
        <v>1382481813</v>
      </c>
      <c r="AE19" s="84">
        <v>95230819</v>
      </c>
      <c r="AF19" s="84">
        <f t="shared" si="14"/>
        <v>1477712632</v>
      </c>
      <c r="AG19" s="84">
        <v>4750032492</v>
      </c>
      <c r="AH19" s="84">
        <v>4750032492</v>
      </c>
      <c r="AI19" s="85">
        <v>713857527</v>
      </c>
      <c r="AJ19" s="120">
        <f t="shared" si="15"/>
        <v>0.15028476714680966</v>
      </c>
      <c r="AK19" s="121">
        <f t="shared" si="16"/>
        <v>-0.55700395812817272</v>
      </c>
    </row>
    <row r="20" spans="1:37" x14ac:dyDescent="0.2">
      <c r="A20" s="61" t="s">
        <v>101</v>
      </c>
      <c r="B20" s="62" t="s">
        <v>79</v>
      </c>
      <c r="C20" s="63" t="s">
        <v>80</v>
      </c>
      <c r="D20" s="83">
        <v>2164828253</v>
      </c>
      <c r="E20" s="84">
        <v>611390608</v>
      </c>
      <c r="F20" s="85">
        <f t="shared" si="0"/>
        <v>2776218861</v>
      </c>
      <c r="G20" s="83">
        <v>2164828253</v>
      </c>
      <c r="H20" s="84">
        <v>611390608</v>
      </c>
      <c r="I20" s="85">
        <f t="shared" si="1"/>
        <v>2776218861</v>
      </c>
      <c r="J20" s="83">
        <v>452287412</v>
      </c>
      <c r="K20" s="84">
        <v>96064626</v>
      </c>
      <c r="L20" s="84">
        <f t="shared" si="2"/>
        <v>548352038</v>
      </c>
      <c r="M20" s="101">
        <f t="shared" si="3"/>
        <v>0.19751758253039259</v>
      </c>
      <c r="N20" s="83">
        <v>461694040</v>
      </c>
      <c r="O20" s="84">
        <v>157054821</v>
      </c>
      <c r="P20" s="84">
        <f t="shared" si="4"/>
        <v>618748861</v>
      </c>
      <c r="Q20" s="101">
        <f t="shared" si="5"/>
        <v>0.22287466946216386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913981452</v>
      </c>
      <c r="AA20" s="84">
        <f t="shared" si="11"/>
        <v>253119447</v>
      </c>
      <c r="AB20" s="84">
        <f t="shared" si="12"/>
        <v>1167100899</v>
      </c>
      <c r="AC20" s="101">
        <f t="shared" si="13"/>
        <v>0.42039225199255642</v>
      </c>
      <c r="AD20" s="83">
        <v>839651130</v>
      </c>
      <c r="AE20" s="84">
        <v>300438637</v>
      </c>
      <c r="AF20" s="84">
        <f t="shared" si="14"/>
        <v>1140089767</v>
      </c>
      <c r="AG20" s="84">
        <v>2588683447</v>
      </c>
      <c r="AH20" s="84">
        <v>2588683447</v>
      </c>
      <c r="AI20" s="85">
        <v>617665621</v>
      </c>
      <c r="AJ20" s="120">
        <f t="shared" si="15"/>
        <v>0.23860222141714804</v>
      </c>
      <c r="AK20" s="121">
        <f t="shared" si="16"/>
        <v>-0.45728057657410759</v>
      </c>
    </row>
    <row r="21" spans="1:37" x14ac:dyDescent="0.2">
      <c r="A21" s="61" t="s">
        <v>101</v>
      </c>
      <c r="B21" s="62" t="s">
        <v>432</v>
      </c>
      <c r="C21" s="63" t="s">
        <v>433</v>
      </c>
      <c r="D21" s="83">
        <v>399276624</v>
      </c>
      <c r="E21" s="84">
        <v>100157160</v>
      </c>
      <c r="F21" s="85">
        <f t="shared" si="0"/>
        <v>499433784</v>
      </c>
      <c r="G21" s="83">
        <v>399276624</v>
      </c>
      <c r="H21" s="84">
        <v>100157160</v>
      </c>
      <c r="I21" s="85">
        <f t="shared" si="1"/>
        <v>499433784</v>
      </c>
      <c r="J21" s="83">
        <v>63240259</v>
      </c>
      <c r="K21" s="84">
        <v>12136076</v>
      </c>
      <c r="L21" s="84">
        <f t="shared" si="2"/>
        <v>75376335</v>
      </c>
      <c r="M21" s="101">
        <f t="shared" si="3"/>
        <v>0.15092358069233058</v>
      </c>
      <c r="N21" s="83">
        <v>52724367</v>
      </c>
      <c r="O21" s="84">
        <v>41410022</v>
      </c>
      <c r="P21" s="84">
        <f t="shared" si="4"/>
        <v>94134389</v>
      </c>
      <c r="Q21" s="101">
        <f t="shared" si="5"/>
        <v>0.18848222129882988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115964626</v>
      </c>
      <c r="AA21" s="84">
        <f t="shared" si="11"/>
        <v>53546098</v>
      </c>
      <c r="AB21" s="84">
        <f t="shared" si="12"/>
        <v>169510724</v>
      </c>
      <c r="AC21" s="101">
        <f t="shared" si="13"/>
        <v>0.33940580199116044</v>
      </c>
      <c r="AD21" s="83">
        <v>129049330</v>
      </c>
      <c r="AE21" s="84">
        <v>28423150</v>
      </c>
      <c r="AF21" s="84">
        <f t="shared" si="14"/>
        <v>157472480</v>
      </c>
      <c r="AG21" s="84">
        <v>447782824</v>
      </c>
      <c r="AH21" s="84">
        <v>447782824</v>
      </c>
      <c r="AI21" s="85">
        <v>71679720</v>
      </c>
      <c r="AJ21" s="120">
        <f t="shared" si="15"/>
        <v>0.16007697517223216</v>
      </c>
      <c r="AK21" s="121">
        <f t="shared" si="16"/>
        <v>-0.40221688894465879</v>
      </c>
    </row>
    <row r="22" spans="1:37" x14ac:dyDescent="0.2">
      <c r="A22" s="61" t="s">
        <v>101</v>
      </c>
      <c r="B22" s="62" t="s">
        <v>434</v>
      </c>
      <c r="C22" s="63" t="s">
        <v>435</v>
      </c>
      <c r="D22" s="83">
        <v>923157600</v>
      </c>
      <c r="E22" s="84">
        <v>185513100</v>
      </c>
      <c r="F22" s="85">
        <f t="shared" si="0"/>
        <v>1108670700</v>
      </c>
      <c r="G22" s="83">
        <v>923157600</v>
      </c>
      <c r="H22" s="84">
        <v>185513100</v>
      </c>
      <c r="I22" s="85">
        <f t="shared" si="1"/>
        <v>1108670700</v>
      </c>
      <c r="J22" s="83">
        <v>130883672</v>
      </c>
      <c r="K22" s="84">
        <v>56123196</v>
      </c>
      <c r="L22" s="84">
        <f t="shared" si="2"/>
        <v>187006868</v>
      </c>
      <c r="M22" s="101">
        <f t="shared" si="3"/>
        <v>0.16867665755034386</v>
      </c>
      <c r="N22" s="83">
        <v>105945097</v>
      </c>
      <c r="O22" s="84">
        <v>53021609</v>
      </c>
      <c r="P22" s="84">
        <f t="shared" si="4"/>
        <v>158966706</v>
      </c>
      <c r="Q22" s="101">
        <f t="shared" si="5"/>
        <v>0.14338496182861152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236828769</v>
      </c>
      <c r="AA22" s="84">
        <f t="shared" si="11"/>
        <v>109144805</v>
      </c>
      <c r="AB22" s="84">
        <f t="shared" si="12"/>
        <v>345973574</v>
      </c>
      <c r="AC22" s="101">
        <f t="shared" si="13"/>
        <v>0.31206161937895538</v>
      </c>
      <c r="AD22" s="83">
        <v>252400225</v>
      </c>
      <c r="AE22" s="84">
        <v>85994523</v>
      </c>
      <c r="AF22" s="84">
        <f t="shared" si="14"/>
        <v>338394748</v>
      </c>
      <c r="AG22" s="84">
        <v>954416974</v>
      </c>
      <c r="AH22" s="84">
        <v>954416974</v>
      </c>
      <c r="AI22" s="85">
        <v>232901753</v>
      </c>
      <c r="AJ22" s="120">
        <f t="shared" si="15"/>
        <v>0.24402515812758377</v>
      </c>
      <c r="AK22" s="121">
        <f t="shared" si="16"/>
        <v>-0.53023293966725515</v>
      </c>
    </row>
    <row r="23" spans="1:37" x14ac:dyDescent="0.2">
      <c r="A23" s="61" t="s">
        <v>101</v>
      </c>
      <c r="B23" s="62" t="s">
        <v>436</v>
      </c>
      <c r="C23" s="63" t="s">
        <v>437</v>
      </c>
      <c r="D23" s="83">
        <v>618946680</v>
      </c>
      <c r="E23" s="84">
        <v>129356901</v>
      </c>
      <c r="F23" s="85">
        <f t="shared" si="0"/>
        <v>748303581</v>
      </c>
      <c r="G23" s="83">
        <v>618946680</v>
      </c>
      <c r="H23" s="84">
        <v>129356901</v>
      </c>
      <c r="I23" s="85">
        <f t="shared" si="1"/>
        <v>748303581</v>
      </c>
      <c r="J23" s="83">
        <v>46690037</v>
      </c>
      <c r="K23" s="84">
        <v>20575678</v>
      </c>
      <c r="L23" s="84">
        <f t="shared" si="2"/>
        <v>67265715</v>
      </c>
      <c r="M23" s="101">
        <f t="shared" si="3"/>
        <v>8.9890943606215343E-2</v>
      </c>
      <c r="N23" s="83">
        <v>167639096</v>
      </c>
      <c r="O23" s="84">
        <v>42979667</v>
      </c>
      <c r="P23" s="84">
        <f t="shared" si="4"/>
        <v>210618763</v>
      </c>
      <c r="Q23" s="101">
        <f t="shared" si="5"/>
        <v>0.28146165319500188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214329133</v>
      </c>
      <c r="AA23" s="84">
        <f t="shared" si="11"/>
        <v>63555345</v>
      </c>
      <c r="AB23" s="84">
        <f t="shared" si="12"/>
        <v>277884478</v>
      </c>
      <c r="AC23" s="101">
        <f t="shared" si="13"/>
        <v>0.37135259680121724</v>
      </c>
      <c r="AD23" s="83">
        <v>488180494</v>
      </c>
      <c r="AE23" s="84">
        <v>20191869</v>
      </c>
      <c r="AF23" s="84">
        <f t="shared" si="14"/>
        <v>508372363</v>
      </c>
      <c r="AG23" s="84">
        <v>792681472</v>
      </c>
      <c r="AH23" s="84">
        <v>792681472</v>
      </c>
      <c r="AI23" s="85">
        <v>443152394</v>
      </c>
      <c r="AJ23" s="120">
        <f t="shared" si="15"/>
        <v>0.55905481540005009</v>
      </c>
      <c r="AK23" s="121">
        <f t="shared" si="16"/>
        <v>-0.58569981704532581</v>
      </c>
    </row>
    <row r="24" spans="1:37" x14ac:dyDescent="0.2">
      <c r="A24" s="61" t="s">
        <v>116</v>
      </c>
      <c r="B24" s="62" t="s">
        <v>438</v>
      </c>
      <c r="C24" s="63" t="s">
        <v>439</v>
      </c>
      <c r="D24" s="83">
        <v>594904940</v>
      </c>
      <c r="E24" s="84">
        <v>35410000</v>
      </c>
      <c r="F24" s="85">
        <f t="shared" si="0"/>
        <v>630314940</v>
      </c>
      <c r="G24" s="83">
        <v>594904940</v>
      </c>
      <c r="H24" s="84">
        <v>35410000</v>
      </c>
      <c r="I24" s="85">
        <f t="shared" si="1"/>
        <v>630314940</v>
      </c>
      <c r="J24" s="83">
        <v>99001255</v>
      </c>
      <c r="K24" s="84">
        <v>825598</v>
      </c>
      <c r="L24" s="84">
        <f t="shared" si="2"/>
        <v>99826853</v>
      </c>
      <c r="M24" s="101">
        <f t="shared" si="3"/>
        <v>0.15837614923104948</v>
      </c>
      <c r="N24" s="83">
        <v>109132482</v>
      </c>
      <c r="O24" s="84">
        <v>601665</v>
      </c>
      <c r="P24" s="84">
        <f t="shared" si="4"/>
        <v>109734147</v>
      </c>
      <c r="Q24" s="101">
        <f t="shared" si="5"/>
        <v>0.17409415521707292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208133737</v>
      </c>
      <c r="AA24" s="84">
        <f t="shared" si="11"/>
        <v>1427263</v>
      </c>
      <c r="AB24" s="84">
        <f t="shared" si="12"/>
        <v>209561000</v>
      </c>
      <c r="AC24" s="101">
        <f t="shared" si="13"/>
        <v>0.33247030444812237</v>
      </c>
      <c r="AD24" s="83">
        <v>224903933</v>
      </c>
      <c r="AE24" s="84">
        <v>18464729</v>
      </c>
      <c r="AF24" s="84">
        <f t="shared" si="14"/>
        <v>243368662</v>
      </c>
      <c r="AG24" s="84">
        <v>524715992</v>
      </c>
      <c r="AH24" s="84">
        <v>524715992</v>
      </c>
      <c r="AI24" s="85">
        <v>143048942</v>
      </c>
      <c r="AJ24" s="120">
        <f t="shared" si="15"/>
        <v>0.27262165472555294</v>
      </c>
      <c r="AK24" s="121">
        <f t="shared" si="16"/>
        <v>-0.54910321609114976</v>
      </c>
    </row>
    <row r="25" spans="1:37" ht="16.5" x14ac:dyDescent="0.3">
      <c r="A25" s="64" t="s">
        <v>0</v>
      </c>
      <c r="B25" s="65" t="s">
        <v>440</v>
      </c>
      <c r="C25" s="66" t="s">
        <v>0</v>
      </c>
      <c r="D25" s="86">
        <f>SUM(D18:D24)</f>
        <v>9496642808</v>
      </c>
      <c r="E25" s="87">
        <f>SUM(E18:E24)</f>
        <v>1282486838</v>
      </c>
      <c r="F25" s="88">
        <f t="shared" si="0"/>
        <v>10779129646</v>
      </c>
      <c r="G25" s="86">
        <f>SUM(G18:G24)</f>
        <v>9496642808</v>
      </c>
      <c r="H25" s="87">
        <f>SUM(H18:H24)</f>
        <v>1282486838</v>
      </c>
      <c r="I25" s="88">
        <f t="shared" si="1"/>
        <v>10779129646</v>
      </c>
      <c r="J25" s="86">
        <f>SUM(J18:J24)</f>
        <v>1737768538</v>
      </c>
      <c r="K25" s="87">
        <f>SUM(K18:K24)</f>
        <v>218671762</v>
      </c>
      <c r="L25" s="87">
        <f t="shared" si="2"/>
        <v>1956440300</v>
      </c>
      <c r="M25" s="102">
        <f t="shared" si="3"/>
        <v>0.18150262259124145</v>
      </c>
      <c r="N25" s="86">
        <f>SUM(N18:N24)</f>
        <v>1659274924</v>
      </c>
      <c r="O25" s="87">
        <f>SUM(O18:O24)</f>
        <v>338246942</v>
      </c>
      <c r="P25" s="87">
        <f t="shared" si="4"/>
        <v>1997521866</v>
      </c>
      <c r="Q25" s="102">
        <f t="shared" si="5"/>
        <v>0.18531383623734921</v>
      </c>
      <c r="R25" s="86">
        <f>SUM(R18:R24)</f>
        <v>0</v>
      </c>
      <c r="S25" s="87">
        <f>SUM(S18:S24)</f>
        <v>0</v>
      </c>
      <c r="T25" s="87">
        <f t="shared" si="6"/>
        <v>0</v>
      </c>
      <c r="U25" s="102">
        <f t="shared" si="7"/>
        <v>0</v>
      </c>
      <c r="V25" s="86">
        <f>SUM(V18:V24)</f>
        <v>0</v>
      </c>
      <c r="W25" s="87">
        <f>SUM(W18:W24)</f>
        <v>0</v>
      </c>
      <c r="X25" s="87">
        <f t="shared" si="8"/>
        <v>0</v>
      </c>
      <c r="Y25" s="102">
        <f t="shared" si="9"/>
        <v>0</v>
      </c>
      <c r="Z25" s="86">
        <f t="shared" si="10"/>
        <v>3397043462</v>
      </c>
      <c r="AA25" s="87">
        <f t="shared" si="11"/>
        <v>556918704</v>
      </c>
      <c r="AB25" s="87">
        <f t="shared" si="12"/>
        <v>3953962166</v>
      </c>
      <c r="AC25" s="102">
        <f t="shared" si="13"/>
        <v>0.36681645882859065</v>
      </c>
      <c r="AD25" s="86">
        <f>SUM(AD18:AD24)</f>
        <v>3615801831</v>
      </c>
      <c r="AE25" s="87">
        <f>SUM(AE18:AE24)</f>
        <v>568534743</v>
      </c>
      <c r="AF25" s="87">
        <f t="shared" si="14"/>
        <v>4184336574</v>
      </c>
      <c r="AG25" s="87">
        <f>SUM(AG18:AG24)</f>
        <v>10752468785</v>
      </c>
      <c r="AH25" s="87">
        <f>SUM(AH18:AH24)</f>
        <v>10752468785</v>
      </c>
      <c r="AI25" s="88">
        <f>SUM(AI18:AI24)</f>
        <v>2411058207</v>
      </c>
      <c r="AJ25" s="122">
        <f t="shared" si="15"/>
        <v>0.22423298827553861</v>
      </c>
      <c r="AK25" s="123">
        <f t="shared" si="16"/>
        <v>-0.52261921796351174</v>
      </c>
    </row>
    <row r="26" spans="1:37" x14ac:dyDescent="0.2">
      <c r="A26" s="61" t="s">
        <v>101</v>
      </c>
      <c r="B26" s="62" t="s">
        <v>441</v>
      </c>
      <c r="C26" s="63" t="s">
        <v>442</v>
      </c>
      <c r="D26" s="83">
        <v>748385669</v>
      </c>
      <c r="E26" s="84">
        <v>84572900</v>
      </c>
      <c r="F26" s="85">
        <f t="shared" si="0"/>
        <v>832958569</v>
      </c>
      <c r="G26" s="83">
        <v>748385669</v>
      </c>
      <c r="H26" s="84">
        <v>84572900</v>
      </c>
      <c r="I26" s="85">
        <f t="shared" si="1"/>
        <v>832958569</v>
      </c>
      <c r="J26" s="83">
        <v>181090023</v>
      </c>
      <c r="K26" s="84">
        <v>13841780</v>
      </c>
      <c r="L26" s="84">
        <f t="shared" si="2"/>
        <v>194931803</v>
      </c>
      <c r="M26" s="101">
        <f t="shared" si="3"/>
        <v>0.23402340795175852</v>
      </c>
      <c r="N26" s="83">
        <v>186734844</v>
      </c>
      <c r="O26" s="84">
        <v>24373572</v>
      </c>
      <c r="P26" s="84">
        <f t="shared" si="4"/>
        <v>211108416</v>
      </c>
      <c r="Q26" s="101">
        <f t="shared" si="5"/>
        <v>0.2534440773608273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367824867</v>
      </c>
      <c r="AA26" s="84">
        <f t="shared" si="11"/>
        <v>38215352</v>
      </c>
      <c r="AB26" s="84">
        <f t="shared" si="12"/>
        <v>406040219</v>
      </c>
      <c r="AC26" s="101">
        <f t="shared" si="13"/>
        <v>0.48746748531258582</v>
      </c>
      <c r="AD26" s="83">
        <v>322088417</v>
      </c>
      <c r="AE26" s="84">
        <v>25307918</v>
      </c>
      <c r="AF26" s="84">
        <f t="shared" si="14"/>
        <v>347396335</v>
      </c>
      <c r="AG26" s="84">
        <v>619754904</v>
      </c>
      <c r="AH26" s="84">
        <v>619754904</v>
      </c>
      <c r="AI26" s="85">
        <v>168555335</v>
      </c>
      <c r="AJ26" s="120">
        <f t="shared" si="15"/>
        <v>0.27197095805473448</v>
      </c>
      <c r="AK26" s="121">
        <f t="shared" si="16"/>
        <v>-0.39231248366509108</v>
      </c>
    </row>
    <row r="27" spans="1:37" x14ac:dyDescent="0.2">
      <c r="A27" s="61" t="s">
        <v>101</v>
      </c>
      <c r="B27" s="62" t="s">
        <v>443</v>
      </c>
      <c r="C27" s="63" t="s">
        <v>444</v>
      </c>
      <c r="D27" s="83">
        <v>1174143350</v>
      </c>
      <c r="E27" s="84">
        <v>458536153</v>
      </c>
      <c r="F27" s="85">
        <f t="shared" si="0"/>
        <v>1632679503</v>
      </c>
      <c r="G27" s="83">
        <v>1174143350</v>
      </c>
      <c r="H27" s="84">
        <v>458536153</v>
      </c>
      <c r="I27" s="85">
        <f t="shared" si="1"/>
        <v>1632679503</v>
      </c>
      <c r="J27" s="83">
        <v>242737368</v>
      </c>
      <c r="K27" s="84">
        <v>112590708</v>
      </c>
      <c r="L27" s="84">
        <f t="shared" si="2"/>
        <v>355328076</v>
      </c>
      <c r="M27" s="101">
        <f t="shared" si="3"/>
        <v>0.21763492182458052</v>
      </c>
      <c r="N27" s="83">
        <v>324022684</v>
      </c>
      <c r="O27" s="84">
        <v>93832720</v>
      </c>
      <c r="P27" s="84">
        <f t="shared" si="4"/>
        <v>417855404</v>
      </c>
      <c r="Q27" s="101">
        <f t="shared" si="5"/>
        <v>0.2559322899762036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566760052</v>
      </c>
      <c r="AA27" s="84">
        <f t="shared" si="11"/>
        <v>206423428</v>
      </c>
      <c r="AB27" s="84">
        <f t="shared" si="12"/>
        <v>773183480</v>
      </c>
      <c r="AC27" s="101">
        <f t="shared" si="13"/>
        <v>0.47356721180078415</v>
      </c>
      <c r="AD27" s="83">
        <v>482622850</v>
      </c>
      <c r="AE27" s="84">
        <v>144504252</v>
      </c>
      <c r="AF27" s="84">
        <f t="shared" si="14"/>
        <v>627127102</v>
      </c>
      <c r="AG27" s="84">
        <v>1354143137</v>
      </c>
      <c r="AH27" s="84">
        <v>1354143137</v>
      </c>
      <c r="AI27" s="85">
        <v>334488720</v>
      </c>
      <c r="AJ27" s="120">
        <f t="shared" si="15"/>
        <v>0.2470113467775896</v>
      </c>
      <c r="AK27" s="121">
        <f t="shared" si="16"/>
        <v>-0.33369901784279765</v>
      </c>
    </row>
    <row r="28" spans="1:37" x14ac:dyDescent="0.2">
      <c r="A28" s="61" t="s">
        <v>101</v>
      </c>
      <c r="B28" s="62" t="s">
        <v>445</v>
      </c>
      <c r="C28" s="63" t="s">
        <v>446</v>
      </c>
      <c r="D28" s="83">
        <v>1285738719</v>
      </c>
      <c r="E28" s="84">
        <v>742320316</v>
      </c>
      <c r="F28" s="85">
        <f t="shared" si="0"/>
        <v>2028059035</v>
      </c>
      <c r="G28" s="83">
        <v>1285738719</v>
      </c>
      <c r="H28" s="84">
        <v>742320316</v>
      </c>
      <c r="I28" s="85">
        <f t="shared" si="1"/>
        <v>2028059035</v>
      </c>
      <c r="J28" s="83">
        <v>196069520</v>
      </c>
      <c r="K28" s="84">
        <v>41616789</v>
      </c>
      <c r="L28" s="84">
        <f t="shared" si="2"/>
        <v>237686309</v>
      </c>
      <c r="M28" s="101">
        <f t="shared" si="3"/>
        <v>0.11719891033645378</v>
      </c>
      <c r="N28" s="83">
        <v>265151144</v>
      </c>
      <c r="O28" s="84">
        <v>29576066</v>
      </c>
      <c r="P28" s="84">
        <f t="shared" si="4"/>
        <v>294727210</v>
      </c>
      <c r="Q28" s="101">
        <f t="shared" si="5"/>
        <v>0.14532476861552504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461220664</v>
      </c>
      <c r="AA28" s="84">
        <f t="shared" si="11"/>
        <v>71192855</v>
      </c>
      <c r="AB28" s="84">
        <f t="shared" si="12"/>
        <v>532413519</v>
      </c>
      <c r="AC28" s="101">
        <f t="shared" si="13"/>
        <v>0.26252367895197881</v>
      </c>
      <c r="AD28" s="83">
        <v>400817731</v>
      </c>
      <c r="AE28" s="84">
        <v>107564457</v>
      </c>
      <c r="AF28" s="84">
        <f t="shared" si="14"/>
        <v>508382188</v>
      </c>
      <c r="AG28" s="84">
        <v>2044579080</v>
      </c>
      <c r="AH28" s="84">
        <v>2044579080</v>
      </c>
      <c r="AI28" s="85">
        <v>325092139</v>
      </c>
      <c r="AJ28" s="120">
        <f t="shared" si="15"/>
        <v>0.15900198832123433</v>
      </c>
      <c r="AK28" s="121">
        <f t="shared" si="16"/>
        <v>-0.42026448416796225</v>
      </c>
    </row>
    <row r="29" spans="1:37" x14ac:dyDescent="0.2">
      <c r="A29" s="61" t="s">
        <v>101</v>
      </c>
      <c r="B29" s="62" t="s">
        <v>81</v>
      </c>
      <c r="C29" s="63" t="s">
        <v>82</v>
      </c>
      <c r="D29" s="83">
        <v>3353878269</v>
      </c>
      <c r="E29" s="84">
        <v>617205000</v>
      </c>
      <c r="F29" s="85">
        <f t="shared" si="0"/>
        <v>3971083269</v>
      </c>
      <c r="G29" s="83">
        <v>3353878269</v>
      </c>
      <c r="H29" s="84">
        <v>617205000</v>
      </c>
      <c r="I29" s="85">
        <f t="shared" si="1"/>
        <v>3971083269</v>
      </c>
      <c r="J29" s="83">
        <v>851497135</v>
      </c>
      <c r="K29" s="84">
        <v>55154002</v>
      </c>
      <c r="L29" s="84">
        <f t="shared" si="2"/>
        <v>906651137</v>
      </c>
      <c r="M29" s="101">
        <f t="shared" si="3"/>
        <v>0.22831330284049001</v>
      </c>
      <c r="N29" s="83">
        <v>876751172</v>
      </c>
      <c r="O29" s="84">
        <v>104032415</v>
      </c>
      <c r="P29" s="84">
        <f t="shared" si="4"/>
        <v>980783587</v>
      </c>
      <c r="Q29" s="101">
        <f t="shared" si="5"/>
        <v>0.24698137021110145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1728248307</v>
      </c>
      <c r="AA29" s="84">
        <f t="shared" si="11"/>
        <v>159186417</v>
      </c>
      <c r="AB29" s="84">
        <f t="shared" si="12"/>
        <v>1887434724</v>
      </c>
      <c r="AC29" s="101">
        <f t="shared" si="13"/>
        <v>0.47529467305159145</v>
      </c>
      <c r="AD29" s="83">
        <v>1366634769</v>
      </c>
      <c r="AE29" s="84">
        <v>206571593</v>
      </c>
      <c r="AF29" s="84">
        <f t="shared" si="14"/>
        <v>1573206362</v>
      </c>
      <c r="AG29" s="84">
        <v>4028840336</v>
      </c>
      <c r="AH29" s="84">
        <v>4028840336</v>
      </c>
      <c r="AI29" s="85">
        <v>885558872</v>
      </c>
      <c r="AJ29" s="120">
        <f t="shared" si="15"/>
        <v>0.21980490616295298</v>
      </c>
      <c r="AK29" s="121">
        <f t="shared" si="16"/>
        <v>-0.37657028938457848</v>
      </c>
    </row>
    <row r="30" spans="1:37" x14ac:dyDescent="0.2">
      <c r="A30" s="61" t="s">
        <v>116</v>
      </c>
      <c r="B30" s="62" t="s">
        <v>447</v>
      </c>
      <c r="C30" s="63" t="s">
        <v>448</v>
      </c>
      <c r="D30" s="83">
        <v>278787444</v>
      </c>
      <c r="E30" s="84">
        <v>20603000</v>
      </c>
      <c r="F30" s="85">
        <f t="shared" si="0"/>
        <v>299390444</v>
      </c>
      <c r="G30" s="83">
        <v>278787444</v>
      </c>
      <c r="H30" s="84">
        <v>20603000</v>
      </c>
      <c r="I30" s="85">
        <f t="shared" si="1"/>
        <v>299390444</v>
      </c>
      <c r="J30" s="83">
        <v>59168585</v>
      </c>
      <c r="K30" s="84">
        <v>3757827</v>
      </c>
      <c r="L30" s="84">
        <f t="shared" si="2"/>
        <v>62926412</v>
      </c>
      <c r="M30" s="101">
        <f t="shared" si="3"/>
        <v>0.21018176518686749</v>
      </c>
      <c r="N30" s="83">
        <v>69792505</v>
      </c>
      <c r="O30" s="84">
        <v>5140674</v>
      </c>
      <c r="P30" s="84">
        <f t="shared" si="4"/>
        <v>74933179</v>
      </c>
      <c r="Q30" s="101">
        <f t="shared" si="5"/>
        <v>0.25028580738535527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128961090</v>
      </c>
      <c r="AA30" s="84">
        <f t="shared" si="11"/>
        <v>8898501</v>
      </c>
      <c r="AB30" s="84">
        <f t="shared" si="12"/>
        <v>137859591</v>
      </c>
      <c r="AC30" s="101">
        <f t="shared" si="13"/>
        <v>0.46046757257222276</v>
      </c>
      <c r="AD30" s="83">
        <v>124968828</v>
      </c>
      <c r="AE30" s="84">
        <v>9241851</v>
      </c>
      <c r="AF30" s="84">
        <f t="shared" si="14"/>
        <v>134210679</v>
      </c>
      <c r="AG30" s="84">
        <v>286855329</v>
      </c>
      <c r="AH30" s="84">
        <v>286855329</v>
      </c>
      <c r="AI30" s="85">
        <v>75416966</v>
      </c>
      <c r="AJ30" s="120">
        <f t="shared" si="15"/>
        <v>0.26290941243068211</v>
      </c>
      <c r="AK30" s="121">
        <f t="shared" si="16"/>
        <v>-0.44167498772582769</v>
      </c>
    </row>
    <row r="31" spans="1:37" ht="16.5" x14ac:dyDescent="0.3">
      <c r="A31" s="64" t="s">
        <v>0</v>
      </c>
      <c r="B31" s="65" t="s">
        <v>449</v>
      </c>
      <c r="C31" s="66" t="s">
        <v>0</v>
      </c>
      <c r="D31" s="86">
        <f>SUM(D26:D30)</f>
        <v>6840933451</v>
      </c>
      <c r="E31" s="87">
        <f>SUM(E26:E30)</f>
        <v>1923237369</v>
      </c>
      <c r="F31" s="88">
        <f t="shared" si="0"/>
        <v>8764170820</v>
      </c>
      <c r="G31" s="86">
        <f>SUM(G26:G30)</f>
        <v>6840933451</v>
      </c>
      <c r="H31" s="87">
        <f>SUM(H26:H30)</f>
        <v>1923237369</v>
      </c>
      <c r="I31" s="88">
        <f t="shared" si="1"/>
        <v>8764170820</v>
      </c>
      <c r="J31" s="86">
        <f>SUM(J26:J30)</f>
        <v>1530562631</v>
      </c>
      <c r="K31" s="87">
        <f>SUM(K26:K30)</f>
        <v>226961106</v>
      </c>
      <c r="L31" s="87">
        <f t="shared" si="2"/>
        <v>1757523737</v>
      </c>
      <c r="M31" s="102">
        <f t="shared" si="3"/>
        <v>0.20053508461853553</v>
      </c>
      <c r="N31" s="86">
        <f>SUM(N26:N30)</f>
        <v>1722452349</v>
      </c>
      <c r="O31" s="87">
        <f>SUM(O26:O30)</f>
        <v>256955447</v>
      </c>
      <c r="P31" s="87">
        <f t="shared" si="4"/>
        <v>1979407796</v>
      </c>
      <c r="Q31" s="102">
        <f t="shared" si="5"/>
        <v>0.22585226105850822</v>
      </c>
      <c r="R31" s="86">
        <f>SUM(R26:R30)</f>
        <v>0</v>
      </c>
      <c r="S31" s="87">
        <f>SUM(S26:S30)</f>
        <v>0</v>
      </c>
      <c r="T31" s="87">
        <f t="shared" si="6"/>
        <v>0</v>
      </c>
      <c r="U31" s="102">
        <f t="shared" si="7"/>
        <v>0</v>
      </c>
      <c r="V31" s="86">
        <f>SUM(V26:V30)</f>
        <v>0</v>
      </c>
      <c r="W31" s="87">
        <f>SUM(W26:W30)</f>
        <v>0</v>
      </c>
      <c r="X31" s="87">
        <f t="shared" si="8"/>
        <v>0</v>
      </c>
      <c r="Y31" s="102">
        <f t="shared" si="9"/>
        <v>0</v>
      </c>
      <c r="Z31" s="86">
        <f t="shared" si="10"/>
        <v>3253014980</v>
      </c>
      <c r="AA31" s="87">
        <f t="shared" si="11"/>
        <v>483916553</v>
      </c>
      <c r="AB31" s="87">
        <f t="shared" si="12"/>
        <v>3736931533</v>
      </c>
      <c r="AC31" s="102">
        <f t="shared" si="13"/>
        <v>0.42638734567704373</v>
      </c>
      <c r="AD31" s="86">
        <f>SUM(AD26:AD30)</f>
        <v>2697132595</v>
      </c>
      <c r="AE31" s="87">
        <f>SUM(AE26:AE30)</f>
        <v>493190071</v>
      </c>
      <c r="AF31" s="87">
        <f t="shared" si="14"/>
        <v>3190322666</v>
      </c>
      <c r="AG31" s="87">
        <f>SUM(AG26:AG30)</f>
        <v>8334172786</v>
      </c>
      <c r="AH31" s="87">
        <f>SUM(AH26:AH30)</f>
        <v>8334172786</v>
      </c>
      <c r="AI31" s="88">
        <f>SUM(AI26:AI30)</f>
        <v>1789112032</v>
      </c>
      <c r="AJ31" s="122">
        <f t="shared" si="15"/>
        <v>0.21467181902028784</v>
      </c>
      <c r="AK31" s="123">
        <f t="shared" si="16"/>
        <v>-0.37955874586135041</v>
      </c>
    </row>
    <row r="32" spans="1:37" ht="16.5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23536823468</v>
      </c>
      <c r="E32" s="90">
        <f>SUM(E9:E16,E18:E24,E26:E30)</f>
        <v>4521726530</v>
      </c>
      <c r="F32" s="91">
        <f t="shared" si="0"/>
        <v>28058549998</v>
      </c>
      <c r="G32" s="89">
        <f>SUM(G9:G16,G18:G24,G26:G30)</f>
        <v>23536823468</v>
      </c>
      <c r="H32" s="90">
        <f>SUM(H9:H16,H18:H24,H26:H30)</f>
        <v>4521726530</v>
      </c>
      <c r="I32" s="91">
        <f t="shared" si="1"/>
        <v>28058549998</v>
      </c>
      <c r="J32" s="89">
        <f>SUM(J9:J16,J18:J24,J26:J30)</f>
        <v>4782957618</v>
      </c>
      <c r="K32" s="90">
        <f>SUM(K9:K16,K18:K24,K26:K30)</f>
        <v>755057466</v>
      </c>
      <c r="L32" s="90">
        <f t="shared" si="2"/>
        <v>5538015084</v>
      </c>
      <c r="M32" s="103">
        <f t="shared" si="3"/>
        <v>0.19737353086295434</v>
      </c>
      <c r="N32" s="89">
        <f>SUM(N9:N16,N18:N24,N26:N30)</f>
        <v>4894488948</v>
      </c>
      <c r="O32" s="90">
        <f>SUM(O9:O16,O18:O24,O26:O30)</f>
        <v>813329780</v>
      </c>
      <c r="P32" s="90">
        <f t="shared" si="4"/>
        <v>5707818728</v>
      </c>
      <c r="Q32" s="103">
        <f t="shared" si="5"/>
        <v>0.20342529205560694</v>
      </c>
      <c r="R32" s="89">
        <f>SUM(R9:R16,R18:R24,R26:R30)</f>
        <v>0</v>
      </c>
      <c r="S32" s="90">
        <f>SUM(S9:S16,S18:S24,S26:S30)</f>
        <v>0</v>
      </c>
      <c r="T32" s="90">
        <f t="shared" si="6"/>
        <v>0</v>
      </c>
      <c r="U32" s="103">
        <f t="shared" si="7"/>
        <v>0</v>
      </c>
      <c r="V32" s="89">
        <f>SUM(V9:V16,V18:V24,V26:V30)</f>
        <v>0</v>
      </c>
      <c r="W32" s="90">
        <f>SUM(W9:W16,W18:W24,W26:W30)</f>
        <v>0</v>
      </c>
      <c r="X32" s="90">
        <f t="shared" si="8"/>
        <v>0</v>
      </c>
      <c r="Y32" s="103">
        <f t="shared" si="9"/>
        <v>0</v>
      </c>
      <c r="Z32" s="89">
        <f t="shared" si="10"/>
        <v>9677446566</v>
      </c>
      <c r="AA32" s="90">
        <f t="shared" si="11"/>
        <v>1568387246</v>
      </c>
      <c r="AB32" s="90">
        <f t="shared" si="12"/>
        <v>11245833812</v>
      </c>
      <c r="AC32" s="103">
        <f t="shared" si="13"/>
        <v>0.40079882291856128</v>
      </c>
      <c r="AD32" s="89">
        <f>SUM(AD9:AD16,AD18:AD24,AD26:AD30)</f>
        <v>8892725967</v>
      </c>
      <c r="AE32" s="90">
        <f>SUM(AE9:AE16,AE18:AE24,AE26:AE30)</f>
        <v>1414280161</v>
      </c>
      <c r="AF32" s="90">
        <f t="shared" si="14"/>
        <v>10307006128</v>
      </c>
      <c r="AG32" s="90">
        <f>SUM(AG9:AG16,AG18:AG24,AG26:AG30)</f>
        <v>27002372764</v>
      </c>
      <c r="AH32" s="90">
        <f>SUM(AH9:AH16,AH18:AH24,AH26:AH30)</f>
        <v>27002372764</v>
      </c>
      <c r="AI32" s="91">
        <f>SUM(AI9:AI16,AI18:AI24,AI26:AI30)</f>
        <v>5931930970</v>
      </c>
      <c r="AJ32" s="124">
        <f t="shared" si="15"/>
        <v>0.21968184136427249</v>
      </c>
      <c r="AK32" s="125">
        <f t="shared" si="16"/>
        <v>-0.44621952707545731</v>
      </c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89F1DB-D497-4D3F-89DB-6D27CC1D40E0}"/>
</file>

<file path=customXml/itemProps2.xml><?xml version="1.0" encoding="utf-8"?>
<ds:datastoreItem xmlns:ds="http://schemas.openxmlformats.org/officeDocument/2006/customXml" ds:itemID="{86B9F968-4A40-4380-B63E-726F96399752}"/>
</file>

<file path=customXml/itemProps3.xml><?xml version="1.0" encoding="utf-8"?>
<ds:datastoreItem xmlns:ds="http://schemas.openxmlformats.org/officeDocument/2006/customXml" ds:itemID="{85C0E224-217A-45D7-A2D1-D424C3ABF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2022-02-02T08:36:12Z</dcterms:created>
  <dcterms:modified xsi:type="dcterms:W3CDTF">2022-02-02T08:38:03Z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