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13_ncr:1_{45EC6BA7-3C6C-45B5-9583-2FE57F39B29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FS!$A$1:$AK$37</definedName>
    <definedName name="_xlnm.Print_Area" localSheetId="5">GT!$A$1:$AK$23</definedName>
    <definedName name="_xlnm.Print_Area" localSheetId="6">KZ!$A$1:$AK$74</definedName>
    <definedName name="_xlnm.Print_Area" localSheetId="7">LP!$A$1:$AK$41</definedName>
    <definedName name="_xlnm.Print_Area" localSheetId="8">MP!$A$1:$AK$32</definedName>
    <definedName name="_xlnm.Print_Area" localSheetId="9">NC!$A$1:$AK$45</definedName>
    <definedName name="_xlnm.Print_Area" localSheetId="10">NW!$A$1:$AK$35</definedName>
    <definedName name="_xlnm.Print_Area" localSheetId="1">'Summary per Metro'!$A$1:$AK$18</definedName>
    <definedName name="_xlnm.Print_Area" localSheetId="0">'Summary per Province'!$A$1:$AK$84</definedName>
    <definedName name="_xlnm.Print_Area" localSheetId="2">'Summary per Top 19'!$A$1:$AK$29</definedName>
    <definedName name="_xlnm.Print_Area" localSheetId="11">WC!$A$1:$AK$45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W45" i="12"/>
  <c r="V45" i="12"/>
  <c r="S45" i="12"/>
  <c r="R45" i="12"/>
  <c r="O45" i="12"/>
  <c r="N45" i="12"/>
  <c r="K45" i="12"/>
  <c r="AA45" i="12" s="1"/>
  <c r="J45" i="12"/>
  <c r="H45" i="12"/>
  <c r="G45" i="12"/>
  <c r="I45" i="12" s="1"/>
  <c r="E45" i="12"/>
  <c r="D45" i="12"/>
  <c r="F45" i="12" s="1"/>
  <c r="AI44" i="12"/>
  <c r="AJ44" i="12" s="1"/>
  <c r="AH44" i="12"/>
  <c r="AG44" i="12"/>
  <c r="AF44" i="12"/>
  <c r="AE44" i="12"/>
  <c r="AD44" i="12"/>
  <c r="W44" i="12"/>
  <c r="V44" i="12"/>
  <c r="X44" i="12" s="1"/>
  <c r="S44" i="12"/>
  <c r="R44" i="12"/>
  <c r="T44" i="12" s="1"/>
  <c r="O44" i="12"/>
  <c r="N44" i="12"/>
  <c r="P44" i="12" s="1"/>
  <c r="K44" i="12"/>
  <c r="J44" i="12"/>
  <c r="H44" i="12"/>
  <c r="G44" i="12"/>
  <c r="E44" i="12"/>
  <c r="D44" i="12"/>
  <c r="AJ43" i="12"/>
  <c r="AF43" i="12"/>
  <c r="AA43" i="12"/>
  <c r="Z43" i="12"/>
  <c r="X43" i="12"/>
  <c r="T43" i="12"/>
  <c r="P43" i="12"/>
  <c r="L43" i="12"/>
  <c r="I43" i="12"/>
  <c r="F43" i="12"/>
  <c r="AJ42" i="12"/>
  <c r="AF42" i="12"/>
  <c r="AA42" i="12"/>
  <c r="Z42" i="12"/>
  <c r="X42" i="12"/>
  <c r="U42" i="12"/>
  <c r="T42" i="12"/>
  <c r="Q42" i="12"/>
  <c r="P42" i="12"/>
  <c r="L42" i="12"/>
  <c r="M42" i="12" s="1"/>
  <c r="I42" i="12"/>
  <c r="F42" i="12"/>
  <c r="AJ41" i="12"/>
  <c r="AF41" i="12"/>
  <c r="AK41" i="12" s="1"/>
  <c r="AA41" i="12"/>
  <c r="Z41" i="12"/>
  <c r="X41" i="12"/>
  <c r="U41" i="12"/>
  <c r="T41" i="12"/>
  <c r="P41" i="12"/>
  <c r="L41" i="12"/>
  <c r="M41" i="12" s="1"/>
  <c r="I41" i="12"/>
  <c r="F41" i="12"/>
  <c r="AK40" i="12"/>
  <c r="AJ40" i="12"/>
  <c r="AF40" i="12"/>
  <c r="AA40" i="12"/>
  <c r="Z40" i="12"/>
  <c r="AB40" i="12" s="1"/>
  <c r="AC40" i="12" s="1"/>
  <c r="X40" i="12"/>
  <c r="Y40" i="12" s="1"/>
  <c r="T40" i="12"/>
  <c r="P40" i="12"/>
  <c r="L40" i="12"/>
  <c r="I40" i="12"/>
  <c r="F40" i="12"/>
  <c r="M40" i="12" s="1"/>
  <c r="AI39" i="12"/>
  <c r="AH39" i="12"/>
  <c r="AJ39" i="12" s="1"/>
  <c r="AG39" i="12"/>
  <c r="AE39" i="12"/>
  <c r="AD39" i="12"/>
  <c r="W39" i="12"/>
  <c r="V39" i="12"/>
  <c r="S39" i="12"/>
  <c r="R39" i="12"/>
  <c r="O39" i="12"/>
  <c r="N39" i="12"/>
  <c r="K39" i="12"/>
  <c r="J39" i="12"/>
  <c r="H39" i="12"/>
  <c r="G39" i="12"/>
  <c r="I39" i="12" s="1"/>
  <c r="E39" i="12"/>
  <c r="D39" i="12"/>
  <c r="F39" i="12" s="1"/>
  <c r="AJ38" i="12"/>
  <c r="AF38" i="12"/>
  <c r="AK38" i="12" s="1"/>
  <c r="AA38" i="12"/>
  <c r="Z38" i="12"/>
  <c r="AB38" i="12" s="1"/>
  <c r="X38" i="12"/>
  <c r="U38" i="12"/>
  <c r="T38" i="12"/>
  <c r="P38" i="12"/>
  <c r="L38" i="12"/>
  <c r="I38" i="12"/>
  <c r="F38" i="12"/>
  <c r="Q38" i="12" s="1"/>
  <c r="AJ37" i="12"/>
  <c r="AF37" i="12"/>
  <c r="AK37" i="12" s="1"/>
  <c r="AA37" i="12"/>
  <c r="AB37" i="12" s="1"/>
  <c r="Z37" i="12"/>
  <c r="X37" i="12"/>
  <c r="Y37" i="12" s="1"/>
  <c r="T37" i="12"/>
  <c r="P37" i="12"/>
  <c r="L37" i="12"/>
  <c r="I37" i="12"/>
  <c r="F37" i="12"/>
  <c r="M37" i="12" s="1"/>
  <c r="AJ36" i="12"/>
  <c r="AF36" i="12"/>
  <c r="AA36" i="12"/>
  <c r="Z36" i="12"/>
  <c r="X36" i="12"/>
  <c r="T36" i="12"/>
  <c r="P36" i="12"/>
  <c r="L36" i="12"/>
  <c r="I36" i="12"/>
  <c r="U36" i="12" s="1"/>
  <c r="F36" i="12"/>
  <c r="M36" i="12" s="1"/>
  <c r="AJ35" i="12"/>
  <c r="AF35" i="12"/>
  <c r="AK35" i="12" s="1"/>
  <c r="AA35" i="12"/>
  <c r="Z35" i="12"/>
  <c r="AB35" i="12" s="1"/>
  <c r="X35" i="12"/>
  <c r="T35" i="12"/>
  <c r="P35" i="12"/>
  <c r="M35" i="12"/>
  <c r="L35" i="12"/>
  <c r="I35" i="12"/>
  <c r="AC35" i="12" s="1"/>
  <c r="F35" i="12"/>
  <c r="Q35" i="12" s="1"/>
  <c r="AJ34" i="12"/>
  <c r="AF34" i="12"/>
  <c r="AA34" i="12"/>
  <c r="Z34" i="12"/>
  <c r="X34" i="12"/>
  <c r="T34" i="12"/>
  <c r="P34" i="12"/>
  <c r="L34" i="12"/>
  <c r="I34" i="12"/>
  <c r="F34" i="12"/>
  <c r="AJ33" i="12"/>
  <c r="AF33" i="12"/>
  <c r="AA33" i="12"/>
  <c r="Z33" i="12"/>
  <c r="AB33" i="12" s="1"/>
  <c r="AC33" i="12" s="1"/>
  <c r="X33" i="12"/>
  <c r="T33" i="12"/>
  <c r="P33" i="12"/>
  <c r="L33" i="12"/>
  <c r="I33" i="12"/>
  <c r="F33" i="12"/>
  <c r="AJ32" i="12"/>
  <c r="AF32" i="12"/>
  <c r="AA32" i="12"/>
  <c r="Z32" i="12"/>
  <c r="AB32" i="12" s="1"/>
  <c r="X32" i="12"/>
  <c r="T32" i="12"/>
  <c r="P32" i="12"/>
  <c r="L32" i="12"/>
  <c r="I32" i="12"/>
  <c r="Y32" i="12" s="1"/>
  <c r="F32" i="12"/>
  <c r="AJ31" i="12"/>
  <c r="AF31" i="12"/>
  <c r="AA31" i="12"/>
  <c r="Z31" i="12"/>
  <c r="X31" i="12"/>
  <c r="T31" i="12"/>
  <c r="U31" i="12" s="1"/>
  <c r="P31" i="12"/>
  <c r="L31" i="12"/>
  <c r="I31" i="12"/>
  <c r="F31" i="12"/>
  <c r="AJ30" i="12"/>
  <c r="AI30" i="12"/>
  <c r="AH30" i="12"/>
  <c r="AG30" i="12"/>
  <c r="AF30" i="12"/>
  <c r="AK30" i="12" s="1"/>
  <c r="AE30" i="12"/>
  <c r="AD30" i="12"/>
  <c r="X30" i="12"/>
  <c r="W30" i="12"/>
  <c r="V30" i="12"/>
  <c r="S30" i="12"/>
  <c r="R30" i="12"/>
  <c r="T30" i="12" s="1"/>
  <c r="O30" i="12"/>
  <c r="N30" i="12"/>
  <c r="P30" i="12" s="1"/>
  <c r="L30" i="12"/>
  <c r="K30" i="12"/>
  <c r="J30" i="12"/>
  <c r="H30" i="12"/>
  <c r="G30" i="12"/>
  <c r="E30" i="12"/>
  <c r="D30" i="12"/>
  <c r="AJ29" i="12"/>
  <c r="AF29" i="12"/>
  <c r="AA29" i="12"/>
  <c r="Z29" i="12"/>
  <c r="AB29" i="12" s="1"/>
  <c r="X29" i="12"/>
  <c r="T29" i="12"/>
  <c r="P29" i="12"/>
  <c r="L29" i="12"/>
  <c r="I29" i="12"/>
  <c r="U29" i="12" s="1"/>
  <c r="F29" i="12"/>
  <c r="Q29" i="12" s="1"/>
  <c r="AJ28" i="12"/>
  <c r="AF28" i="12"/>
  <c r="AA28" i="12"/>
  <c r="Z28" i="12"/>
  <c r="X28" i="12"/>
  <c r="T28" i="12"/>
  <c r="U28" i="12" s="1"/>
  <c r="P28" i="12"/>
  <c r="Q28" i="12" s="1"/>
  <c r="L28" i="12"/>
  <c r="M28" i="12" s="1"/>
  <c r="I28" i="12"/>
  <c r="F28" i="12"/>
  <c r="AK27" i="12"/>
  <c r="AJ27" i="12"/>
  <c r="AF27" i="12"/>
  <c r="AA27" i="12"/>
  <c r="AB27" i="12" s="1"/>
  <c r="Z27" i="12"/>
  <c r="X27" i="12"/>
  <c r="T27" i="12"/>
  <c r="P27" i="12"/>
  <c r="M27" i="12"/>
  <c r="L27" i="12"/>
  <c r="I27" i="12"/>
  <c r="U27" i="12" s="1"/>
  <c r="F27" i="12"/>
  <c r="AK26" i="12"/>
  <c r="AJ26" i="12"/>
  <c r="AF26" i="12"/>
  <c r="AB26" i="12"/>
  <c r="AC26" i="12" s="1"/>
  <c r="AA26" i="12"/>
  <c r="Z26" i="12"/>
  <c r="X26" i="12"/>
  <c r="Y26" i="12" s="1"/>
  <c r="T26" i="12"/>
  <c r="P26" i="12"/>
  <c r="L26" i="12"/>
  <c r="I26" i="12"/>
  <c r="F26" i="12"/>
  <c r="M26" i="12" s="1"/>
  <c r="AJ25" i="12"/>
  <c r="AF25" i="12"/>
  <c r="AK25" i="12" s="1"/>
  <c r="AA25" i="12"/>
  <c r="Z25" i="12"/>
  <c r="Y25" i="12"/>
  <c r="X25" i="12"/>
  <c r="T25" i="12"/>
  <c r="Q25" i="12"/>
  <c r="P25" i="12"/>
  <c r="L25" i="12"/>
  <c r="I25" i="12"/>
  <c r="U25" i="12" s="1"/>
  <c r="F25" i="12"/>
  <c r="M25" i="12" s="1"/>
  <c r="AJ24" i="12"/>
  <c r="AI24" i="12"/>
  <c r="AH24" i="12"/>
  <c r="AG24" i="12"/>
  <c r="AF24" i="12"/>
  <c r="AE24" i="12"/>
  <c r="AD24" i="12"/>
  <c r="W24" i="12"/>
  <c r="V24" i="12"/>
  <c r="S24" i="12"/>
  <c r="R24" i="12"/>
  <c r="T24" i="12" s="1"/>
  <c r="O24" i="12"/>
  <c r="P24" i="12" s="1"/>
  <c r="N24" i="12"/>
  <c r="K24" i="12"/>
  <c r="J24" i="12"/>
  <c r="H24" i="12"/>
  <c r="G24" i="12"/>
  <c r="I24" i="12" s="1"/>
  <c r="E24" i="12"/>
  <c r="D24" i="12"/>
  <c r="AJ23" i="12"/>
  <c r="AF23" i="12"/>
  <c r="AK23" i="12" s="1"/>
  <c r="AA23" i="12"/>
  <c r="Z23" i="12"/>
  <c r="AB23" i="12" s="1"/>
  <c r="AC23" i="12" s="1"/>
  <c r="Y23" i="12"/>
  <c r="X23" i="12"/>
  <c r="T23" i="12"/>
  <c r="P23" i="12"/>
  <c r="L23" i="12"/>
  <c r="I23" i="12"/>
  <c r="F23" i="12"/>
  <c r="AJ22" i="12"/>
  <c r="AF22" i="12"/>
  <c r="AA22" i="12"/>
  <c r="Z22" i="12"/>
  <c r="AB22" i="12" s="1"/>
  <c r="X22" i="12"/>
  <c r="T22" i="12"/>
  <c r="P22" i="12"/>
  <c r="L22" i="12"/>
  <c r="I22" i="12"/>
  <c r="U22" i="12" s="1"/>
  <c r="F22" i="12"/>
  <c r="Q22" i="12" s="1"/>
  <c r="AJ21" i="12"/>
  <c r="AF21" i="12"/>
  <c r="AA21" i="12"/>
  <c r="Z21" i="12"/>
  <c r="X21" i="12"/>
  <c r="U21" i="12"/>
  <c r="T21" i="12"/>
  <c r="P21" i="12"/>
  <c r="Q21" i="12" s="1"/>
  <c r="L21" i="12"/>
  <c r="M21" i="12" s="1"/>
  <c r="I21" i="12"/>
  <c r="F21" i="12"/>
  <c r="AK20" i="12"/>
  <c r="AJ20" i="12"/>
  <c r="AF20" i="12"/>
  <c r="AA20" i="12"/>
  <c r="AB20" i="12" s="1"/>
  <c r="Z20" i="12"/>
  <c r="X20" i="12"/>
  <c r="T20" i="12"/>
  <c r="P20" i="12"/>
  <c r="M20" i="12"/>
  <c r="L20" i="12"/>
  <c r="I20" i="12"/>
  <c r="U20" i="12" s="1"/>
  <c r="F20" i="12"/>
  <c r="AK19" i="12"/>
  <c r="AJ19" i="12"/>
  <c r="AF19" i="12"/>
  <c r="AB19" i="12"/>
  <c r="AC19" i="12" s="1"/>
  <c r="AA19" i="12"/>
  <c r="Z19" i="12"/>
  <c r="X19" i="12"/>
  <c r="Y19" i="12" s="1"/>
  <c r="T19" i="12"/>
  <c r="P19" i="12"/>
  <c r="L19" i="12"/>
  <c r="I19" i="12"/>
  <c r="F19" i="12"/>
  <c r="M19" i="12" s="1"/>
  <c r="AJ18" i="12"/>
  <c r="AF18" i="12"/>
  <c r="AK18" i="12" s="1"/>
  <c r="AA18" i="12"/>
  <c r="Z18" i="12"/>
  <c r="Y18" i="12"/>
  <c r="X18" i="12"/>
  <c r="T18" i="12"/>
  <c r="Q18" i="12"/>
  <c r="P18" i="12"/>
  <c r="L18" i="12"/>
  <c r="I18" i="12"/>
  <c r="U18" i="12" s="1"/>
  <c r="F18" i="12"/>
  <c r="M18" i="12" s="1"/>
  <c r="AJ17" i="12"/>
  <c r="AI17" i="12"/>
  <c r="AH17" i="12"/>
  <c r="AG17" i="12"/>
  <c r="AF17" i="12"/>
  <c r="AE17" i="12"/>
  <c r="AD17" i="12"/>
  <c r="W17" i="12"/>
  <c r="V17" i="12"/>
  <c r="S17" i="12"/>
  <c r="R17" i="12"/>
  <c r="T17" i="12" s="1"/>
  <c r="O17" i="12"/>
  <c r="AA17" i="12" s="1"/>
  <c r="N17" i="12"/>
  <c r="K17" i="12"/>
  <c r="J17" i="12"/>
  <c r="H17" i="12"/>
  <c r="G17" i="12"/>
  <c r="I17" i="12" s="1"/>
  <c r="E17" i="12"/>
  <c r="D17" i="12"/>
  <c r="AJ16" i="12"/>
  <c r="AF16" i="12"/>
  <c r="AK16" i="12" s="1"/>
  <c r="AA16" i="12"/>
  <c r="AB16" i="12" s="1"/>
  <c r="Z16" i="12"/>
  <c r="X16" i="12"/>
  <c r="T16" i="12"/>
  <c r="Q16" i="12"/>
  <c r="P16" i="12"/>
  <c r="M16" i="12"/>
  <c r="L16" i="12"/>
  <c r="I16" i="12"/>
  <c r="Y16" i="12" s="1"/>
  <c r="F16" i="12"/>
  <c r="AJ15" i="12"/>
  <c r="AF15" i="12"/>
  <c r="AK15" i="12" s="1"/>
  <c r="AA15" i="12"/>
  <c r="Z15" i="12"/>
  <c r="X15" i="12"/>
  <c r="T15" i="12"/>
  <c r="P15" i="12"/>
  <c r="L15" i="12"/>
  <c r="I15" i="12"/>
  <c r="F15" i="12"/>
  <c r="M15" i="12" s="1"/>
  <c r="AJ14" i="12"/>
  <c r="AF14" i="12"/>
  <c r="AK14" i="12" s="1"/>
  <c r="AA14" i="12"/>
  <c r="Z14" i="12"/>
  <c r="X14" i="12"/>
  <c r="T14" i="12"/>
  <c r="Q14" i="12"/>
  <c r="P14" i="12"/>
  <c r="L14" i="12"/>
  <c r="I14" i="12"/>
  <c r="U14" i="12" s="1"/>
  <c r="F14" i="12"/>
  <c r="M14" i="12" s="1"/>
  <c r="AJ13" i="12"/>
  <c r="AF13" i="12"/>
  <c r="AA13" i="12"/>
  <c r="AB13" i="12" s="1"/>
  <c r="Z13" i="12"/>
  <c r="X13" i="12"/>
  <c r="T13" i="12"/>
  <c r="U13" i="12" s="1"/>
  <c r="P13" i="12"/>
  <c r="L13" i="12"/>
  <c r="I13" i="12"/>
  <c r="F13" i="12"/>
  <c r="AK12" i="12"/>
  <c r="AJ12" i="12"/>
  <c r="AF12" i="12"/>
  <c r="AA12" i="12"/>
  <c r="AB12" i="12" s="1"/>
  <c r="Z12" i="12"/>
  <c r="X12" i="12"/>
  <c r="T12" i="12"/>
  <c r="U12" i="12" s="1"/>
  <c r="P12" i="12"/>
  <c r="L12" i="12"/>
  <c r="I12" i="12"/>
  <c r="F12" i="12"/>
  <c r="Q12" i="12" s="1"/>
  <c r="AJ11" i="12"/>
  <c r="AF11" i="12"/>
  <c r="AA11" i="12"/>
  <c r="AB11" i="12" s="1"/>
  <c r="Z11" i="12"/>
  <c r="X11" i="12"/>
  <c r="T11" i="12"/>
  <c r="AK11" i="12" s="1"/>
  <c r="P11" i="12"/>
  <c r="L11" i="12"/>
  <c r="I11" i="12"/>
  <c r="F11" i="12"/>
  <c r="AI10" i="12"/>
  <c r="AH10" i="12"/>
  <c r="AG10" i="12"/>
  <c r="AE10" i="12"/>
  <c r="AD10" i="12"/>
  <c r="AF10" i="12" s="1"/>
  <c r="W10" i="12"/>
  <c r="V10" i="12"/>
  <c r="X10" i="12" s="1"/>
  <c r="S10" i="12"/>
  <c r="R10" i="12"/>
  <c r="O10" i="12"/>
  <c r="N10" i="12"/>
  <c r="K10" i="12"/>
  <c r="J10" i="12"/>
  <c r="H10" i="12"/>
  <c r="G10" i="12"/>
  <c r="I10" i="12" s="1"/>
  <c r="F10" i="12"/>
  <c r="E10" i="12"/>
  <c r="D10" i="12"/>
  <c r="AJ9" i="12"/>
  <c r="AF9" i="12"/>
  <c r="AA9" i="12"/>
  <c r="Z9" i="12"/>
  <c r="X9" i="12"/>
  <c r="T9" i="12"/>
  <c r="AK9" i="12" s="1"/>
  <c r="P9" i="12"/>
  <c r="L9" i="12"/>
  <c r="I9" i="12"/>
  <c r="U9" i="12" s="1"/>
  <c r="F9" i="12"/>
  <c r="AI35" i="11"/>
  <c r="AH35" i="11"/>
  <c r="AJ35" i="11" s="1"/>
  <c r="AG35" i="11"/>
  <c r="AE35" i="11"/>
  <c r="AD35" i="11"/>
  <c r="W35" i="11"/>
  <c r="V35" i="11"/>
  <c r="X35" i="11" s="1"/>
  <c r="S35" i="11"/>
  <c r="R35" i="11"/>
  <c r="O35" i="11"/>
  <c r="N35" i="11"/>
  <c r="K35" i="11"/>
  <c r="J35" i="11"/>
  <c r="H35" i="11"/>
  <c r="G35" i="11"/>
  <c r="I35" i="11" s="1"/>
  <c r="F35" i="11"/>
  <c r="E35" i="11"/>
  <c r="D35" i="11"/>
  <c r="AJ34" i="11"/>
  <c r="AI34" i="11"/>
  <c r="AH34" i="11"/>
  <c r="AG34" i="11"/>
  <c r="AF34" i="11"/>
  <c r="AE34" i="11"/>
  <c r="AD34" i="11"/>
  <c r="W34" i="11"/>
  <c r="X34" i="11" s="1"/>
  <c r="V34" i="11"/>
  <c r="S34" i="11"/>
  <c r="R34" i="11"/>
  <c r="T34" i="11" s="1"/>
  <c r="O34" i="11"/>
  <c r="N34" i="11"/>
  <c r="P34" i="11" s="1"/>
  <c r="L34" i="11"/>
  <c r="K34" i="11"/>
  <c r="J34" i="11"/>
  <c r="H34" i="11"/>
  <c r="I34" i="11" s="1"/>
  <c r="G34" i="11"/>
  <c r="E34" i="11"/>
  <c r="D34" i="11"/>
  <c r="AJ33" i="11"/>
  <c r="AF33" i="11"/>
  <c r="AA33" i="11"/>
  <c r="Z33" i="11"/>
  <c r="AB33" i="11" s="1"/>
  <c r="X33" i="11"/>
  <c r="T33" i="11"/>
  <c r="Q33" i="11"/>
  <c r="P33" i="11"/>
  <c r="L33" i="11"/>
  <c r="I33" i="11"/>
  <c r="F33" i="11"/>
  <c r="AJ32" i="11"/>
  <c r="AF32" i="11"/>
  <c r="AK32" i="11" s="1"/>
  <c r="AA32" i="11"/>
  <c r="Z32" i="11"/>
  <c r="AB32" i="11" s="1"/>
  <c r="X32" i="11"/>
  <c r="U32" i="11"/>
  <c r="T32" i="11"/>
  <c r="P32" i="11"/>
  <c r="M32" i="11"/>
  <c r="L32" i="11"/>
  <c r="I32" i="11"/>
  <c r="AC32" i="11" s="1"/>
  <c r="F32" i="11"/>
  <c r="Q32" i="11" s="1"/>
  <c r="AJ31" i="11"/>
  <c r="AF31" i="11"/>
  <c r="AB31" i="11"/>
  <c r="AA31" i="11"/>
  <c r="Z31" i="11"/>
  <c r="X31" i="11"/>
  <c r="T31" i="11"/>
  <c r="AK31" i="11" s="1"/>
  <c r="P31" i="11"/>
  <c r="L31" i="11"/>
  <c r="I31" i="11"/>
  <c r="F31" i="11"/>
  <c r="Q31" i="11" s="1"/>
  <c r="AJ30" i="11"/>
  <c r="AF30" i="11"/>
  <c r="AK30" i="11" s="1"/>
  <c r="AB30" i="11"/>
  <c r="AA30" i="11"/>
  <c r="Z30" i="11"/>
  <c r="X30" i="11"/>
  <c r="T30" i="11"/>
  <c r="P30" i="11"/>
  <c r="L30" i="11"/>
  <c r="I30" i="11"/>
  <c r="U30" i="11" s="1"/>
  <c r="F30" i="1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O29" i="11"/>
  <c r="N29" i="11"/>
  <c r="P29" i="11" s="1"/>
  <c r="K29" i="11"/>
  <c r="J29" i="11"/>
  <c r="L29" i="11" s="1"/>
  <c r="H29" i="11"/>
  <c r="G29" i="11"/>
  <c r="I29" i="11" s="1"/>
  <c r="E29" i="11"/>
  <c r="D29" i="11"/>
  <c r="F29" i="11" s="1"/>
  <c r="AJ28" i="11"/>
  <c r="AF28" i="11"/>
  <c r="AA28" i="11"/>
  <c r="AB28" i="11" s="1"/>
  <c r="Z28" i="11"/>
  <c r="X28" i="11"/>
  <c r="U28" i="11"/>
  <c r="T28" i="11"/>
  <c r="AK28" i="11" s="1"/>
  <c r="P28" i="11"/>
  <c r="L28" i="11"/>
  <c r="I28" i="11"/>
  <c r="F28" i="11"/>
  <c r="Q28" i="11" s="1"/>
  <c r="AJ27" i="11"/>
  <c r="AF27" i="11"/>
  <c r="AK27" i="11" s="1"/>
  <c r="AB27" i="11"/>
  <c r="AA27" i="11"/>
  <c r="Z27" i="11"/>
  <c r="X27" i="11"/>
  <c r="T27" i="11"/>
  <c r="P27" i="11"/>
  <c r="L27" i="11"/>
  <c r="I27" i="11"/>
  <c r="U27" i="11" s="1"/>
  <c r="F27" i="11"/>
  <c r="Q27" i="11" s="1"/>
  <c r="AJ26" i="11"/>
  <c r="AF26" i="11"/>
  <c r="AA26" i="11"/>
  <c r="Z26" i="11"/>
  <c r="X26" i="11"/>
  <c r="T26" i="11"/>
  <c r="P26" i="11"/>
  <c r="L26" i="11"/>
  <c r="I26" i="11"/>
  <c r="F26" i="11"/>
  <c r="M26" i="11" s="1"/>
  <c r="AJ25" i="11"/>
  <c r="AF25" i="11"/>
  <c r="AA25" i="11"/>
  <c r="Z25" i="11"/>
  <c r="AB25" i="11" s="1"/>
  <c r="X25" i="11"/>
  <c r="T25" i="11"/>
  <c r="Q25" i="11"/>
  <c r="P25" i="11"/>
  <c r="L25" i="11"/>
  <c r="I25" i="11"/>
  <c r="F25" i="11"/>
  <c r="M25" i="11" s="1"/>
  <c r="AJ24" i="11"/>
  <c r="AF24" i="11"/>
  <c r="AK24" i="11" s="1"/>
  <c r="AA24" i="11"/>
  <c r="Z24" i="11"/>
  <c r="AB24" i="11" s="1"/>
  <c r="X24" i="11"/>
  <c r="T24" i="11"/>
  <c r="P24" i="11"/>
  <c r="L24" i="11"/>
  <c r="I24" i="11"/>
  <c r="F24" i="11"/>
  <c r="AK23" i="11"/>
  <c r="AJ23" i="11"/>
  <c r="AF23" i="11"/>
  <c r="AA23" i="11"/>
  <c r="Z23" i="11"/>
  <c r="AB23" i="11" s="1"/>
  <c r="X23" i="11"/>
  <c r="T23" i="11"/>
  <c r="P23" i="11"/>
  <c r="Q23" i="11" s="1"/>
  <c r="L23" i="11"/>
  <c r="I23" i="11"/>
  <c r="U23" i="11" s="1"/>
  <c r="F23" i="11"/>
  <c r="M23" i="11" s="1"/>
  <c r="AI22" i="11"/>
  <c r="AH22" i="11"/>
  <c r="AG22" i="11"/>
  <c r="AE22" i="11"/>
  <c r="AD22" i="11"/>
  <c r="AF22" i="11" s="1"/>
  <c r="W22" i="11"/>
  <c r="V22" i="11"/>
  <c r="X22" i="11" s="1"/>
  <c r="S22" i="11"/>
  <c r="R22" i="11"/>
  <c r="T22" i="11" s="1"/>
  <c r="O22" i="11"/>
  <c r="N22" i="11"/>
  <c r="K22" i="11"/>
  <c r="AA22" i="11" s="1"/>
  <c r="J22" i="11"/>
  <c r="L22" i="11" s="1"/>
  <c r="H22" i="11"/>
  <c r="G22" i="11"/>
  <c r="I22" i="11" s="1"/>
  <c r="E22" i="11"/>
  <c r="F22" i="11" s="1"/>
  <c r="D22" i="11"/>
  <c r="AJ21" i="11"/>
  <c r="AF21" i="11"/>
  <c r="AK21" i="11" s="1"/>
  <c r="AA21" i="11"/>
  <c r="Z21" i="11"/>
  <c r="AB21" i="11" s="1"/>
  <c r="X21" i="11"/>
  <c r="U21" i="11"/>
  <c r="T21" i="11"/>
  <c r="P21" i="11"/>
  <c r="L21" i="11"/>
  <c r="I21" i="11"/>
  <c r="F21" i="11"/>
  <c r="AJ20" i="11"/>
  <c r="AF20" i="11"/>
  <c r="AA20" i="11"/>
  <c r="Z20" i="11"/>
  <c r="X20" i="11"/>
  <c r="T20" i="11"/>
  <c r="AK20" i="11" s="1"/>
  <c r="P20" i="11"/>
  <c r="L20" i="11"/>
  <c r="I20" i="11"/>
  <c r="F20" i="11"/>
  <c r="AJ19" i="11"/>
  <c r="AF19" i="11"/>
  <c r="AA19" i="11"/>
  <c r="Z19" i="11"/>
  <c r="X19" i="11"/>
  <c r="T19" i="11"/>
  <c r="P19" i="11"/>
  <c r="L19" i="11"/>
  <c r="I19" i="11"/>
  <c r="F19" i="11"/>
  <c r="AJ18" i="11"/>
  <c r="AF18" i="11"/>
  <c r="AK18" i="11" s="1"/>
  <c r="AA18" i="11"/>
  <c r="Z18" i="11"/>
  <c r="AB18" i="11" s="1"/>
  <c r="X18" i="11"/>
  <c r="U18" i="11"/>
  <c r="T18" i="11"/>
  <c r="P18" i="11"/>
  <c r="L18" i="11"/>
  <c r="I18" i="11"/>
  <c r="AC18" i="11" s="1"/>
  <c r="F18" i="11"/>
  <c r="AJ17" i="11"/>
  <c r="AF17" i="11"/>
  <c r="AA17" i="11"/>
  <c r="AB17" i="11" s="1"/>
  <c r="Z17" i="11"/>
  <c r="X17" i="11"/>
  <c r="U17" i="11"/>
  <c r="T17" i="11"/>
  <c r="AK17" i="11" s="1"/>
  <c r="P17" i="11"/>
  <c r="L17" i="11"/>
  <c r="I17" i="11"/>
  <c r="F17" i="11"/>
  <c r="Q17" i="11" s="1"/>
  <c r="AJ16" i="11"/>
  <c r="AF16" i="11"/>
  <c r="AK16" i="11" s="1"/>
  <c r="AB16" i="11"/>
  <c r="AA16" i="11"/>
  <c r="Z16" i="11"/>
  <c r="X16" i="11"/>
  <c r="T16" i="11"/>
  <c r="P16" i="11"/>
  <c r="L16" i="11"/>
  <c r="I16" i="11"/>
  <c r="U16" i="11" s="1"/>
  <c r="F16" i="11"/>
  <c r="Q16" i="11" s="1"/>
  <c r="AI15" i="11"/>
  <c r="AH15" i="11"/>
  <c r="AG15" i="11"/>
  <c r="AE15" i="11"/>
  <c r="AD15" i="11"/>
  <c r="AF15" i="11" s="1"/>
  <c r="W15" i="11"/>
  <c r="V15" i="11"/>
  <c r="X15" i="11" s="1"/>
  <c r="S15" i="11"/>
  <c r="R15" i="11"/>
  <c r="T15" i="11" s="1"/>
  <c r="O15" i="11"/>
  <c r="N15" i="11"/>
  <c r="P15" i="11" s="1"/>
  <c r="K15" i="11"/>
  <c r="J15" i="11"/>
  <c r="L15" i="11" s="1"/>
  <c r="H15" i="11"/>
  <c r="G15" i="11"/>
  <c r="I15" i="11" s="1"/>
  <c r="E15" i="11"/>
  <c r="D15" i="11"/>
  <c r="AJ14" i="11"/>
  <c r="AF14" i="11"/>
  <c r="AB14" i="11"/>
  <c r="AA14" i="11"/>
  <c r="Z14" i="11"/>
  <c r="X14" i="11"/>
  <c r="T14" i="11"/>
  <c r="AK14" i="11" s="1"/>
  <c r="P14" i="11"/>
  <c r="L14" i="11"/>
  <c r="I14" i="11"/>
  <c r="F14" i="11"/>
  <c r="Q14" i="11" s="1"/>
  <c r="AJ13" i="11"/>
  <c r="AF13" i="11"/>
  <c r="AK13" i="11" s="1"/>
  <c r="AB13" i="11"/>
  <c r="AA13" i="11"/>
  <c r="Z13" i="11"/>
  <c r="X13" i="11"/>
  <c r="T13" i="11"/>
  <c r="P13" i="11"/>
  <c r="L13" i="11"/>
  <c r="I13" i="11"/>
  <c r="U13" i="11" s="1"/>
  <c r="F13" i="11"/>
  <c r="AJ12" i="11"/>
  <c r="AF12" i="11"/>
  <c r="AA12" i="11"/>
  <c r="Z12" i="11"/>
  <c r="X12" i="11"/>
  <c r="T12" i="11"/>
  <c r="P12" i="11"/>
  <c r="L12" i="11"/>
  <c r="I12" i="11"/>
  <c r="U12" i="11" s="1"/>
  <c r="F12" i="11"/>
  <c r="M12" i="11" s="1"/>
  <c r="AJ11" i="11"/>
  <c r="AF11" i="11"/>
  <c r="AA11" i="11"/>
  <c r="Z11" i="11"/>
  <c r="AB11" i="11" s="1"/>
  <c r="X11" i="11"/>
  <c r="T11" i="11"/>
  <c r="Q11" i="11"/>
  <c r="P11" i="11"/>
  <c r="L11" i="11"/>
  <c r="M11" i="11" s="1"/>
  <c r="I11" i="11"/>
  <c r="F11" i="11"/>
  <c r="AJ10" i="11"/>
  <c r="AF10" i="11"/>
  <c r="AK10" i="11" s="1"/>
  <c r="AA10" i="11"/>
  <c r="Z10" i="11"/>
  <c r="AB10" i="11" s="1"/>
  <c r="X10" i="11"/>
  <c r="T10" i="11"/>
  <c r="P10" i="11"/>
  <c r="L10" i="11"/>
  <c r="I10" i="11"/>
  <c r="U10" i="11" s="1"/>
  <c r="F10" i="11"/>
  <c r="Q10" i="11" s="1"/>
  <c r="AJ9" i="11"/>
  <c r="AF9" i="11"/>
  <c r="AA9" i="11"/>
  <c r="Z9" i="11"/>
  <c r="X9" i="11"/>
  <c r="T9" i="11"/>
  <c r="AK9" i="11" s="1"/>
  <c r="Q9" i="11"/>
  <c r="P9" i="11"/>
  <c r="L9" i="11"/>
  <c r="I9" i="11"/>
  <c r="F9" i="11"/>
  <c r="M9" i="11" s="1"/>
  <c r="AI45" i="10"/>
  <c r="AH45" i="10"/>
  <c r="AG45" i="10"/>
  <c r="AE45" i="10"/>
  <c r="AD45" i="10"/>
  <c r="W45" i="10"/>
  <c r="V45" i="10"/>
  <c r="S45" i="10"/>
  <c r="R45" i="10"/>
  <c r="O45" i="10"/>
  <c r="N45" i="10"/>
  <c r="K45" i="10"/>
  <c r="AA45" i="10" s="1"/>
  <c r="J45" i="10"/>
  <c r="H45" i="10"/>
  <c r="G45" i="10"/>
  <c r="I45" i="10" s="1"/>
  <c r="F45" i="10"/>
  <c r="E45" i="10"/>
  <c r="D45" i="10"/>
  <c r="AJ44" i="10"/>
  <c r="AI44" i="10"/>
  <c r="AH44" i="10"/>
  <c r="AG44" i="10"/>
  <c r="AE44" i="10"/>
  <c r="AD44" i="10"/>
  <c r="AF44" i="10" s="1"/>
  <c r="W44" i="10"/>
  <c r="V44" i="10"/>
  <c r="X44" i="10" s="1"/>
  <c r="T44" i="10"/>
  <c r="S44" i="10"/>
  <c r="R44" i="10"/>
  <c r="P44" i="10"/>
  <c r="O44" i="10"/>
  <c r="N44" i="10"/>
  <c r="K44" i="10"/>
  <c r="AA44" i="10" s="1"/>
  <c r="J44" i="10"/>
  <c r="H44" i="10"/>
  <c r="G44" i="10"/>
  <c r="E44" i="10"/>
  <c r="D44" i="10"/>
  <c r="AJ43" i="10"/>
  <c r="AF43" i="10"/>
  <c r="AA43" i="10"/>
  <c r="Z43" i="10"/>
  <c r="AB43" i="10" s="1"/>
  <c r="AC43" i="10" s="1"/>
  <c r="X43" i="10"/>
  <c r="T43" i="10"/>
  <c r="Q43" i="10"/>
  <c r="P43" i="10"/>
  <c r="L43" i="10"/>
  <c r="I43" i="10"/>
  <c r="U43" i="10" s="1"/>
  <c r="F43" i="10"/>
  <c r="M43" i="10" s="1"/>
  <c r="AJ42" i="10"/>
  <c r="AF42" i="10"/>
  <c r="AA42" i="10"/>
  <c r="Z42" i="10"/>
  <c r="AB42" i="10" s="1"/>
  <c r="X42" i="10"/>
  <c r="T42" i="10"/>
  <c r="P42" i="10"/>
  <c r="Q42" i="10" s="1"/>
  <c r="L42" i="10"/>
  <c r="I42" i="10"/>
  <c r="F42" i="10"/>
  <c r="M42" i="10" s="1"/>
  <c r="AJ41" i="10"/>
  <c r="AF41" i="10"/>
  <c r="AA41" i="10"/>
  <c r="AB41" i="10" s="1"/>
  <c r="Z41" i="10"/>
  <c r="X41" i="10"/>
  <c r="U41" i="10"/>
  <c r="T41" i="10"/>
  <c r="P41" i="10"/>
  <c r="M41" i="10"/>
  <c r="L41" i="10"/>
  <c r="I41" i="10"/>
  <c r="F41" i="10"/>
  <c r="Q41" i="10" s="1"/>
  <c r="AJ40" i="10"/>
  <c r="AF40" i="10"/>
  <c r="AK40" i="10" s="1"/>
  <c r="AA40" i="10"/>
  <c r="Z40" i="10"/>
  <c r="X40" i="10"/>
  <c r="Y40" i="10" s="1"/>
  <c r="T40" i="10"/>
  <c r="P40" i="10"/>
  <c r="L40" i="10"/>
  <c r="I40" i="10"/>
  <c r="U40" i="10" s="1"/>
  <c r="F40" i="10"/>
  <c r="AJ39" i="10"/>
  <c r="AF39" i="10"/>
  <c r="AA39" i="10"/>
  <c r="Z39" i="10"/>
  <c r="X39" i="10"/>
  <c r="T39" i="10"/>
  <c r="P39" i="10"/>
  <c r="L39" i="10"/>
  <c r="I39" i="10"/>
  <c r="F39" i="10"/>
  <c r="AI38" i="10"/>
  <c r="AH38" i="10"/>
  <c r="AG38" i="10"/>
  <c r="AE38" i="10"/>
  <c r="AD38" i="10"/>
  <c r="AF38" i="10" s="1"/>
  <c r="W38" i="10"/>
  <c r="X38" i="10" s="1"/>
  <c r="V38" i="10"/>
  <c r="T38" i="10"/>
  <c r="S38" i="10"/>
  <c r="R38" i="10"/>
  <c r="O38" i="10"/>
  <c r="AA38" i="10" s="1"/>
  <c r="N38" i="10"/>
  <c r="L38" i="10"/>
  <c r="K38" i="10"/>
  <c r="J38" i="10"/>
  <c r="H38" i="10"/>
  <c r="G38" i="10"/>
  <c r="E38" i="10"/>
  <c r="D38" i="10"/>
  <c r="F38" i="10" s="1"/>
  <c r="AJ37" i="10"/>
  <c r="AF37" i="10"/>
  <c r="AA37" i="10"/>
  <c r="AB37" i="10" s="1"/>
  <c r="Z37" i="10"/>
  <c r="Y37" i="10"/>
  <c r="X37" i="10"/>
  <c r="T37" i="10"/>
  <c r="AK37" i="10" s="1"/>
  <c r="P37" i="10"/>
  <c r="L37" i="10"/>
  <c r="I37" i="10"/>
  <c r="F37" i="10"/>
  <c r="M37" i="10" s="1"/>
  <c r="AJ36" i="10"/>
  <c r="AF36" i="10"/>
  <c r="AA36" i="10"/>
  <c r="Z36" i="10"/>
  <c r="AB36" i="10" s="1"/>
  <c r="X36" i="10"/>
  <c r="T36" i="10"/>
  <c r="P36" i="10"/>
  <c r="L36" i="10"/>
  <c r="I36" i="10"/>
  <c r="U36" i="10" s="1"/>
  <c r="F36" i="10"/>
  <c r="M36" i="10" s="1"/>
  <c r="AJ35" i="10"/>
  <c r="AF35" i="10"/>
  <c r="AA35" i="10"/>
  <c r="Z35" i="10"/>
  <c r="AB35" i="10" s="1"/>
  <c r="X35" i="10"/>
  <c r="T35" i="10"/>
  <c r="Q35" i="10"/>
  <c r="P35" i="10"/>
  <c r="L35" i="10"/>
  <c r="I35" i="10"/>
  <c r="U35" i="10" s="1"/>
  <c r="F35" i="10"/>
  <c r="M35" i="10" s="1"/>
  <c r="AJ34" i="10"/>
  <c r="AF34" i="10"/>
  <c r="AA34" i="10"/>
  <c r="AB34" i="10" s="1"/>
  <c r="Z34" i="10"/>
  <c r="X34" i="10"/>
  <c r="T34" i="10"/>
  <c r="U34" i="10" s="1"/>
  <c r="P34" i="10"/>
  <c r="L34" i="10"/>
  <c r="M34" i="10" s="1"/>
  <c r="I34" i="10"/>
  <c r="F34" i="10"/>
  <c r="Q34" i="10" s="1"/>
  <c r="AJ33" i="10"/>
  <c r="AF33" i="10"/>
  <c r="AK33" i="10" s="1"/>
  <c r="AA33" i="10"/>
  <c r="Z33" i="10"/>
  <c r="X33" i="10"/>
  <c r="T33" i="10"/>
  <c r="P33" i="10"/>
  <c r="L33" i="10"/>
  <c r="I33" i="10"/>
  <c r="U33" i="10" s="1"/>
  <c r="F33" i="10"/>
  <c r="AJ32" i="10"/>
  <c r="AF32" i="10"/>
  <c r="AA32" i="10"/>
  <c r="Z32" i="10"/>
  <c r="X32" i="10"/>
  <c r="T32" i="10"/>
  <c r="P32" i="10"/>
  <c r="L32" i="10"/>
  <c r="I32" i="10"/>
  <c r="F32" i="10"/>
  <c r="AI31" i="10"/>
  <c r="AH31" i="10"/>
  <c r="AJ31" i="10" s="1"/>
  <c r="AG31" i="10"/>
  <c r="AF31" i="10"/>
  <c r="AE31" i="10"/>
  <c r="AD31" i="10"/>
  <c r="W31" i="10"/>
  <c r="X31" i="10" s="1"/>
  <c r="V31" i="10"/>
  <c r="S31" i="10"/>
  <c r="T31" i="10" s="1"/>
  <c r="R31" i="10"/>
  <c r="O31" i="10"/>
  <c r="P31" i="10" s="1"/>
  <c r="N31" i="10"/>
  <c r="L31" i="10"/>
  <c r="K31" i="10"/>
  <c r="J31" i="10"/>
  <c r="H31" i="10"/>
  <c r="G31" i="10"/>
  <c r="I31" i="10" s="1"/>
  <c r="E31" i="10"/>
  <c r="D31" i="10"/>
  <c r="F31" i="10" s="1"/>
  <c r="AJ30" i="10"/>
  <c r="AF30" i="10"/>
  <c r="AB30" i="10"/>
  <c r="AA30" i="10"/>
  <c r="Z30" i="10"/>
  <c r="X30" i="10"/>
  <c r="T30" i="10"/>
  <c r="AK30" i="10" s="1"/>
  <c r="P30" i="10"/>
  <c r="L30" i="10"/>
  <c r="I30" i="10"/>
  <c r="F30" i="10"/>
  <c r="M30" i="10" s="1"/>
  <c r="AJ29" i="10"/>
  <c r="AF29" i="10"/>
  <c r="AA29" i="10"/>
  <c r="Z29" i="10"/>
  <c r="X29" i="10"/>
  <c r="T29" i="10"/>
  <c r="Q29" i="10"/>
  <c r="P29" i="10"/>
  <c r="L29" i="10"/>
  <c r="I29" i="10"/>
  <c r="U29" i="10" s="1"/>
  <c r="F29" i="10"/>
  <c r="M29" i="10" s="1"/>
  <c r="AJ28" i="10"/>
  <c r="AF28" i="10"/>
  <c r="AA28" i="10"/>
  <c r="Z28" i="10"/>
  <c r="AB28" i="10" s="1"/>
  <c r="X28" i="10"/>
  <c r="T28" i="10"/>
  <c r="P28" i="10"/>
  <c r="L28" i="10"/>
  <c r="I28" i="10"/>
  <c r="F28" i="10"/>
  <c r="AJ27" i="10"/>
  <c r="AF27" i="10"/>
  <c r="AA27" i="10"/>
  <c r="AB27" i="10" s="1"/>
  <c r="Z27" i="10"/>
  <c r="X27" i="10"/>
  <c r="T27" i="10"/>
  <c r="P27" i="10"/>
  <c r="M27" i="10"/>
  <c r="L27" i="10"/>
  <c r="I27" i="10"/>
  <c r="U27" i="10" s="1"/>
  <c r="F27" i="10"/>
  <c r="Q27" i="10" s="1"/>
  <c r="AJ26" i="10"/>
  <c r="AF26" i="10"/>
  <c r="AK26" i="10" s="1"/>
  <c r="AA26" i="10"/>
  <c r="Z26" i="10"/>
  <c r="AB26" i="10" s="1"/>
  <c r="X26" i="10"/>
  <c r="T26" i="10"/>
  <c r="P26" i="10"/>
  <c r="L26" i="10"/>
  <c r="I26" i="10"/>
  <c r="U26" i="10" s="1"/>
  <c r="F26" i="10"/>
  <c r="AJ25" i="10"/>
  <c r="AF25" i="10"/>
  <c r="AK25" i="10" s="1"/>
  <c r="AA25" i="10"/>
  <c r="Z25" i="10"/>
  <c r="X25" i="10"/>
  <c r="T25" i="10"/>
  <c r="P25" i="10"/>
  <c r="L25" i="10"/>
  <c r="I25" i="10"/>
  <c r="F25" i="10"/>
  <c r="AJ24" i="10"/>
  <c r="AF24" i="10"/>
  <c r="AA24" i="10"/>
  <c r="Z24" i="10"/>
  <c r="X24" i="10"/>
  <c r="T24" i="10"/>
  <c r="U24" i="10" s="1"/>
  <c r="P24" i="10"/>
  <c r="L24" i="10"/>
  <c r="I24" i="10"/>
  <c r="F24" i="10"/>
  <c r="Q24" i="10" s="1"/>
  <c r="AJ23" i="10"/>
  <c r="AF23" i="10"/>
  <c r="AK23" i="10" s="1"/>
  <c r="AB23" i="10"/>
  <c r="AA23" i="10"/>
  <c r="Z23" i="10"/>
  <c r="X23" i="10"/>
  <c r="T23" i="10"/>
  <c r="P23" i="10"/>
  <c r="L23" i="10"/>
  <c r="I23" i="10"/>
  <c r="U23" i="10" s="1"/>
  <c r="F23" i="10"/>
  <c r="AJ22" i="10"/>
  <c r="AF22" i="10"/>
  <c r="AK22" i="10" s="1"/>
  <c r="AA22" i="10"/>
  <c r="Z22" i="10"/>
  <c r="AB22" i="10" s="1"/>
  <c r="X22" i="10"/>
  <c r="T22" i="10"/>
  <c r="P22" i="10"/>
  <c r="L22" i="10"/>
  <c r="I22" i="10"/>
  <c r="U22" i="10" s="1"/>
  <c r="F22" i="10"/>
  <c r="AI21" i="10"/>
  <c r="AH21" i="10"/>
  <c r="AG21" i="10"/>
  <c r="AE21" i="10"/>
  <c r="AD21" i="10"/>
  <c r="W21" i="10"/>
  <c r="V21" i="10"/>
  <c r="S21" i="10"/>
  <c r="R21" i="10"/>
  <c r="T21" i="10" s="1"/>
  <c r="O21" i="10"/>
  <c r="N21" i="10"/>
  <c r="K21" i="10"/>
  <c r="J21" i="10"/>
  <c r="H21" i="10"/>
  <c r="G21" i="10"/>
  <c r="I21" i="10" s="1"/>
  <c r="E21" i="10"/>
  <c r="D21" i="10"/>
  <c r="AJ20" i="10"/>
  <c r="AF20" i="10"/>
  <c r="AA20" i="10"/>
  <c r="Z20" i="10"/>
  <c r="AB20" i="10" s="1"/>
  <c r="X20" i="10"/>
  <c r="T20" i="10"/>
  <c r="AK20" i="10" s="1"/>
  <c r="P20" i="10"/>
  <c r="L20" i="10"/>
  <c r="I20" i="10"/>
  <c r="F20" i="10"/>
  <c r="AK19" i="10"/>
  <c r="AJ19" i="10"/>
  <c r="AF19" i="10"/>
  <c r="AA19" i="10"/>
  <c r="Z19" i="10"/>
  <c r="X19" i="10"/>
  <c r="T19" i="10"/>
  <c r="P19" i="10"/>
  <c r="M19" i="10"/>
  <c r="L19" i="10"/>
  <c r="I19" i="10"/>
  <c r="F19" i="10"/>
  <c r="Q19" i="10" s="1"/>
  <c r="AJ18" i="10"/>
  <c r="AF18" i="10"/>
  <c r="AK18" i="10" s="1"/>
  <c r="AA18" i="10"/>
  <c r="Z18" i="10"/>
  <c r="AB18" i="10" s="1"/>
  <c r="X18" i="10"/>
  <c r="T18" i="10"/>
  <c r="P18" i="10"/>
  <c r="L18" i="10"/>
  <c r="I18" i="10"/>
  <c r="U18" i="10" s="1"/>
  <c r="F18" i="10"/>
  <c r="AJ17" i="10"/>
  <c r="AF17" i="10"/>
  <c r="AA17" i="10"/>
  <c r="Z17" i="10"/>
  <c r="X17" i="10"/>
  <c r="T17" i="10"/>
  <c r="U17" i="10" s="1"/>
  <c r="P17" i="10"/>
  <c r="M17" i="10"/>
  <c r="L17" i="10"/>
  <c r="I17" i="10"/>
  <c r="F17" i="10"/>
  <c r="Q17" i="10" s="1"/>
  <c r="AJ16" i="10"/>
  <c r="AF16" i="10"/>
  <c r="AA16" i="10"/>
  <c r="AB16" i="10" s="1"/>
  <c r="Z16" i="10"/>
  <c r="X16" i="10"/>
  <c r="T16" i="10"/>
  <c r="P16" i="10"/>
  <c r="L16" i="10"/>
  <c r="M16" i="10" s="1"/>
  <c r="I16" i="10"/>
  <c r="F16" i="10"/>
  <c r="Q16" i="10" s="1"/>
  <c r="AJ15" i="10"/>
  <c r="AF15" i="10"/>
  <c r="AK15" i="10" s="1"/>
  <c r="AA15" i="10"/>
  <c r="Z15" i="10"/>
  <c r="AB15" i="10" s="1"/>
  <c r="X15" i="10"/>
  <c r="U15" i="10"/>
  <c r="T15" i="10"/>
  <c r="P15" i="10"/>
  <c r="L15" i="10"/>
  <c r="I15" i="10"/>
  <c r="F15" i="10"/>
  <c r="AJ14" i="10"/>
  <c r="AF14" i="10"/>
  <c r="AA14" i="10"/>
  <c r="Z14" i="10"/>
  <c r="AB14" i="10" s="1"/>
  <c r="X14" i="10"/>
  <c r="T14" i="10"/>
  <c r="P14" i="10"/>
  <c r="L14" i="10"/>
  <c r="I14" i="10"/>
  <c r="U14" i="10" s="1"/>
  <c r="F14" i="10"/>
  <c r="AI13" i="10"/>
  <c r="AH13" i="10"/>
  <c r="AJ13" i="10" s="1"/>
  <c r="AG13" i="10"/>
  <c r="AE13" i="10"/>
  <c r="AD13" i="10"/>
  <c r="AF13" i="10" s="1"/>
  <c r="W13" i="10"/>
  <c r="X13" i="10" s="1"/>
  <c r="V13" i="10"/>
  <c r="S13" i="10"/>
  <c r="R13" i="10"/>
  <c r="O13" i="10"/>
  <c r="N13" i="10"/>
  <c r="K13" i="10"/>
  <c r="J13" i="10"/>
  <c r="H13" i="10"/>
  <c r="G13" i="10"/>
  <c r="E13" i="10"/>
  <c r="D13" i="10"/>
  <c r="F13" i="10" s="1"/>
  <c r="AK12" i="10"/>
  <c r="AJ12" i="10"/>
  <c r="AF12" i="10"/>
  <c r="AA12" i="10"/>
  <c r="Z12" i="10"/>
  <c r="X12" i="10"/>
  <c r="T12" i="10"/>
  <c r="P12" i="10"/>
  <c r="Q12" i="10" s="1"/>
  <c r="L12" i="10"/>
  <c r="I12" i="10"/>
  <c r="U12" i="10" s="1"/>
  <c r="F12" i="10"/>
  <c r="AJ11" i="10"/>
  <c r="AF11" i="10"/>
  <c r="AA11" i="10"/>
  <c r="Z11" i="10"/>
  <c r="AB11" i="10" s="1"/>
  <c r="X11" i="10"/>
  <c r="T11" i="10"/>
  <c r="P11" i="10"/>
  <c r="L11" i="10"/>
  <c r="I11" i="10"/>
  <c r="F11" i="10"/>
  <c r="AJ10" i="10"/>
  <c r="AF10" i="10"/>
  <c r="AK10" i="10" s="1"/>
  <c r="AA10" i="10"/>
  <c r="Z10" i="10"/>
  <c r="X10" i="10"/>
  <c r="T10" i="10"/>
  <c r="P10" i="10"/>
  <c r="M10" i="10"/>
  <c r="L10" i="10"/>
  <c r="I10" i="10"/>
  <c r="F10" i="10"/>
  <c r="AK9" i="10"/>
  <c r="AJ9" i="10"/>
  <c r="AF9" i="10"/>
  <c r="AA9" i="10"/>
  <c r="AB9" i="10" s="1"/>
  <c r="Z9" i="10"/>
  <c r="X9" i="10"/>
  <c r="T9" i="10"/>
  <c r="P9" i="10"/>
  <c r="L9" i="10"/>
  <c r="I9" i="10"/>
  <c r="F9" i="10"/>
  <c r="M9" i="10" s="1"/>
  <c r="AI32" i="9"/>
  <c r="AH32" i="9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AA32" i="9" s="1"/>
  <c r="J32" i="9"/>
  <c r="H32" i="9"/>
  <c r="G32" i="9"/>
  <c r="E32" i="9"/>
  <c r="D32" i="9"/>
  <c r="AI31" i="9"/>
  <c r="AJ31" i="9" s="1"/>
  <c r="AH31" i="9"/>
  <c r="AG31" i="9"/>
  <c r="AE31" i="9"/>
  <c r="AD31" i="9"/>
  <c r="W31" i="9"/>
  <c r="X31" i="9" s="1"/>
  <c r="V31" i="9"/>
  <c r="S31" i="9"/>
  <c r="T31" i="9" s="1"/>
  <c r="R31" i="9"/>
  <c r="O31" i="9"/>
  <c r="P31" i="9" s="1"/>
  <c r="N31" i="9"/>
  <c r="K31" i="9"/>
  <c r="J31" i="9"/>
  <c r="H31" i="9"/>
  <c r="G31" i="9"/>
  <c r="E31" i="9"/>
  <c r="D31" i="9"/>
  <c r="AJ30" i="9"/>
  <c r="AF30" i="9"/>
  <c r="AB30" i="9"/>
  <c r="AA30" i="9"/>
  <c r="Z30" i="9"/>
  <c r="X30" i="9"/>
  <c r="T30" i="9"/>
  <c r="AK30" i="9" s="1"/>
  <c r="P30" i="9"/>
  <c r="L30" i="9"/>
  <c r="I30" i="9"/>
  <c r="F30" i="9"/>
  <c r="AJ29" i="9"/>
  <c r="AF29" i="9"/>
  <c r="AA29" i="9"/>
  <c r="Z29" i="9"/>
  <c r="X29" i="9"/>
  <c r="T29" i="9"/>
  <c r="Q29" i="9"/>
  <c r="P29" i="9"/>
  <c r="L29" i="9"/>
  <c r="I29" i="9"/>
  <c r="F29" i="9"/>
  <c r="AJ28" i="9"/>
  <c r="AF28" i="9"/>
  <c r="AA28" i="9"/>
  <c r="Z28" i="9"/>
  <c r="AB28" i="9" s="1"/>
  <c r="X28" i="9"/>
  <c r="T28" i="9"/>
  <c r="U28" i="9" s="1"/>
  <c r="P28" i="9"/>
  <c r="L28" i="9"/>
  <c r="M28" i="9" s="1"/>
  <c r="I28" i="9"/>
  <c r="F28" i="9"/>
  <c r="AK27" i="9"/>
  <c r="AJ27" i="9"/>
  <c r="AF27" i="9"/>
  <c r="AA27" i="9"/>
  <c r="Z27" i="9"/>
  <c r="X27" i="9"/>
  <c r="T27" i="9"/>
  <c r="P27" i="9"/>
  <c r="L27" i="9"/>
  <c r="I27" i="9"/>
  <c r="F27" i="9"/>
  <c r="AK26" i="9"/>
  <c r="AJ26" i="9"/>
  <c r="AF26" i="9"/>
  <c r="AB26" i="9"/>
  <c r="AA26" i="9"/>
  <c r="Z26" i="9"/>
  <c r="X26" i="9"/>
  <c r="T26" i="9"/>
  <c r="P26" i="9"/>
  <c r="L26" i="9"/>
  <c r="I26" i="9"/>
  <c r="F26" i="9"/>
  <c r="AI25" i="9"/>
  <c r="AH25" i="9"/>
  <c r="AG25" i="9"/>
  <c r="AE25" i="9"/>
  <c r="AD25" i="9"/>
  <c r="AF25" i="9" s="1"/>
  <c r="W25" i="9"/>
  <c r="V25" i="9"/>
  <c r="X25" i="9" s="1"/>
  <c r="S25" i="9"/>
  <c r="R25" i="9"/>
  <c r="O25" i="9"/>
  <c r="N25" i="9"/>
  <c r="P25" i="9" s="1"/>
  <c r="K25" i="9"/>
  <c r="J25" i="9"/>
  <c r="L25" i="9" s="1"/>
  <c r="H25" i="9"/>
  <c r="G25" i="9"/>
  <c r="I25" i="9" s="1"/>
  <c r="F25" i="9"/>
  <c r="E25" i="9"/>
  <c r="D25" i="9"/>
  <c r="AJ24" i="9"/>
  <c r="AF24" i="9"/>
  <c r="AK24" i="9" s="1"/>
  <c r="AA24" i="9"/>
  <c r="Z24" i="9"/>
  <c r="X24" i="9"/>
  <c r="U24" i="9"/>
  <c r="T24" i="9"/>
  <c r="P24" i="9"/>
  <c r="L24" i="9"/>
  <c r="M24" i="9" s="1"/>
  <c r="I24" i="9"/>
  <c r="F24" i="9"/>
  <c r="AK23" i="9"/>
  <c r="AJ23" i="9"/>
  <c r="AF23" i="9"/>
  <c r="AA23" i="9"/>
  <c r="Z23" i="9"/>
  <c r="AB23" i="9" s="1"/>
  <c r="X23" i="9"/>
  <c r="T23" i="9"/>
  <c r="P23" i="9"/>
  <c r="L23" i="9"/>
  <c r="I23" i="9"/>
  <c r="F23" i="9"/>
  <c r="AJ22" i="9"/>
  <c r="AF22" i="9"/>
  <c r="AK22" i="9" s="1"/>
  <c r="AA22" i="9"/>
  <c r="Z22" i="9"/>
  <c r="AB22" i="9" s="1"/>
  <c r="Y22" i="9"/>
  <c r="X22" i="9"/>
  <c r="T22" i="9"/>
  <c r="P22" i="9"/>
  <c r="Q22" i="9" s="1"/>
  <c r="L22" i="9"/>
  <c r="I22" i="9"/>
  <c r="F22" i="9"/>
  <c r="AJ21" i="9"/>
  <c r="AF21" i="9"/>
  <c r="AA21" i="9"/>
  <c r="Z21" i="9"/>
  <c r="X21" i="9"/>
  <c r="T21" i="9"/>
  <c r="P21" i="9"/>
  <c r="L21" i="9"/>
  <c r="M21" i="9" s="1"/>
  <c r="I21" i="9"/>
  <c r="F21" i="9"/>
  <c r="AK20" i="9"/>
  <c r="AJ20" i="9"/>
  <c r="AF20" i="9"/>
  <c r="AA20" i="9"/>
  <c r="AB20" i="9" s="1"/>
  <c r="Z20" i="9"/>
  <c r="X20" i="9"/>
  <c r="U20" i="9"/>
  <c r="T20" i="9"/>
  <c r="P20" i="9"/>
  <c r="L20" i="9"/>
  <c r="M20" i="9" s="1"/>
  <c r="I20" i="9"/>
  <c r="AC20" i="9" s="1"/>
  <c r="F20" i="9"/>
  <c r="AK19" i="9"/>
  <c r="AJ19" i="9"/>
  <c r="AF19" i="9"/>
  <c r="AB19" i="9"/>
  <c r="AA19" i="9"/>
  <c r="Z19" i="9"/>
  <c r="X19" i="9"/>
  <c r="T19" i="9"/>
  <c r="P19" i="9"/>
  <c r="L19" i="9"/>
  <c r="I19" i="9"/>
  <c r="F19" i="9"/>
  <c r="AJ18" i="9"/>
  <c r="AF18" i="9"/>
  <c r="AK18" i="9" s="1"/>
  <c r="AA18" i="9"/>
  <c r="Z18" i="9"/>
  <c r="AB18" i="9" s="1"/>
  <c r="AC18" i="9" s="1"/>
  <c r="Y18" i="9"/>
  <c r="X18" i="9"/>
  <c r="T18" i="9"/>
  <c r="P18" i="9"/>
  <c r="L18" i="9"/>
  <c r="I18" i="9"/>
  <c r="F18" i="9"/>
  <c r="Q18" i="9" s="1"/>
  <c r="AI17" i="9"/>
  <c r="AJ17" i="9" s="1"/>
  <c r="AH17" i="9"/>
  <c r="AG17" i="9"/>
  <c r="AE17" i="9"/>
  <c r="AF17" i="9" s="1"/>
  <c r="AD17" i="9"/>
  <c r="W17" i="9"/>
  <c r="V17" i="9"/>
  <c r="S17" i="9"/>
  <c r="T17" i="9" s="1"/>
  <c r="R17" i="9"/>
  <c r="O17" i="9"/>
  <c r="P17" i="9" s="1"/>
  <c r="N17" i="9"/>
  <c r="K17" i="9"/>
  <c r="J17" i="9"/>
  <c r="H17" i="9"/>
  <c r="G17" i="9"/>
  <c r="I17" i="9" s="1"/>
  <c r="E17" i="9"/>
  <c r="D17" i="9"/>
  <c r="AK16" i="9"/>
  <c r="AJ16" i="9"/>
  <c r="AF16" i="9"/>
  <c r="AA16" i="9"/>
  <c r="Z16" i="9"/>
  <c r="AB16" i="9" s="1"/>
  <c r="X16" i="9"/>
  <c r="T16" i="9"/>
  <c r="P16" i="9"/>
  <c r="L16" i="9"/>
  <c r="I16" i="9"/>
  <c r="U16" i="9" s="1"/>
  <c r="F16" i="9"/>
  <c r="AJ15" i="9"/>
  <c r="AF15" i="9"/>
  <c r="AA15" i="9"/>
  <c r="Z15" i="9"/>
  <c r="X15" i="9"/>
  <c r="T15" i="9"/>
  <c r="P15" i="9"/>
  <c r="L15" i="9"/>
  <c r="I15" i="9"/>
  <c r="F15" i="9"/>
  <c r="Q15" i="9" s="1"/>
  <c r="AJ14" i="9"/>
  <c r="AF14" i="9"/>
  <c r="AA14" i="9"/>
  <c r="Z14" i="9"/>
  <c r="X14" i="9"/>
  <c r="T14" i="9"/>
  <c r="U14" i="9" s="1"/>
  <c r="P14" i="9"/>
  <c r="L14" i="9"/>
  <c r="M14" i="9" s="1"/>
  <c r="I14" i="9"/>
  <c r="F14" i="9"/>
  <c r="AK13" i="9"/>
  <c r="AJ13" i="9"/>
  <c r="AF13" i="9"/>
  <c r="AA13" i="9"/>
  <c r="Z13" i="9"/>
  <c r="X13" i="9"/>
  <c r="T13" i="9"/>
  <c r="P13" i="9"/>
  <c r="M13" i="9"/>
  <c r="L13" i="9"/>
  <c r="I13" i="9"/>
  <c r="F13" i="9"/>
  <c r="Q13" i="9" s="1"/>
  <c r="AJ12" i="9"/>
  <c r="AF12" i="9"/>
  <c r="AK12" i="9" s="1"/>
  <c r="AA12" i="9"/>
  <c r="AB12" i="9" s="1"/>
  <c r="Z12" i="9"/>
  <c r="X12" i="9"/>
  <c r="T12" i="9"/>
  <c r="P12" i="9"/>
  <c r="L12" i="9"/>
  <c r="I12" i="9"/>
  <c r="U12" i="9" s="1"/>
  <c r="F12" i="9"/>
  <c r="M12" i="9" s="1"/>
  <c r="AJ11" i="9"/>
  <c r="AF11" i="9"/>
  <c r="AA11" i="9"/>
  <c r="Z11" i="9"/>
  <c r="AB11" i="9" s="1"/>
  <c r="X11" i="9"/>
  <c r="T11" i="9"/>
  <c r="Q11" i="9"/>
  <c r="P11" i="9"/>
  <c r="L11" i="9"/>
  <c r="M11" i="9" s="1"/>
  <c r="I11" i="9"/>
  <c r="U11" i="9" s="1"/>
  <c r="F11" i="9"/>
  <c r="AJ10" i="9"/>
  <c r="AF10" i="9"/>
  <c r="AA10" i="9"/>
  <c r="Z10" i="9"/>
  <c r="X10" i="9"/>
  <c r="T10" i="9"/>
  <c r="U10" i="9" s="1"/>
  <c r="P10" i="9"/>
  <c r="L10" i="9"/>
  <c r="M10" i="9" s="1"/>
  <c r="I10" i="9"/>
  <c r="F10" i="9"/>
  <c r="AK9" i="9"/>
  <c r="AJ9" i="9"/>
  <c r="AF9" i="9"/>
  <c r="AA9" i="9"/>
  <c r="Z9" i="9"/>
  <c r="X9" i="9"/>
  <c r="U9" i="9"/>
  <c r="T9" i="9"/>
  <c r="P9" i="9"/>
  <c r="M9" i="9"/>
  <c r="L9" i="9"/>
  <c r="I9" i="9"/>
  <c r="F9" i="9"/>
  <c r="AI41" i="8"/>
  <c r="AH41" i="8"/>
  <c r="AG41" i="8"/>
  <c r="AE41" i="8"/>
  <c r="AD41" i="8"/>
  <c r="AF41" i="8" s="1"/>
  <c r="W41" i="8"/>
  <c r="V41" i="8"/>
  <c r="S41" i="8"/>
  <c r="R41" i="8"/>
  <c r="T41" i="8" s="1"/>
  <c r="O41" i="8"/>
  <c r="N41" i="8"/>
  <c r="K41" i="8"/>
  <c r="AA41" i="8" s="1"/>
  <c r="J41" i="8"/>
  <c r="L41" i="8" s="1"/>
  <c r="I41" i="8"/>
  <c r="H41" i="8"/>
  <c r="G41" i="8"/>
  <c r="E41" i="8"/>
  <c r="D41" i="8"/>
  <c r="AI40" i="8"/>
  <c r="AH40" i="8"/>
  <c r="AJ40" i="8" s="1"/>
  <c r="AG40" i="8"/>
  <c r="AE40" i="8"/>
  <c r="AD40" i="8"/>
  <c r="W40" i="8"/>
  <c r="V40" i="8"/>
  <c r="X40" i="8" s="1"/>
  <c r="S40" i="8"/>
  <c r="R40" i="8"/>
  <c r="O40" i="8"/>
  <c r="N40" i="8"/>
  <c r="P40" i="8" s="1"/>
  <c r="K40" i="8"/>
  <c r="J40" i="8"/>
  <c r="H40" i="8"/>
  <c r="G40" i="8"/>
  <c r="I40" i="8" s="1"/>
  <c r="E40" i="8"/>
  <c r="F40" i="8" s="1"/>
  <c r="D40" i="8"/>
  <c r="AK39" i="8"/>
  <c r="AJ39" i="8"/>
  <c r="AF39" i="8"/>
  <c r="AA39" i="8"/>
  <c r="Z39" i="8"/>
  <c r="AB39" i="8" s="1"/>
  <c r="X39" i="8"/>
  <c r="T39" i="8"/>
  <c r="P39" i="8"/>
  <c r="L39" i="8"/>
  <c r="I39" i="8"/>
  <c r="F39" i="8"/>
  <c r="AK38" i="8"/>
  <c r="AJ38" i="8"/>
  <c r="AF38" i="8"/>
  <c r="AA38" i="8"/>
  <c r="Z38" i="8"/>
  <c r="AB38" i="8" s="1"/>
  <c r="X38" i="8"/>
  <c r="T38" i="8"/>
  <c r="Q38" i="8"/>
  <c r="P38" i="8"/>
  <c r="L38" i="8"/>
  <c r="I38" i="8"/>
  <c r="U38" i="8" s="1"/>
  <c r="F38" i="8"/>
  <c r="M38" i="8" s="1"/>
  <c r="AJ37" i="8"/>
  <c r="AF37" i="8"/>
  <c r="AK37" i="8" s="1"/>
  <c r="AA37" i="8"/>
  <c r="Z37" i="8"/>
  <c r="AB37" i="8" s="1"/>
  <c r="X37" i="8"/>
  <c r="T37" i="8"/>
  <c r="Q37" i="8"/>
  <c r="P37" i="8"/>
  <c r="L37" i="8"/>
  <c r="I37" i="8"/>
  <c r="F37" i="8"/>
  <c r="AJ36" i="8"/>
  <c r="AF36" i="8"/>
  <c r="AK36" i="8" s="1"/>
  <c r="AA36" i="8"/>
  <c r="Z36" i="8"/>
  <c r="AB36" i="8" s="1"/>
  <c r="X36" i="8"/>
  <c r="T36" i="8"/>
  <c r="P36" i="8"/>
  <c r="M36" i="8"/>
  <c r="L36" i="8"/>
  <c r="I36" i="8"/>
  <c r="F36" i="8"/>
  <c r="Q36" i="8" s="1"/>
  <c r="AJ35" i="8"/>
  <c r="AF35" i="8"/>
  <c r="AA35" i="8"/>
  <c r="AB35" i="8" s="1"/>
  <c r="Z35" i="8"/>
  <c r="X35" i="8"/>
  <c r="U35" i="8"/>
  <c r="T35" i="8"/>
  <c r="AK35" i="8" s="1"/>
  <c r="P35" i="8"/>
  <c r="L35" i="8"/>
  <c r="I35" i="8"/>
  <c r="F35" i="8"/>
  <c r="M35" i="8" s="1"/>
  <c r="AI34" i="8"/>
  <c r="AH34" i="8"/>
  <c r="AJ34" i="8" s="1"/>
  <c r="AG34" i="8"/>
  <c r="AE34" i="8"/>
  <c r="AD34" i="8"/>
  <c r="W34" i="8"/>
  <c r="V34" i="8"/>
  <c r="X34" i="8" s="1"/>
  <c r="S34" i="8"/>
  <c r="R34" i="8"/>
  <c r="O34" i="8"/>
  <c r="N34" i="8"/>
  <c r="K34" i="8"/>
  <c r="J34" i="8"/>
  <c r="H34" i="8"/>
  <c r="G34" i="8"/>
  <c r="E34" i="8"/>
  <c r="D34" i="8"/>
  <c r="AJ33" i="8"/>
  <c r="AF33" i="8"/>
  <c r="AA33" i="8"/>
  <c r="Z33" i="8"/>
  <c r="AB33" i="8" s="1"/>
  <c r="X33" i="8"/>
  <c r="T33" i="8"/>
  <c r="P33" i="8"/>
  <c r="L33" i="8"/>
  <c r="I33" i="8"/>
  <c r="F33" i="8"/>
  <c r="Q33" i="8" s="1"/>
  <c r="AJ32" i="8"/>
  <c r="AF32" i="8"/>
  <c r="AK32" i="8" s="1"/>
  <c r="AB32" i="8"/>
  <c r="AA32" i="8"/>
  <c r="Z32" i="8"/>
  <c r="X32" i="8"/>
  <c r="T32" i="8"/>
  <c r="P32" i="8"/>
  <c r="L32" i="8"/>
  <c r="I32" i="8"/>
  <c r="F32" i="8"/>
  <c r="AJ31" i="8"/>
  <c r="AF31" i="8"/>
  <c r="AK31" i="8" s="1"/>
  <c r="AA31" i="8"/>
  <c r="Z31" i="8"/>
  <c r="AB31" i="8" s="1"/>
  <c r="X31" i="8"/>
  <c r="T31" i="8"/>
  <c r="P31" i="8"/>
  <c r="L31" i="8"/>
  <c r="I31" i="8"/>
  <c r="F31" i="8"/>
  <c r="AJ30" i="8"/>
  <c r="AF30" i="8"/>
  <c r="AK30" i="8" s="1"/>
  <c r="AA30" i="8"/>
  <c r="Z30" i="8"/>
  <c r="X30" i="8"/>
  <c r="T30" i="8"/>
  <c r="P30" i="8"/>
  <c r="L30" i="8"/>
  <c r="I30" i="8"/>
  <c r="F30" i="8"/>
  <c r="Q30" i="8" s="1"/>
  <c r="AJ29" i="8"/>
  <c r="AF29" i="8"/>
  <c r="AA29" i="8"/>
  <c r="Z29" i="8"/>
  <c r="X29" i="8"/>
  <c r="U29" i="8"/>
  <c r="T29" i="8"/>
  <c r="Q29" i="8"/>
  <c r="P29" i="8"/>
  <c r="L29" i="8"/>
  <c r="M29" i="8" s="1"/>
  <c r="I29" i="8"/>
  <c r="F29" i="8"/>
  <c r="AJ28" i="8"/>
  <c r="AF28" i="8"/>
  <c r="AK28" i="8" s="1"/>
  <c r="AA28" i="8"/>
  <c r="Z28" i="8"/>
  <c r="AB28" i="8" s="1"/>
  <c r="X28" i="8"/>
  <c r="T28" i="8"/>
  <c r="P28" i="8"/>
  <c r="L28" i="8"/>
  <c r="I28" i="8"/>
  <c r="F28" i="8"/>
  <c r="M28" i="8" s="1"/>
  <c r="AI27" i="8"/>
  <c r="AH27" i="8"/>
  <c r="AJ27" i="8" s="1"/>
  <c r="AG27" i="8"/>
  <c r="AE27" i="8"/>
  <c r="AD27" i="8"/>
  <c r="W27" i="8"/>
  <c r="V27" i="8"/>
  <c r="X27" i="8" s="1"/>
  <c r="S27" i="8"/>
  <c r="R27" i="8"/>
  <c r="O27" i="8"/>
  <c r="N27" i="8"/>
  <c r="K27" i="8"/>
  <c r="J27" i="8"/>
  <c r="H27" i="8"/>
  <c r="G27" i="8"/>
  <c r="I27" i="8" s="1"/>
  <c r="E27" i="8"/>
  <c r="F27" i="8" s="1"/>
  <c r="D27" i="8"/>
  <c r="AJ26" i="8"/>
  <c r="AF26" i="8"/>
  <c r="AA26" i="8"/>
  <c r="Z26" i="8"/>
  <c r="AB26" i="8" s="1"/>
  <c r="X26" i="8"/>
  <c r="T26" i="8"/>
  <c r="P26" i="8"/>
  <c r="L26" i="8"/>
  <c r="I26" i="8"/>
  <c r="F26" i="8"/>
  <c r="AJ25" i="8"/>
  <c r="AF25" i="8"/>
  <c r="AB25" i="8"/>
  <c r="AA25" i="8"/>
  <c r="Z25" i="8"/>
  <c r="X25" i="8"/>
  <c r="U25" i="8"/>
  <c r="T25" i="8"/>
  <c r="AK25" i="8" s="1"/>
  <c r="P25" i="8"/>
  <c r="L25" i="8"/>
  <c r="I25" i="8"/>
  <c r="AC25" i="8" s="1"/>
  <c r="F25" i="8"/>
  <c r="M25" i="8" s="1"/>
  <c r="AJ24" i="8"/>
  <c r="AF24" i="8"/>
  <c r="AK24" i="8" s="1"/>
  <c r="AB24" i="8"/>
  <c r="AA24" i="8"/>
  <c r="Z24" i="8"/>
  <c r="X24" i="8"/>
  <c r="T24" i="8"/>
  <c r="Q24" i="8"/>
  <c r="P24" i="8"/>
  <c r="L24" i="8"/>
  <c r="I24" i="8"/>
  <c r="F24" i="8"/>
  <c r="AJ23" i="8"/>
  <c r="AF23" i="8"/>
  <c r="AK23" i="8" s="1"/>
  <c r="AA23" i="8"/>
  <c r="Z23" i="8"/>
  <c r="AB23" i="8" s="1"/>
  <c r="X23" i="8"/>
  <c r="T23" i="8"/>
  <c r="P23" i="8"/>
  <c r="L23" i="8"/>
  <c r="I23" i="8"/>
  <c r="F23" i="8"/>
  <c r="AJ22" i="8"/>
  <c r="AF22" i="8"/>
  <c r="AA22" i="8"/>
  <c r="Z22" i="8"/>
  <c r="X22" i="8"/>
  <c r="T22" i="8"/>
  <c r="P22" i="8"/>
  <c r="L22" i="8"/>
  <c r="M22" i="8" s="1"/>
  <c r="I22" i="8"/>
  <c r="F22" i="8"/>
  <c r="Q22" i="8" s="1"/>
  <c r="AI21" i="8"/>
  <c r="AJ21" i="8" s="1"/>
  <c r="AH21" i="8"/>
  <c r="AG21" i="8"/>
  <c r="AE21" i="8"/>
  <c r="AF21" i="8" s="1"/>
  <c r="AK21" i="8" s="1"/>
  <c r="AD21" i="8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H21" i="8"/>
  <c r="G21" i="8"/>
  <c r="E21" i="8"/>
  <c r="D21" i="8"/>
  <c r="F21" i="8" s="1"/>
  <c r="AJ20" i="8"/>
  <c r="AF20" i="8"/>
  <c r="AA20" i="8"/>
  <c r="Z20" i="8"/>
  <c r="X20" i="8"/>
  <c r="T20" i="8"/>
  <c r="P20" i="8"/>
  <c r="L20" i="8"/>
  <c r="I20" i="8"/>
  <c r="F20" i="8"/>
  <c r="M20" i="8" s="1"/>
  <c r="AJ19" i="8"/>
  <c r="AF19" i="8"/>
  <c r="AK19" i="8" s="1"/>
  <c r="AA19" i="8"/>
  <c r="Z19" i="8"/>
  <c r="X19" i="8"/>
  <c r="T19" i="8"/>
  <c r="P19" i="8"/>
  <c r="L19" i="8"/>
  <c r="I19" i="8"/>
  <c r="U19" i="8" s="1"/>
  <c r="F19" i="8"/>
  <c r="AJ18" i="8"/>
  <c r="AF18" i="8"/>
  <c r="AK18" i="8" s="1"/>
  <c r="AA18" i="8"/>
  <c r="Z18" i="8"/>
  <c r="AB18" i="8" s="1"/>
  <c r="X18" i="8"/>
  <c r="U18" i="8"/>
  <c r="T18" i="8"/>
  <c r="P18" i="8"/>
  <c r="L18" i="8"/>
  <c r="I18" i="8"/>
  <c r="F18" i="8"/>
  <c r="AJ17" i="8"/>
  <c r="AF17" i="8"/>
  <c r="AA17" i="8"/>
  <c r="Z17" i="8"/>
  <c r="AB17" i="8" s="1"/>
  <c r="X17" i="8"/>
  <c r="T17" i="8"/>
  <c r="P17" i="8"/>
  <c r="L17" i="8"/>
  <c r="I17" i="8"/>
  <c r="F17" i="8"/>
  <c r="AJ16" i="8"/>
  <c r="AF16" i="8"/>
  <c r="AA16" i="8"/>
  <c r="Z16" i="8"/>
  <c r="X16" i="8"/>
  <c r="T16" i="8"/>
  <c r="P16" i="8"/>
  <c r="L16" i="8"/>
  <c r="I16" i="8"/>
  <c r="F16" i="8"/>
  <c r="Q16" i="8" s="1"/>
  <c r="AJ15" i="8"/>
  <c r="AI15" i="8"/>
  <c r="AH15" i="8"/>
  <c r="AG15" i="8"/>
  <c r="AE15" i="8"/>
  <c r="AD15" i="8"/>
  <c r="W15" i="8"/>
  <c r="V15" i="8"/>
  <c r="S15" i="8"/>
  <c r="T15" i="8" s="1"/>
  <c r="R15" i="8"/>
  <c r="P15" i="8"/>
  <c r="O15" i="8"/>
  <c r="N15" i="8"/>
  <c r="K15" i="8"/>
  <c r="J15" i="8"/>
  <c r="H15" i="8"/>
  <c r="G15" i="8"/>
  <c r="E15" i="8"/>
  <c r="D15" i="8"/>
  <c r="AJ14" i="8"/>
  <c r="AF14" i="8"/>
  <c r="AK14" i="8" s="1"/>
  <c r="AA14" i="8"/>
  <c r="AB14" i="8" s="1"/>
  <c r="Z14" i="8"/>
  <c r="X14" i="8"/>
  <c r="T14" i="8"/>
  <c r="P14" i="8"/>
  <c r="L14" i="8"/>
  <c r="I14" i="8"/>
  <c r="F14" i="8"/>
  <c r="AJ13" i="8"/>
  <c r="AF13" i="8"/>
  <c r="AA13" i="8"/>
  <c r="Z13" i="8"/>
  <c r="X13" i="8"/>
  <c r="T13" i="8"/>
  <c r="P13" i="8"/>
  <c r="L13" i="8"/>
  <c r="I13" i="8"/>
  <c r="F13" i="8"/>
  <c r="Q13" i="8" s="1"/>
  <c r="AJ12" i="8"/>
  <c r="AF12" i="8"/>
  <c r="AK12" i="8" s="1"/>
  <c r="AA12" i="8"/>
  <c r="Z12" i="8"/>
  <c r="X12" i="8"/>
  <c r="T12" i="8"/>
  <c r="Q12" i="8"/>
  <c r="P12" i="8"/>
  <c r="L12" i="8"/>
  <c r="M12" i="8" s="1"/>
  <c r="I12" i="8"/>
  <c r="U12" i="8" s="1"/>
  <c r="F12" i="8"/>
  <c r="AJ11" i="8"/>
  <c r="AF11" i="8"/>
  <c r="AK11" i="8" s="1"/>
  <c r="AA11" i="8"/>
  <c r="Z11" i="8"/>
  <c r="AB11" i="8" s="1"/>
  <c r="X11" i="8"/>
  <c r="T11" i="8"/>
  <c r="P11" i="8"/>
  <c r="L11" i="8"/>
  <c r="I11" i="8"/>
  <c r="F11" i="8"/>
  <c r="AJ10" i="8"/>
  <c r="AF10" i="8"/>
  <c r="AK10" i="8" s="1"/>
  <c r="AA10" i="8"/>
  <c r="Z10" i="8"/>
  <c r="AB10" i="8" s="1"/>
  <c r="AC10" i="8" s="1"/>
  <c r="Y10" i="8"/>
  <c r="X10" i="8"/>
  <c r="T10" i="8"/>
  <c r="Q10" i="8"/>
  <c r="P10" i="8"/>
  <c r="L10" i="8"/>
  <c r="I10" i="8"/>
  <c r="F10" i="8"/>
  <c r="M10" i="8" s="1"/>
  <c r="AJ9" i="8"/>
  <c r="AF9" i="8"/>
  <c r="AA9" i="8"/>
  <c r="Z9" i="8"/>
  <c r="X9" i="8"/>
  <c r="T9" i="8"/>
  <c r="P9" i="8"/>
  <c r="L9" i="8"/>
  <c r="I9" i="8"/>
  <c r="F9" i="8"/>
  <c r="Q9" i="8" s="1"/>
  <c r="AJ74" i="7"/>
  <c r="AI74" i="7"/>
  <c r="AH74" i="7"/>
  <c r="AG74" i="7"/>
  <c r="AE74" i="7"/>
  <c r="AD74" i="7"/>
  <c r="AF74" i="7" s="1"/>
  <c r="W74" i="7"/>
  <c r="V74" i="7"/>
  <c r="S74" i="7"/>
  <c r="T74" i="7" s="1"/>
  <c r="R74" i="7"/>
  <c r="P74" i="7"/>
  <c r="O74" i="7"/>
  <c r="N74" i="7"/>
  <c r="K74" i="7"/>
  <c r="J74" i="7"/>
  <c r="H74" i="7"/>
  <c r="I74" i="7" s="1"/>
  <c r="G74" i="7"/>
  <c r="E74" i="7"/>
  <c r="D74" i="7"/>
  <c r="AI73" i="7"/>
  <c r="AH73" i="7"/>
  <c r="AG73" i="7"/>
  <c r="AE73" i="7"/>
  <c r="AD73" i="7"/>
  <c r="AF73" i="7" s="1"/>
  <c r="W73" i="7"/>
  <c r="V73" i="7"/>
  <c r="X73" i="7" s="1"/>
  <c r="S73" i="7"/>
  <c r="R73" i="7"/>
  <c r="O73" i="7"/>
  <c r="N73" i="7"/>
  <c r="P73" i="7" s="1"/>
  <c r="K73" i="7"/>
  <c r="J73" i="7"/>
  <c r="L73" i="7" s="1"/>
  <c r="H73" i="7"/>
  <c r="G73" i="7"/>
  <c r="I73" i="7" s="1"/>
  <c r="E73" i="7"/>
  <c r="D73" i="7"/>
  <c r="F73" i="7" s="1"/>
  <c r="AK72" i="7"/>
  <c r="AJ72" i="7"/>
  <c r="AF72" i="7"/>
  <c r="AA72" i="7"/>
  <c r="Z72" i="7"/>
  <c r="X72" i="7"/>
  <c r="T72" i="7"/>
  <c r="U72" i="7" s="1"/>
  <c r="P72" i="7"/>
  <c r="L72" i="7"/>
  <c r="I72" i="7"/>
  <c r="F72" i="7"/>
  <c r="AJ71" i="7"/>
  <c r="AF71" i="7"/>
  <c r="AK71" i="7" s="1"/>
  <c r="AB71" i="7"/>
  <c r="AC71" i="7" s="1"/>
  <c r="AA71" i="7"/>
  <c r="Z71" i="7"/>
  <c r="X71" i="7"/>
  <c r="T71" i="7"/>
  <c r="P71" i="7"/>
  <c r="L71" i="7"/>
  <c r="I71" i="7"/>
  <c r="U71" i="7" s="1"/>
  <c r="F71" i="7"/>
  <c r="M71" i="7" s="1"/>
  <c r="AJ70" i="7"/>
  <c r="AF70" i="7"/>
  <c r="AA70" i="7"/>
  <c r="Z70" i="7"/>
  <c r="AB70" i="7" s="1"/>
  <c r="Y70" i="7"/>
  <c r="X70" i="7"/>
  <c r="T70" i="7"/>
  <c r="Q70" i="7"/>
  <c r="P70" i="7"/>
  <c r="L70" i="7"/>
  <c r="I70" i="7"/>
  <c r="F70" i="7"/>
  <c r="M70" i="7" s="1"/>
  <c r="AJ69" i="7"/>
  <c r="AF69" i="7"/>
  <c r="AA69" i="7"/>
  <c r="Z69" i="7"/>
  <c r="X69" i="7"/>
  <c r="T69" i="7"/>
  <c r="P69" i="7"/>
  <c r="L69" i="7"/>
  <c r="I69" i="7"/>
  <c r="Y69" i="7" s="1"/>
  <c r="F69" i="7"/>
  <c r="AJ68" i="7"/>
  <c r="AF68" i="7"/>
  <c r="AK68" i="7" s="1"/>
  <c r="AA68" i="7"/>
  <c r="Z68" i="7"/>
  <c r="AB68" i="7" s="1"/>
  <c r="X68" i="7"/>
  <c r="T68" i="7"/>
  <c r="P68" i="7"/>
  <c r="M68" i="7"/>
  <c r="L68" i="7"/>
  <c r="I68" i="7"/>
  <c r="F68" i="7"/>
  <c r="AI67" i="7"/>
  <c r="AH67" i="7"/>
  <c r="AG67" i="7"/>
  <c r="AE67" i="7"/>
  <c r="AD67" i="7"/>
  <c r="AF67" i="7" s="1"/>
  <c r="AK67" i="7" s="1"/>
  <c r="W67" i="7"/>
  <c r="X67" i="7" s="1"/>
  <c r="V67" i="7"/>
  <c r="T67" i="7"/>
  <c r="S67" i="7"/>
  <c r="R67" i="7"/>
  <c r="P67" i="7"/>
  <c r="O67" i="7"/>
  <c r="N67" i="7"/>
  <c r="L67" i="7"/>
  <c r="K67" i="7"/>
  <c r="J67" i="7"/>
  <c r="Z67" i="7" s="1"/>
  <c r="H67" i="7"/>
  <c r="I67" i="7" s="1"/>
  <c r="G67" i="7"/>
  <c r="E67" i="7"/>
  <c r="D67" i="7"/>
  <c r="AJ66" i="7"/>
  <c r="AF66" i="7"/>
  <c r="AK66" i="7" s="1"/>
  <c r="AA66" i="7"/>
  <c r="Z66" i="7"/>
  <c r="X66" i="7"/>
  <c r="T66" i="7"/>
  <c r="Q66" i="7"/>
  <c r="P66" i="7"/>
  <c r="M66" i="7"/>
  <c r="L66" i="7"/>
  <c r="I66" i="7"/>
  <c r="F66" i="7"/>
  <c r="AJ65" i="7"/>
  <c r="AF65" i="7"/>
  <c r="AA65" i="7"/>
  <c r="AB65" i="7" s="1"/>
  <c r="Z65" i="7"/>
  <c r="X65" i="7"/>
  <c r="T65" i="7"/>
  <c r="P65" i="7"/>
  <c r="L65" i="7"/>
  <c r="I65" i="7"/>
  <c r="F65" i="7"/>
  <c r="AJ64" i="7"/>
  <c r="AF64" i="7"/>
  <c r="AB64" i="7"/>
  <c r="AA64" i="7"/>
  <c r="Z64" i="7"/>
  <c r="X64" i="7"/>
  <c r="T64" i="7"/>
  <c r="AK64" i="7" s="1"/>
  <c r="P64" i="7"/>
  <c r="L64" i="7"/>
  <c r="I64" i="7"/>
  <c r="F64" i="7"/>
  <c r="AJ63" i="7"/>
  <c r="AF63" i="7"/>
  <c r="AA63" i="7"/>
  <c r="Z63" i="7"/>
  <c r="AB63" i="7" s="1"/>
  <c r="X63" i="7"/>
  <c r="T63" i="7"/>
  <c r="AK63" i="7" s="1"/>
  <c r="P63" i="7"/>
  <c r="L63" i="7"/>
  <c r="I63" i="7"/>
  <c r="F63" i="7"/>
  <c r="AJ62" i="7"/>
  <c r="AF62" i="7"/>
  <c r="AA62" i="7"/>
  <c r="Z62" i="7"/>
  <c r="X62" i="7"/>
  <c r="T62" i="7"/>
  <c r="P62" i="7"/>
  <c r="L62" i="7"/>
  <c r="M62" i="7" s="1"/>
  <c r="I62" i="7"/>
  <c r="F62" i="7"/>
  <c r="Q62" i="7" s="1"/>
  <c r="AI61" i="7"/>
  <c r="AH61" i="7"/>
  <c r="AJ61" i="7" s="1"/>
  <c r="AG61" i="7"/>
  <c r="AE61" i="7"/>
  <c r="AD61" i="7"/>
  <c r="AF61" i="7" s="1"/>
  <c r="W61" i="7"/>
  <c r="X61" i="7" s="1"/>
  <c r="V61" i="7"/>
  <c r="S61" i="7"/>
  <c r="R61" i="7"/>
  <c r="O61" i="7"/>
  <c r="N61" i="7"/>
  <c r="K61" i="7"/>
  <c r="J61" i="7"/>
  <c r="H61" i="7"/>
  <c r="G61" i="7"/>
  <c r="E61" i="7"/>
  <c r="D61" i="7"/>
  <c r="AJ60" i="7"/>
  <c r="AF60" i="7"/>
  <c r="AA60" i="7"/>
  <c r="Z60" i="7"/>
  <c r="AB60" i="7" s="1"/>
  <c r="X60" i="7"/>
  <c r="T60" i="7"/>
  <c r="P60" i="7"/>
  <c r="L60" i="7"/>
  <c r="I60" i="7"/>
  <c r="F60" i="7"/>
  <c r="AJ59" i="7"/>
  <c r="AF59" i="7"/>
  <c r="AA59" i="7"/>
  <c r="Z59" i="7"/>
  <c r="AB59" i="7" s="1"/>
  <c r="AC59" i="7" s="1"/>
  <c r="X59" i="7"/>
  <c r="T59" i="7"/>
  <c r="Q59" i="7"/>
  <c r="P59" i="7"/>
  <c r="L59" i="7"/>
  <c r="M59" i="7" s="1"/>
  <c r="I59" i="7"/>
  <c r="F59" i="7"/>
  <c r="AJ58" i="7"/>
  <c r="AF58" i="7"/>
  <c r="AA58" i="7"/>
  <c r="Z58" i="7"/>
  <c r="AB58" i="7" s="1"/>
  <c r="X58" i="7"/>
  <c r="T58" i="7"/>
  <c r="P58" i="7"/>
  <c r="L58" i="7"/>
  <c r="I58" i="7"/>
  <c r="U58" i="7" s="1"/>
  <c r="F58" i="7"/>
  <c r="AK57" i="7"/>
  <c r="AJ57" i="7"/>
  <c r="AF57" i="7"/>
  <c r="AA57" i="7"/>
  <c r="AB57" i="7" s="1"/>
  <c r="Z57" i="7"/>
  <c r="X57" i="7"/>
  <c r="U57" i="7"/>
  <c r="T57" i="7"/>
  <c r="Q57" i="7"/>
  <c r="P57" i="7"/>
  <c r="L57" i="7"/>
  <c r="I57" i="7"/>
  <c r="F57" i="7"/>
  <c r="M57" i="7" s="1"/>
  <c r="AJ56" i="7"/>
  <c r="AF56" i="7"/>
  <c r="AK56" i="7" s="1"/>
  <c r="AA56" i="7"/>
  <c r="Z56" i="7"/>
  <c r="AB56" i="7" s="1"/>
  <c r="X56" i="7"/>
  <c r="T56" i="7"/>
  <c r="P56" i="7"/>
  <c r="L56" i="7"/>
  <c r="I56" i="7"/>
  <c r="F56" i="7"/>
  <c r="M56" i="7" s="1"/>
  <c r="AJ55" i="7"/>
  <c r="AF55" i="7"/>
  <c r="AA55" i="7"/>
  <c r="Z55" i="7"/>
  <c r="X55" i="7"/>
  <c r="T55" i="7"/>
  <c r="P55" i="7"/>
  <c r="L55" i="7"/>
  <c r="I55" i="7"/>
  <c r="F55" i="7"/>
  <c r="AI54" i="7"/>
  <c r="AH54" i="7"/>
  <c r="AG54" i="7"/>
  <c r="AE54" i="7"/>
  <c r="AF54" i="7" s="1"/>
  <c r="AK54" i="7" s="1"/>
  <c r="AD54" i="7"/>
  <c r="W54" i="7"/>
  <c r="V54" i="7"/>
  <c r="X54" i="7" s="1"/>
  <c r="S54" i="7"/>
  <c r="R54" i="7"/>
  <c r="T54" i="7" s="1"/>
  <c r="P54" i="7"/>
  <c r="O54" i="7"/>
  <c r="N54" i="7"/>
  <c r="L54" i="7"/>
  <c r="K54" i="7"/>
  <c r="J54" i="7"/>
  <c r="H54" i="7"/>
  <c r="I54" i="7" s="1"/>
  <c r="G54" i="7"/>
  <c r="E54" i="7"/>
  <c r="D54" i="7"/>
  <c r="AJ53" i="7"/>
  <c r="AF53" i="7"/>
  <c r="AK53" i="7" s="1"/>
  <c r="AA53" i="7"/>
  <c r="Z53" i="7"/>
  <c r="X53" i="7"/>
  <c r="Y53" i="7" s="1"/>
  <c r="T53" i="7"/>
  <c r="P53" i="7"/>
  <c r="L53" i="7"/>
  <c r="I53" i="7"/>
  <c r="U53" i="7" s="1"/>
  <c r="F53" i="7"/>
  <c r="AJ52" i="7"/>
  <c r="AF52" i="7"/>
  <c r="AA52" i="7"/>
  <c r="Z52" i="7"/>
  <c r="X52" i="7"/>
  <c r="T52" i="7"/>
  <c r="P52" i="7"/>
  <c r="Q52" i="7" s="1"/>
  <c r="M52" i="7"/>
  <c r="L52" i="7"/>
  <c r="I52" i="7"/>
  <c r="F52" i="7"/>
  <c r="AJ51" i="7"/>
  <c r="AF51" i="7"/>
  <c r="AK51" i="7" s="1"/>
  <c r="AA51" i="7"/>
  <c r="Z51" i="7"/>
  <c r="X51" i="7"/>
  <c r="T51" i="7"/>
  <c r="P51" i="7"/>
  <c r="L51" i="7"/>
  <c r="I51" i="7"/>
  <c r="F51" i="7"/>
  <c r="AK50" i="7"/>
  <c r="AJ50" i="7"/>
  <c r="AF50" i="7"/>
  <c r="AA50" i="7"/>
  <c r="Z50" i="7"/>
  <c r="AB50" i="7" s="1"/>
  <c r="X50" i="7"/>
  <c r="T50" i="7"/>
  <c r="P50" i="7"/>
  <c r="L50" i="7"/>
  <c r="I50" i="7"/>
  <c r="F50" i="7"/>
  <c r="AJ49" i="7"/>
  <c r="AF49" i="7"/>
  <c r="AA49" i="7"/>
  <c r="Z49" i="7"/>
  <c r="X49" i="7"/>
  <c r="T49" i="7"/>
  <c r="P49" i="7"/>
  <c r="L49" i="7"/>
  <c r="I49" i="7"/>
  <c r="F49" i="7"/>
  <c r="M49" i="7" s="1"/>
  <c r="AI48" i="7"/>
  <c r="AH48" i="7"/>
  <c r="AG48" i="7"/>
  <c r="AE48" i="7"/>
  <c r="AD48" i="7"/>
  <c r="W48" i="7"/>
  <c r="V48" i="7"/>
  <c r="S48" i="7"/>
  <c r="R48" i="7"/>
  <c r="O48" i="7"/>
  <c r="N48" i="7"/>
  <c r="P48" i="7" s="1"/>
  <c r="K48" i="7"/>
  <c r="L48" i="7" s="1"/>
  <c r="J48" i="7"/>
  <c r="H48" i="7"/>
  <c r="G48" i="7"/>
  <c r="E48" i="7"/>
  <c r="D48" i="7"/>
  <c r="AJ47" i="7"/>
  <c r="AF47" i="7"/>
  <c r="AK47" i="7" s="1"/>
  <c r="AA47" i="7"/>
  <c r="AB47" i="7" s="1"/>
  <c r="AC47" i="7" s="1"/>
  <c r="Z47" i="7"/>
  <c r="X47" i="7"/>
  <c r="U47" i="7"/>
  <c r="T47" i="7"/>
  <c r="P47" i="7"/>
  <c r="L47" i="7"/>
  <c r="I47" i="7"/>
  <c r="F47" i="7"/>
  <c r="AJ46" i="7"/>
  <c r="AF46" i="7"/>
  <c r="AB46" i="7"/>
  <c r="AC46" i="7" s="1"/>
  <c r="AA46" i="7"/>
  <c r="Z46" i="7"/>
  <c r="X46" i="7"/>
  <c r="T46" i="7"/>
  <c r="P46" i="7"/>
  <c r="L46" i="7"/>
  <c r="I46" i="7"/>
  <c r="F46" i="7"/>
  <c r="M46" i="7" s="1"/>
  <c r="AJ45" i="7"/>
  <c r="AF45" i="7"/>
  <c r="AK45" i="7" s="1"/>
  <c r="AA45" i="7"/>
  <c r="Z45" i="7"/>
  <c r="X45" i="7"/>
  <c r="T45" i="7"/>
  <c r="Q45" i="7"/>
  <c r="P45" i="7"/>
  <c r="M45" i="7"/>
  <c r="L45" i="7"/>
  <c r="I45" i="7"/>
  <c r="U45" i="7" s="1"/>
  <c r="F45" i="7"/>
  <c r="AJ44" i="7"/>
  <c r="AF44" i="7"/>
  <c r="AA44" i="7"/>
  <c r="Z44" i="7"/>
  <c r="AB44" i="7" s="1"/>
  <c r="X44" i="7"/>
  <c r="T44" i="7"/>
  <c r="P44" i="7"/>
  <c r="L44" i="7"/>
  <c r="M44" i="7" s="1"/>
  <c r="I44" i="7"/>
  <c r="F44" i="7"/>
  <c r="AJ43" i="7"/>
  <c r="AF43" i="7"/>
  <c r="AK43" i="7" s="1"/>
  <c r="AA43" i="7"/>
  <c r="Z43" i="7"/>
  <c r="AB43" i="7" s="1"/>
  <c r="X43" i="7"/>
  <c r="T43" i="7"/>
  <c r="P43" i="7"/>
  <c r="L43" i="7"/>
  <c r="I43" i="7"/>
  <c r="U43" i="7" s="1"/>
  <c r="F43" i="7"/>
  <c r="AJ42" i="7"/>
  <c r="AF42" i="7"/>
  <c r="AK42" i="7" s="1"/>
  <c r="AA42" i="7"/>
  <c r="Z42" i="7"/>
  <c r="X42" i="7"/>
  <c r="T42" i="7"/>
  <c r="P42" i="7"/>
  <c r="L42" i="7"/>
  <c r="I42" i="7"/>
  <c r="F42" i="7"/>
  <c r="M42" i="7" s="1"/>
  <c r="AI41" i="7"/>
  <c r="AJ41" i="7" s="1"/>
  <c r="AH41" i="7"/>
  <c r="AG41" i="7"/>
  <c r="AE41" i="7"/>
  <c r="AD41" i="7"/>
  <c r="AF41" i="7" s="1"/>
  <c r="W41" i="7"/>
  <c r="V41" i="7"/>
  <c r="X41" i="7" s="1"/>
  <c r="S41" i="7"/>
  <c r="R41" i="7"/>
  <c r="T41" i="7" s="1"/>
  <c r="O41" i="7"/>
  <c r="N41" i="7"/>
  <c r="P41" i="7" s="1"/>
  <c r="K41" i="7"/>
  <c r="L41" i="7" s="1"/>
  <c r="J41" i="7"/>
  <c r="H41" i="7"/>
  <c r="G41" i="7"/>
  <c r="F41" i="7"/>
  <c r="E41" i="7"/>
  <c r="D41" i="7"/>
  <c r="AK40" i="7"/>
  <c r="AJ40" i="7"/>
  <c r="AF40" i="7"/>
  <c r="AA40" i="7"/>
  <c r="AB40" i="7" s="1"/>
  <c r="Z40" i="7"/>
  <c r="X40" i="7"/>
  <c r="T40" i="7"/>
  <c r="P40" i="7"/>
  <c r="Q40" i="7" s="1"/>
  <c r="M40" i="7"/>
  <c r="L40" i="7"/>
  <c r="I40" i="7"/>
  <c r="F40" i="7"/>
  <c r="AJ39" i="7"/>
  <c r="AF39" i="7"/>
  <c r="AK39" i="7" s="1"/>
  <c r="AA39" i="7"/>
  <c r="Z39" i="7"/>
  <c r="AB39" i="7" s="1"/>
  <c r="X39" i="7"/>
  <c r="T39" i="7"/>
  <c r="P39" i="7"/>
  <c r="L39" i="7"/>
  <c r="I39" i="7"/>
  <c r="U39" i="7" s="1"/>
  <c r="F39" i="7"/>
  <c r="AJ38" i="7"/>
  <c r="AF38" i="7"/>
  <c r="AK38" i="7" s="1"/>
  <c r="AA38" i="7"/>
  <c r="Z38" i="7"/>
  <c r="X38" i="7"/>
  <c r="T38" i="7"/>
  <c r="Q38" i="7"/>
  <c r="P38" i="7"/>
  <c r="L38" i="7"/>
  <c r="M38" i="7" s="1"/>
  <c r="I38" i="7"/>
  <c r="Y38" i="7" s="1"/>
  <c r="F38" i="7"/>
  <c r="AJ37" i="7"/>
  <c r="AF37" i="7"/>
  <c r="AA37" i="7"/>
  <c r="Z37" i="7"/>
  <c r="X37" i="7"/>
  <c r="T37" i="7"/>
  <c r="U37" i="7" s="1"/>
  <c r="P37" i="7"/>
  <c r="L37" i="7"/>
  <c r="I37" i="7"/>
  <c r="F37" i="7"/>
  <c r="AI36" i="7"/>
  <c r="AH36" i="7"/>
  <c r="AG36" i="7"/>
  <c r="AE36" i="7"/>
  <c r="AD36" i="7"/>
  <c r="W36" i="7"/>
  <c r="V36" i="7"/>
  <c r="X36" i="7" s="1"/>
  <c r="S36" i="7"/>
  <c r="R36" i="7"/>
  <c r="T36" i="7" s="1"/>
  <c r="P36" i="7"/>
  <c r="O36" i="7"/>
  <c r="N36" i="7"/>
  <c r="K36" i="7"/>
  <c r="AA36" i="7" s="1"/>
  <c r="J36" i="7"/>
  <c r="H36" i="7"/>
  <c r="G36" i="7"/>
  <c r="E36" i="7"/>
  <c r="D36" i="7"/>
  <c r="AJ35" i="7"/>
  <c r="AF35" i="7"/>
  <c r="AB35" i="7"/>
  <c r="AA35" i="7"/>
  <c r="Z35" i="7"/>
  <c r="X35" i="7"/>
  <c r="T35" i="7"/>
  <c r="P35" i="7"/>
  <c r="L35" i="7"/>
  <c r="I35" i="7"/>
  <c r="F35" i="7"/>
  <c r="AJ34" i="7"/>
  <c r="AF34" i="7"/>
  <c r="AK34" i="7" s="1"/>
  <c r="AA34" i="7"/>
  <c r="Z34" i="7"/>
  <c r="X34" i="7"/>
  <c r="T34" i="7"/>
  <c r="Q34" i="7"/>
  <c r="P34" i="7"/>
  <c r="L34" i="7"/>
  <c r="M34" i="7" s="1"/>
  <c r="I34" i="7"/>
  <c r="F34" i="7"/>
  <c r="AJ33" i="7"/>
  <c r="AF33" i="7"/>
  <c r="AB33" i="7"/>
  <c r="AA33" i="7"/>
  <c r="Z33" i="7"/>
  <c r="X33" i="7"/>
  <c r="U33" i="7"/>
  <c r="T33" i="7"/>
  <c r="P33" i="7"/>
  <c r="L33" i="7"/>
  <c r="I33" i="7"/>
  <c r="F33" i="7"/>
  <c r="AK32" i="7"/>
  <c r="AJ32" i="7"/>
  <c r="AF32" i="7"/>
  <c r="AA32" i="7"/>
  <c r="Z32" i="7"/>
  <c r="AB32" i="7" s="1"/>
  <c r="X32" i="7"/>
  <c r="T32" i="7"/>
  <c r="P32" i="7"/>
  <c r="L32" i="7"/>
  <c r="I32" i="7"/>
  <c r="U32" i="7" s="1"/>
  <c r="F32" i="7"/>
  <c r="AK31" i="7"/>
  <c r="AJ31" i="7"/>
  <c r="AF31" i="7"/>
  <c r="AB31" i="7"/>
  <c r="AA31" i="7"/>
  <c r="Z31" i="7"/>
  <c r="X31" i="7"/>
  <c r="T31" i="7"/>
  <c r="P31" i="7"/>
  <c r="L31" i="7"/>
  <c r="I31" i="7"/>
  <c r="F31" i="7"/>
  <c r="AI30" i="7"/>
  <c r="AH30" i="7"/>
  <c r="AJ30" i="7" s="1"/>
  <c r="AG30" i="7"/>
  <c r="AE30" i="7"/>
  <c r="AD30" i="7"/>
  <c r="W30" i="7"/>
  <c r="V30" i="7"/>
  <c r="X30" i="7" s="1"/>
  <c r="S30" i="7"/>
  <c r="R30" i="7"/>
  <c r="O30" i="7"/>
  <c r="N30" i="7"/>
  <c r="K30" i="7"/>
  <c r="J30" i="7"/>
  <c r="H30" i="7"/>
  <c r="G30" i="7"/>
  <c r="E30" i="7"/>
  <c r="D30" i="7"/>
  <c r="F30" i="7" s="1"/>
  <c r="AJ29" i="7"/>
  <c r="AF29" i="7"/>
  <c r="AK29" i="7" s="1"/>
  <c r="AA29" i="7"/>
  <c r="Z29" i="7"/>
  <c r="X29" i="7"/>
  <c r="T29" i="7"/>
  <c r="Q29" i="7"/>
  <c r="P29" i="7"/>
  <c r="M29" i="7"/>
  <c r="L29" i="7"/>
  <c r="I29" i="7"/>
  <c r="F29" i="7"/>
  <c r="AJ28" i="7"/>
  <c r="AF28" i="7"/>
  <c r="AK28" i="7" s="1"/>
  <c r="AA28" i="7"/>
  <c r="Z28" i="7"/>
  <c r="AB28" i="7" s="1"/>
  <c r="X28" i="7"/>
  <c r="T28" i="7"/>
  <c r="P28" i="7"/>
  <c r="L28" i="7"/>
  <c r="I28" i="7"/>
  <c r="U28" i="7" s="1"/>
  <c r="F28" i="7"/>
  <c r="AJ27" i="7"/>
  <c r="AF27" i="7"/>
  <c r="AA27" i="7"/>
  <c r="Z27" i="7"/>
  <c r="X27" i="7"/>
  <c r="T27" i="7"/>
  <c r="Q27" i="7"/>
  <c r="P27" i="7"/>
  <c r="M27" i="7"/>
  <c r="L27" i="7"/>
  <c r="I27" i="7"/>
  <c r="F27" i="7"/>
  <c r="AJ26" i="7"/>
  <c r="AF26" i="7"/>
  <c r="AK26" i="7" s="1"/>
  <c r="AB26" i="7"/>
  <c r="AA26" i="7"/>
  <c r="Z26" i="7"/>
  <c r="X26" i="7"/>
  <c r="Y26" i="7" s="1"/>
  <c r="T26" i="7"/>
  <c r="P26" i="7"/>
  <c r="L26" i="7"/>
  <c r="I26" i="7"/>
  <c r="F26" i="7"/>
  <c r="AI25" i="7"/>
  <c r="AH25" i="7"/>
  <c r="AJ25" i="7" s="1"/>
  <c r="AG25" i="7"/>
  <c r="AE25" i="7"/>
  <c r="AD25" i="7"/>
  <c r="AF25" i="7" s="1"/>
  <c r="W25" i="7"/>
  <c r="V25" i="7"/>
  <c r="S25" i="7"/>
  <c r="R25" i="7"/>
  <c r="T25" i="7" s="1"/>
  <c r="O25" i="7"/>
  <c r="N25" i="7"/>
  <c r="K25" i="7"/>
  <c r="AA25" i="7" s="1"/>
  <c r="J25" i="7"/>
  <c r="H25" i="7"/>
  <c r="G25" i="7"/>
  <c r="I25" i="7" s="1"/>
  <c r="E25" i="7"/>
  <c r="D25" i="7"/>
  <c r="F25" i="7" s="1"/>
  <c r="AJ24" i="7"/>
  <c r="AF24" i="7"/>
  <c r="AK24" i="7" s="1"/>
  <c r="AA24" i="7"/>
  <c r="Z24" i="7"/>
  <c r="X24" i="7"/>
  <c r="T24" i="7"/>
  <c r="P24" i="7"/>
  <c r="L24" i="7"/>
  <c r="I24" i="7"/>
  <c r="U24" i="7" s="1"/>
  <c r="F24" i="7"/>
  <c r="AJ23" i="7"/>
  <c r="AF23" i="7"/>
  <c r="AA23" i="7"/>
  <c r="Z23" i="7"/>
  <c r="AB23" i="7" s="1"/>
  <c r="X23" i="7"/>
  <c r="T23" i="7"/>
  <c r="P23" i="7"/>
  <c r="L23" i="7"/>
  <c r="I23" i="7"/>
  <c r="F23" i="7"/>
  <c r="AJ22" i="7"/>
  <c r="AF22" i="7"/>
  <c r="AA22" i="7"/>
  <c r="Z22" i="7"/>
  <c r="X22" i="7"/>
  <c r="T22" i="7"/>
  <c r="P22" i="7"/>
  <c r="L22" i="7"/>
  <c r="I22" i="7"/>
  <c r="F22" i="7"/>
  <c r="AJ21" i="7"/>
  <c r="AF21" i="7"/>
  <c r="AK21" i="7" s="1"/>
  <c r="AA21" i="7"/>
  <c r="Z21" i="7"/>
  <c r="AB21" i="7" s="1"/>
  <c r="X21" i="7"/>
  <c r="U21" i="7"/>
  <c r="T21" i="7"/>
  <c r="P21" i="7"/>
  <c r="L21" i="7"/>
  <c r="I21" i="7"/>
  <c r="AC21" i="7" s="1"/>
  <c r="F21" i="7"/>
  <c r="AJ20" i="7"/>
  <c r="AF20" i="7"/>
  <c r="AA20" i="7"/>
  <c r="Z20" i="7"/>
  <c r="AB20" i="7" s="1"/>
  <c r="X20" i="7"/>
  <c r="T20" i="7"/>
  <c r="U20" i="7" s="1"/>
  <c r="P20" i="7"/>
  <c r="L20" i="7"/>
  <c r="I20" i="7"/>
  <c r="F20" i="7"/>
  <c r="AJ19" i="7"/>
  <c r="AF19" i="7"/>
  <c r="AK19" i="7" s="1"/>
  <c r="AB19" i="7"/>
  <c r="AA19" i="7"/>
  <c r="Z19" i="7"/>
  <c r="X19" i="7"/>
  <c r="T19" i="7"/>
  <c r="P19" i="7"/>
  <c r="L19" i="7"/>
  <c r="I19" i="7"/>
  <c r="U19" i="7" s="1"/>
  <c r="F19" i="7"/>
  <c r="Q19" i="7" s="1"/>
  <c r="AJ18" i="7"/>
  <c r="AF18" i="7"/>
  <c r="AA18" i="7"/>
  <c r="Z18" i="7"/>
  <c r="X18" i="7"/>
  <c r="T18" i="7"/>
  <c r="Q18" i="7"/>
  <c r="P18" i="7"/>
  <c r="L18" i="7"/>
  <c r="I18" i="7"/>
  <c r="F18" i="7"/>
  <c r="AJ17" i="7"/>
  <c r="AF17" i="7"/>
  <c r="AK17" i="7" s="1"/>
  <c r="AA17" i="7"/>
  <c r="Z17" i="7"/>
  <c r="AB17" i="7" s="1"/>
  <c r="X17" i="7"/>
  <c r="U17" i="7"/>
  <c r="T17" i="7"/>
  <c r="Q17" i="7"/>
  <c r="P17" i="7"/>
  <c r="L17" i="7"/>
  <c r="M17" i="7" s="1"/>
  <c r="I17" i="7"/>
  <c r="F17" i="7"/>
  <c r="AK16" i="7"/>
  <c r="AI16" i="7"/>
  <c r="AH16" i="7"/>
  <c r="AG16" i="7"/>
  <c r="AF16" i="7"/>
  <c r="AE16" i="7"/>
  <c r="AD16" i="7"/>
  <c r="X16" i="7"/>
  <c r="W16" i="7"/>
  <c r="V16" i="7"/>
  <c r="S16" i="7"/>
  <c r="R16" i="7"/>
  <c r="T16" i="7" s="1"/>
  <c r="P16" i="7"/>
  <c r="O16" i="7"/>
  <c r="N16" i="7"/>
  <c r="K16" i="7"/>
  <c r="AA16" i="7" s="1"/>
  <c r="J16" i="7"/>
  <c r="H16" i="7"/>
  <c r="G16" i="7"/>
  <c r="E16" i="7"/>
  <c r="D16" i="7"/>
  <c r="F16" i="7" s="1"/>
  <c r="Q16" i="7" s="1"/>
  <c r="AJ15" i="7"/>
  <c r="AF15" i="7"/>
  <c r="AA15" i="7"/>
  <c r="Z15" i="7"/>
  <c r="AB15" i="7" s="1"/>
  <c r="X15" i="7"/>
  <c r="T15" i="7"/>
  <c r="P15" i="7"/>
  <c r="L15" i="7"/>
  <c r="I15" i="7"/>
  <c r="F15" i="7"/>
  <c r="Q15" i="7" s="1"/>
  <c r="AJ14" i="7"/>
  <c r="AF14" i="7"/>
  <c r="AK14" i="7" s="1"/>
  <c r="AA14" i="7"/>
  <c r="Z14" i="7"/>
  <c r="X14" i="7"/>
  <c r="T14" i="7"/>
  <c r="P14" i="7"/>
  <c r="L14" i="7"/>
  <c r="I14" i="7"/>
  <c r="U14" i="7" s="1"/>
  <c r="F14" i="7"/>
  <c r="AJ13" i="7"/>
  <c r="AF13" i="7"/>
  <c r="AK13" i="7" s="1"/>
  <c r="AA13" i="7"/>
  <c r="Z13" i="7"/>
  <c r="X13" i="7"/>
  <c r="U13" i="7"/>
  <c r="T13" i="7"/>
  <c r="P13" i="7"/>
  <c r="L13" i="7"/>
  <c r="I13" i="7"/>
  <c r="F13" i="7"/>
  <c r="AJ12" i="7"/>
  <c r="AF12" i="7"/>
  <c r="AK12" i="7" s="1"/>
  <c r="AB12" i="7"/>
  <c r="AA12" i="7"/>
  <c r="Z12" i="7"/>
  <c r="X12" i="7"/>
  <c r="Y12" i="7" s="1"/>
  <c r="T12" i="7"/>
  <c r="Q12" i="7"/>
  <c r="P12" i="7"/>
  <c r="L12" i="7"/>
  <c r="I12" i="7"/>
  <c r="U12" i="7" s="1"/>
  <c r="F12" i="7"/>
  <c r="AJ11" i="7"/>
  <c r="AF11" i="7"/>
  <c r="AA11" i="7"/>
  <c r="Z11" i="7"/>
  <c r="AB11" i="7" s="1"/>
  <c r="X11" i="7"/>
  <c r="T11" i="7"/>
  <c r="P11" i="7"/>
  <c r="Q11" i="7" s="1"/>
  <c r="L11" i="7"/>
  <c r="I11" i="7"/>
  <c r="F11" i="7"/>
  <c r="AI10" i="7"/>
  <c r="AH10" i="7"/>
  <c r="AJ10" i="7" s="1"/>
  <c r="AG10" i="7"/>
  <c r="AE10" i="7"/>
  <c r="AD10" i="7"/>
  <c r="W10" i="7"/>
  <c r="X10" i="7" s="1"/>
  <c r="V10" i="7"/>
  <c r="T10" i="7"/>
  <c r="S10" i="7"/>
  <c r="R10" i="7"/>
  <c r="O10" i="7"/>
  <c r="P10" i="7" s="1"/>
  <c r="N10" i="7"/>
  <c r="L10" i="7"/>
  <c r="K10" i="7"/>
  <c r="J10" i="7"/>
  <c r="Z10" i="7" s="1"/>
  <c r="H10" i="7"/>
  <c r="G10" i="7"/>
  <c r="I10" i="7" s="1"/>
  <c r="E10" i="7"/>
  <c r="D10" i="7"/>
  <c r="F10" i="7" s="1"/>
  <c r="AJ9" i="7"/>
  <c r="AF9" i="7"/>
  <c r="AB9" i="7"/>
  <c r="AA9" i="7"/>
  <c r="Z9" i="7"/>
  <c r="X9" i="7"/>
  <c r="T9" i="7"/>
  <c r="P9" i="7"/>
  <c r="L9" i="7"/>
  <c r="I9" i="7"/>
  <c r="F9" i="7"/>
  <c r="M9" i="7" s="1"/>
  <c r="AI23" i="6"/>
  <c r="AH23" i="6"/>
  <c r="AG23" i="6"/>
  <c r="AE23" i="6"/>
  <c r="AD23" i="6"/>
  <c r="W23" i="6"/>
  <c r="V23" i="6"/>
  <c r="S23" i="6"/>
  <c r="R23" i="6"/>
  <c r="O23" i="6"/>
  <c r="N23" i="6"/>
  <c r="K23" i="6"/>
  <c r="J23" i="6"/>
  <c r="H23" i="6"/>
  <c r="G23" i="6"/>
  <c r="I23" i="6" s="1"/>
  <c r="E23" i="6"/>
  <c r="D23" i="6"/>
  <c r="F23" i="6" s="1"/>
  <c r="AI22" i="6"/>
  <c r="AH22" i="6"/>
  <c r="AJ22" i="6" s="1"/>
  <c r="AG22" i="6"/>
  <c r="AE22" i="6"/>
  <c r="AD22" i="6"/>
  <c r="W22" i="6"/>
  <c r="V22" i="6"/>
  <c r="X22" i="6" s="1"/>
  <c r="S22" i="6"/>
  <c r="R22" i="6"/>
  <c r="T22" i="6" s="1"/>
  <c r="O22" i="6"/>
  <c r="N22" i="6"/>
  <c r="K22" i="6"/>
  <c r="J22" i="6"/>
  <c r="H22" i="6"/>
  <c r="I22" i="6" s="1"/>
  <c r="G22" i="6"/>
  <c r="E22" i="6"/>
  <c r="D22" i="6"/>
  <c r="AJ21" i="6"/>
  <c r="AF21" i="6"/>
  <c r="AK21" i="6" s="1"/>
  <c r="AA21" i="6"/>
  <c r="Z21" i="6"/>
  <c r="AB21" i="6" s="1"/>
  <c r="X21" i="6"/>
  <c r="T21" i="6"/>
  <c r="U21" i="6" s="1"/>
  <c r="P21" i="6"/>
  <c r="L21" i="6"/>
  <c r="M21" i="6" s="1"/>
  <c r="I21" i="6"/>
  <c r="F21" i="6"/>
  <c r="AJ20" i="6"/>
  <c r="AF20" i="6"/>
  <c r="AA20" i="6"/>
  <c r="Z20" i="6"/>
  <c r="AB20" i="6" s="1"/>
  <c r="X20" i="6"/>
  <c r="T20" i="6"/>
  <c r="AK20" i="6" s="1"/>
  <c r="P20" i="6"/>
  <c r="L20" i="6"/>
  <c r="I20" i="6"/>
  <c r="F20" i="6"/>
  <c r="AJ19" i="6"/>
  <c r="AF19" i="6"/>
  <c r="AK19" i="6" s="1"/>
  <c r="AA19" i="6"/>
  <c r="Z19" i="6"/>
  <c r="AB19" i="6" s="1"/>
  <c r="X19" i="6"/>
  <c r="T19" i="6"/>
  <c r="P19" i="6"/>
  <c r="L19" i="6"/>
  <c r="I19" i="6"/>
  <c r="F19" i="6"/>
  <c r="Q19" i="6" s="1"/>
  <c r="AJ18" i="6"/>
  <c r="AF18" i="6"/>
  <c r="AK18" i="6" s="1"/>
  <c r="AA18" i="6"/>
  <c r="Z18" i="6"/>
  <c r="AB18" i="6" s="1"/>
  <c r="X18" i="6"/>
  <c r="T18" i="6"/>
  <c r="P18" i="6"/>
  <c r="L18" i="6"/>
  <c r="I18" i="6"/>
  <c r="U18" i="6" s="1"/>
  <c r="F18" i="6"/>
  <c r="Q18" i="6" s="1"/>
  <c r="AI17" i="6"/>
  <c r="AJ17" i="6" s="1"/>
  <c r="AH17" i="6"/>
  <c r="AG17" i="6"/>
  <c r="AE17" i="6"/>
  <c r="AF17" i="6" s="1"/>
  <c r="AD17" i="6"/>
  <c r="W17" i="6"/>
  <c r="V17" i="6"/>
  <c r="S17" i="6"/>
  <c r="R17" i="6"/>
  <c r="O17" i="6"/>
  <c r="N17" i="6"/>
  <c r="P17" i="6" s="1"/>
  <c r="K17" i="6"/>
  <c r="J17" i="6"/>
  <c r="H17" i="6"/>
  <c r="G17" i="6"/>
  <c r="I17" i="6" s="1"/>
  <c r="E17" i="6"/>
  <c r="D17" i="6"/>
  <c r="F17" i="6" s="1"/>
  <c r="AK16" i="6"/>
  <c r="AJ16" i="6"/>
  <c r="AF16" i="6"/>
  <c r="AB16" i="6"/>
  <c r="AA16" i="6"/>
  <c r="Z16" i="6"/>
  <c r="X16" i="6"/>
  <c r="T16" i="6"/>
  <c r="P16" i="6"/>
  <c r="L16" i="6"/>
  <c r="I16" i="6"/>
  <c r="AC16" i="6" s="1"/>
  <c r="F16" i="6"/>
  <c r="M16" i="6" s="1"/>
  <c r="AJ15" i="6"/>
  <c r="AF15" i="6"/>
  <c r="AA15" i="6"/>
  <c r="Z15" i="6"/>
  <c r="AB15" i="6" s="1"/>
  <c r="X15" i="6"/>
  <c r="T15" i="6"/>
  <c r="Q15" i="6"/>
  <c r="P15" i="6"/>
  <c r="L15" i="6"/>
  <c r="M15" i="6" s="1"/>
  <c r="I15" i="6"/>
  <c r="F15" i="6"/>
  <c r="AJ14" i="6"/>
  <c r="AF14" i="6"/>
  <c r="AK14" i="6" s="1"/>
  <c r="AA14" i="6"/>
  <c r="Z14" i="6"/>
  <c r="AB14" i="6" s="1"/>
  <c r="X14" i="6"/>
  <c r="U14" i="6"/>
  <c r="T14" i="6"/>
  <c r="P14" i="6"/>
  <c r="L14" i="6"/>
  <c r="I14" i="6"/>
  <c r="F14" i="6"/>
  <c r="AJ13" i="6"/>
  <c r="AF13" i="6"/>
  <c r="AA13" i="6"/>
  <c r="AB13" i="6" s="1"/>
  <c r="Z13" i="6"/>
  <c r="X13" i="6"/>
  <c r="U13" i="6"/>
  <c r="T13" i="6"/>
  <c r="AK13" i="6" s="1"/>
  <c r="P13" i="6"/>
  <c r="L13" i="6"/>
  <c r="I13" i="6"/>
  <c r="F13" i="6"/>
  <c r="AI12" i="6"/>
  <c r="AH12" i="6"/>
  <c r="AJ12" i="6" s="1"/>
  <c r="AG12" i="6"/>
  <c r="AE12" i="6"/>
  <c r="AD12" i="6"/>
  <c r="AF12" i="6" s="1"/>
  <c r="W12" i="6"/>
  <c r="V12" i="6"/>
  <c r="X12" i="6" s="1"/>
  <c r="S12" i="6"/>
  <c r="R12" i="6"/>
  <c r="O12" i="6"/>
  <c r="N12" i="6"/>
  <c r="P12" i="6" s="1"/>
  <c r="K12" i="6"/>
  <c r="AA12" i="6" s="1"/>
  <c r="J12" i="6"/>
  <c r="Z12" i="6" s="1"/>
  <c r="H12" i="6"/>
  <c r="G12" i="6"/>
  <c r="I12" i="6" s="1"/>
  <c r="E12" i="6"/>
  <c r="D12" i="6"/>
  <c r="F12" i="6" s="1"/>
  <c r="Q12" i="6" s="1"/>
  <c r="AJ11" i="6"/>
  <c r="AF11" i="6"/>
  <c r="AK11" i="6" s="1"/>
  <c r="AA11" i="6"/>
  <c r="Z11" i="6"/>
  <c r="AB11" i="6" s="1"/>
  <c r="X11" i="6"/>
  <c r="T11" i="6"/>
  <c r="U11" i="6" s="1"/>
  <c r="P11" i="6"/>
  <c r="L11" i="6"/>
  <c r="M11" i="6" s="1"/>
  <c r="I11" i="6"/>
  <c r="F11" i="6"/>
  <c r="AJ10" i="6"/>
  <c r="AF10" i="6"/>
  <c r="AA10" i="6"/>
  <c r="Z10" i="6"/>
  <c r="AB10" i="6" s="1"/>
  <c r="X10" i="6"/>
  <c r="T10" i="6"/>
  <c r="AK10" i="6" s="1"/>
  <c r="P10" i="6"/>
  <c r="L10" i="6"/>
  <c r="I10" i="6"/>
  <c r="F10" i="6"/>
  <c r="Q10" i="6" s="1"/>
  <c r="AK9" i="6"/>
  <c r="AJ9" i="6"/>
  <c r="AF9" i="6"/>
  <c r="AB9" i="6"/>
  <c r="AA9" i="6"/>
  <c r="Z9" i="6"/>
  <c r="X9" i="6"/>
  <c r="T9" i="6"/>
  <c r="Q9" i="6"/>
  <c r="P9" i="6"/>
  <c r="L9" i="6"/>
  <c r="I9" i="6"/>
  <c r="AC9" i="6" s="1"/>
  <c r="F9" i="6"/>
  <c r="AI37" i="5"/>
  <c r="AH37" i="5"/>
  <c r="AJ37" i="5" s="1"/>
  <c r="AG37" i="5"/>
  <c r="AE37" i="5"/>
  <c r="AD37" i="5"/>
  <c r="W37" i="5"/>
  <c r="V37" i="5"/>
  <c r="X37" i="5" s="1"/>
  <c r="S37" i="5"/>
  <c r="R37" i="5"/>
  <c r="T37" i="5" s="1"/>
  <c r="O37" i="5"/>
  <c r="N37" i="5"/>
  <c r="M37" i="5"/>
  <c r="K37" i="5"/>
  <c r="J37" i="5"/>
  <c r="L37" i="5" s="1"/>
  <c r="I37" i="5"/>
  <c r="H37" i="5"/>
  <c r="G37" i="5"/>
  <c r="E37" i="5"/>
  <c r="F37" i="5" s="1"/>
  <c r="D37" i="5"/>
  <c r="AJ36" i="5"/>
  <c r="AI36" i="5"/>
  <c r="AH36" i="5"/>
  <c r="AG36" i="5"/>
  <c r="AE36" i="5"/>
  <c r="AD36" i="5"/>
  <c r="W36" i="5"/>
  <c r="X36" i="5" s="1"/>
  <c r="V36" i="5"/>
  <c r="S36" i="5"/>
  <c r="T36" i="5" s="1"/>
  <c r="R36" i="5"/>
  <c r="O36" i="5"/>
  <c r="N36" i="5"/>
  <c r="K36" i="5"/>
  <c r="J36" i="5"/>
  <c r="H36" i="5"/>
  <c r="G36" i="5"/>
  <c r="E36" i="5"/>
  <c r="D36" i="5"/>
  <c r="AK35" i="5"/>
  <c r="AJ35" i="5"/>
  <c r="AF35" i="5"/>
  <c r="AA35" i="5"/>
  <c r="Z35" i="5"/>
  <c r="AB35" i="5" s="1"/>
  <c r="X35" i="5"/>
  <c r="T35" i="5"/>
  <c r="P35" i="5"/>
  <c r="L35" i="5"/>
  <c r="I35" i="5"/>
  <c r="U35" i="5" s="1"/>
  <c r="F35" i="5"/>
  <c r="AJ34" i="5"/>
  <c r="AF34" i="5"/>
  <c r="AK34" i="5" s="1"/>
  <c r="AA34" i="5"/>
  <c r="Z34" i="5"/>
  <c r="X34" i="5"/>
  <c r="T34" i="5"/>
  <c r="P34" i="5"/>
  <c r="Q34" i="5" s="1"/>
  <c r="L34" i="5"/>
  <c r="I34" i="5"/>
  <c r="F34" i="5"/>
  <c r="AJ33" i="5"/>
  <c r="AF33" i="5"/>
  <c r="AA33" i="5"/>
  <c r="Z33" i="5"/>
  <c r="AB33" i="5" s="1"/>
  <c r="X33" i="5"/>
  <c r="T33" i="5"/>
  <c r="U33" i="5" s="1"/>
  <c r="Q33" i="5"/>
  <c r="P33" i="5"/>
  <c r="L33" i="5"/>
  <c r="M33" i="5" s="1"/>
  <c r="I33" i="5"/>
  <c r="F33" i="5"/>
  <c r="AJ32" i="5"/>
  <c r="AF32" i="5"/>
  <c r="AK32" i="5" s="1"/>
  <c r="AA32" i="5"/>
  <c r="AB32" i="5" s="1"/>
  <c r="Z32" i="5"/>
  <c r="X32" i="5"/>
  <c r="T32" i="5"/>
  <c r="P32" i="5"/>
  <c r="M32" i="5"/>
  <c r="L32" i="5"/>
  <c r="I32" i="5"/>
  <c r="F32" i="5"/>
  <c r="AK31" i="5"/>
  <c r="AJ31" i="5"/>
  <c r="AF31" i="5"/>
  <c r="AA31" i="5"/>
  <c r="Z31" i="5"/>
  <c r="AB31" i="5" s="1"/>
  <c r="X31" i="5"/>
  <c r="T31" i="5"/>
  <c r="P31" i="5"/>
  <c r="L31" i="5"/>
  <c r="I31" i="5"/>
  <c r="U31" i="5" s="1"/>
  <c r="F31" i="5"/>
  <c r="AI30" i="5"/>
  <c r="AH30" i="5"/>
  <c r="AG30" i="5"/>
  <c r="AE30" i="5"/>
  <c r="AD30" i="5"/>
  <c r="AF30" i="5" s="1"/>
  <c r="W30" i="5"/>
  <c r="V30" i="5"/>
  <c r="S30" i="5"/>
  <c r="R30" i="5"/>
  <c r="O30" i="5"/>
  <c r="N30" i="5"/>
  <c r="P30" i="5" s="1"/>
  <c r="K30" i="5"/>
  <c r="J30" i="5"/>
  <c r="H30" i="5"/>
  <c r="G30" i="5"/>
  <c r="E30" i="5"/>
  <c r="D30" i="5"/>
  <c r="F30" i="5" s="1"/>
  <c r="AK29" i="5"/>
  <c r="AJ29" i="5"/>
  <c r="AF29" i="5"/>
  <c r="AA29" i="5"/>
  <c r="AB29" i="5" s="1"/>
  <c r="Z29" i="5"/>
  <c r="X29" i="5"/>
  <c r="U29" i="5"/>
  <c r="T29" i="5"/>
  <c r="P29" i="5"/>
  <c r="L29" i="5"/>
  <c r="I29" i="5"/>
  <c r="F29" i="5"/>
  <c r="AJ28" i="5"/>
  <c r="AF28" i="5"/>
  <c r="AK28" i="5" s="1"/>
  <c r="AB28" i="5"/>
  <c r="AA28" i="5"/>
  <c r="Z28" i="5"/>
  <c r="X28" i="5"/>
  <c r="T28" i="5"/>
  <c r="P28" i="5"/>
  <c r="L28" i="5"/>
  <c r="I28" i="5"/>
  <c r="F28" i="5"/>
  <c r="AJ27" i="5"/>
  <c r="AF27" i="5"/>
  <c r="AA27" i="5"/>
  <c r="Z27" i="5"/>
  <c r="AB27" i="5" s="1"/>
  <c r="X27" i="5"/>
  <c r="T27" i="5"/>
  <c r="Q27" i="5"/>
  <c r="P27" i="5"/>
  <c r="L27" i="5"/>
  <c r="I27" i="5"/>
  <c r="F27" i="5"/>
  <c r="AJ26" i="5"/>
  <c r="AF26" i="5"/>
  <c r="AA26" i="5"/>
  <c r="Z26" i="5"/>
  <c r="AB26" i="5" s="1"/>
  <c r="X26" i="5"/>
  <c r="T26" i="5"/>
  <c r="P26" i="5"/>
  <c r="L26" i="5"/>
  <c r="I26" i="5"/>
  <c r="AC26" i="5" s="1"/>
  <c r="F26" i="5"/>
  <c r="Q26" i="5" s="1"/>
  <c r="AJ25" i="5"/>
  <c r="AF25" i="5"/>
  <c r="AB25" i="5"/>
  <c r="AA25" i="5"/>
  <c r="Z25" i="5"/>
  <c r="X25" i="5"/>
  <c r="T25" i="5"/>
  <c r="U25" i="5" s="1"/>
  <c r="P25" i="5"/>
  <c r="L25" i="5"/>
  <c r="I25" i="5"/>
  <c r="F25" i="5"/>
  <c r="Q25" i="5" s="1"/>
  <c r="AJ24" i="5"/>
  <c r="AF24" i="5"/>
  <c r="AK24" i="5" s="1"/>
  <c r="AA24" i="5"/>
  <c r="Z24" i="5"/>
  <c r="AB24" i="5" s="1"/>
  <c r="X24" i="5"/>
  <c r="T24" i="5"/>
  <c r="P24" i="5"/>
  <c r="L24" i="5"/>
  <c r="I24" i="5"/>
  <c r="U24" i="5" s="1"/>
  <c r="F24" i="5"/>
  <c r="AJ23" i="5"/>
  <c r="AF23" i="5"/>
  <c r="AA23" i="5"/>
  <c r="Z23" i="5"/>
  <c r="AB23" i="5" s="1"/>
  <c r="AC23" i="5" s="1"/>
  <c r="Y23" i="5"/>
  <c r="X23" i="5"/>
  <c r="T23" i="5"/>
  <c r="P23" i="5"/>
  <c r="L23" i="5"/>
  <c r="I23" i="5"/>
  <c r="F23" i="5"/>
  <c r="AI22" i="5"/>
  <c r="AH22" i="5"/>
  <c r="AJ22" i="5" s="1"/>
  <c r="AG22" i="5"/>
  <c r="AE22" i="5"/>
  <c r="AF22" i="5" s="1"/>
  <c r="AD22" i="5"/>
  <c r="W22" i="5"/>
  <c r="V22" i="5"/>
  <c r="X22" i="5" s="1"/>
  <c r="T22" i="5"/>
  <c r="S22" i="5"/>
  <c r="R22" i="5"/>
  <c r="O22" i="5"/>
  <c r="P22" i="5" s="1"/>
  <c r="N22" i="5"/>
  <c r="K22" i="5"/>
  <c r="J22" i="5"/>
  <c r="Z22" i="5" s="1"/>
  <c r="H22" i="5"/>
  <c r="G22" i="5"/>
  <c r="E22" i="5"/>
  <c r="D22" i="5"/>
  <c r="F22" i="5" s="1"/>
  <c r="AK21" i="5"/>
  <c r="AJ21" i="5"/>
  <c r="AF21" i="5"/>
  <c r="AA21" i="5"/>
  <c r="AB21" i="5" s="1"/>
  <c r="AC21" i="5" s="1"/>
  <c r="Z21" i="5"/>
  <c r="X21" i="5"/>
  <c r="T21" i="5"/>
  <c r="P21" i="5"/>
  <c r="L21" i="5"/>
  <c r="I21" i="5"/>
  <c r="U21" i="5" s="1"/>
  <c r="F21" i="5"/>
  <c r="AJ20" i="5"/>
  <c r="AF20" i="5"/>
  <c r="AA20" i="5"/>
  <c r="Z20" i="5"/>
  <c r="X20" i="5"/>
  <c r="T20" i="5"/>
  <c r="P20" i="5"/>
  <c r="Q20" i="5" s="1"/>
  <c r="L20" i="5"/>
  <c r="I20" i="5"/>
  <c r="F20" i="5"/>
  <c r="M20" i="5" s="1"/>
  <c r="AJ19" i="5"/>
  <c r="AF19" i="5"/>
  <c r="AA19" i="5"/>
  <c r="Z19" i="5"/>
  <c r="X19" i="5"/>
  <c r="T19" i="5"/>
  <c r="P19" i="5"/>
  <c r="L19" i="5"/>
  <c r="I19" i="5"/>
  <c r="F19" i="5"/>
  <c r="Q19" i="5" s="1"/>
  <c r="AJ18" i="5"/>
  <c r="AF18" i="5"/>
  <c r="AA18" i="5"/>
  <c r="AB18" i="5" s="1"/>
  <c r="Z18" i="5"/>
  <c r="X18" i="5"/>
  <c r="U18" i="5"/>
  <c r="T18" i="5"/>
  <c r="AK18" i="5" s="1"/>
  <c r="P18" i="5"/>
  <c r="L18" i="5"/>
  <c r="I18" i="5"/>
  <c r="F18" i="5"/>
  <c r="AJ17" i="5"/>
  <c r="AF17" i="5"/>
  <c r="AK17" i="5" s="1"/>
  <c r="AB17" i="5"/>
  <c r="AC17" i="5" s="1"/>
  <c r="AA17" i="5"/>
  <c r="Z17" i="5"/>
  <c r="X17" i="5"/>
  <c r="T17" i="5"/>
  <c r="P17" i="5"/>
  <c r="L17" i="5"/>
  <c r="I17" i="5"/>
  <c r="U17" i="5" s="1"/>
  <c r="F17" i="5"/>
  <c r="M17" i="5" s="1"/>
  <c r="AJ16" i="5"/>
  <c r="AF16" i="5"/>
  <c r="AA16" i="5"/>
  <c r="Z16" i="5"/>
  <c r="X16" i="5"/>
  <c r="T16" i="5"/>
  <c r="Q16" i="5"/>
  <c r="P16" i="5"/>
  <c r="L16" i="5"/>
  <c r="I16" i="5"/>
  <c r="Y16" i="5" s="1"/>
  <c r="F16" i="5"/>
  <c r="AI15" i="5"/>
  <c r="AH15" i="5"/>
  <c r="AG15" i="5"/>
  <c r="AE15" i="5"/>
  <c r="AD15" i="5"/>
  <c r="AF15" i="5" s="1"/>
  <c r="W15" i="5"/>
  <c r="V15" i="5"/>
  <c r="X15" i="5" s="1"/>
  <c r="S15" i="5"/>
  <c r="T15" i="5" s="1"/>
  <c r="R15" i="5"/>
  <c r="O15" i="5"/>
  <c r="N15" i="5"/>
  <c r="K15" i="5"/>
  <c r="J15" i="5"/>
  <c r="H15" i="5"/>
  <c r="G15" i="5"/>
  <c r="E15" i="5"/>
  <c r="D15" i="5"/>
  <c r="AJ14" i="5"/>
  <c r="AF14" i="5"/>
  <c r="AA14" i="5"/>
  <c r="Z14" i="5"/>
  <c r="AB14" i="5" s="1"/>
  <c r="X14" i="5"/>
  <c r="T14" i="5"/>
  <c r="AK14" i="5" s="1"/>
  <c r="P14" i="5"/>
  <c r="L14" i="5"/>
  <c r="I14" i="5"/>
  <c r="F14" i="5"/>
  <c r="M14" i="5" s="1"/>
  <c r="AJ13" i="5"/>
  <c r="AF13" i="5"/>
  <c r="AA13" i="5"/>
  <c r="Z13" i="5"/>
  <c r="AB13" i="5" s="1"/>
  <c r="X13" i="5"/>
  <c r="T13" i="5"/>
  <c r="Q13" i="5"/>
  <c r="P13" i="5"/>
  <c r="L13" i="5"/>
  <c r="I13" i="5"/>
  <c r="F13" i="5"/>
  <c r="AJ12" i="5"/>
  <c r="AF12" i="5"/>
  <c r="AA12" i="5"/>
  <c r="Z12" i="5"/>
  <c r="AB12" i="5" s="1"/>
  <c r="X12" i="5"/>
  <c r="T12" i="5"/>
  <c r="U12" i="5" s="1"/>
  <c r="P12" i="5"/>
  <c r="L12" i="5"/>
  <c r="M12" i="5" s="1"/>
  <c r="I12" i="5"/>
  <c r="F12" i="5"/>
  <c r="Q12" i="5" s="1"/>
  <c r="AJ11" i="5"/>
  <c r="AF11" i="5"/>
  <c r="AK11" i="5" s="1"/>
  <c r="AA11" i="5"/>
  <c r="Z11" i="5"/>
  <c r="AB11" i="5" s="1"/>
  <c r="X11" i="5"/>
  <c r="T11" i="5"/>
  <c r="P11" i="5"/>
  <c r="M11" i="5"/>
  <c r="L11" i="5"/>
  <c r="I11" i="5"/>
  <c r="U11" i="5" s="1"/>
  <c r="F11" i="5"/>
  <c r="AI10" i="5"/>
  <c r="AH10" i="5"/>
  <c r="AJ10" i="5" s="1"/>
  <c r="AG10" i="5"/>
  <c r="AE10" i="5"/>
  <c r="AD10" i="5"/>
  <c r="W10" i="5"/>
  <c r="V10" i="5"/>
  <c r="X10" i="5" s="1"/>
  <c r="S10" i="5"/>
  <c r="R10" i="5"/>
  <c r="T10" i="5" s="1"/>
  <c r="O10" i="5"/>
  <c r="N10" i="5"/>
  <c r="K10" i="5"/>
  <c r="AA10" i="5" s="1"/>
  <c r="J10" i="5"/>
  <c r="H10" i="5"/>
  <c r="I10" i="5" s="1"/>
  <c r="Y10" i="5" s="1"/>
  <c r="G10" i="5"/>
  <c r="E10" i="5"/>
  <c r="D10" i="5"/>
  <c r="AJ9" i="5"/>
  <c r="AF9" i="5"/>
  <c r="AA9" i="5"/>
  <c r="Z9" i="5"/>
  <c r="X9" i="5"/>
  <c r="T9" i="5"/>
  <c r="P9" i="5"/>
  <c r="Q9" i="5" s="1"/>
  <c r="L9" i="5"/>
  <c r="M9" i="5" s="1"/>
  <c r="I9" i="5"/>
  <c r="F9" i="5"/>
  <c r="AI55" i="4"/>
  <c r="AH55" i="4"/>
  <c r="AJ55" i="4" s="1"/>
  <c r="AG55" i="4"/>
  <c r="AE55" i="4"/>
  <c r="AD55" i="4"/>
  <c r="AF55" i="4" s="1"/>
  <c r="W55" i="4"/>
  <c r="V55" i="4"/>
  <c r="X55" i="4" s="1"/>
  <c r="S55" i="4"/>
  <c r="R55" i="4"/>
  <c r="T55" i="4" s="1"/>
  <c r="O55" i="4"/>
  <c r="P55" i="4" s="1"/>
  <c r="N55" i="4"/>
  <c r="K55" i="4"/>
  <c r="J55" i="4"/>
  <c r="H55" i="4"/>
  <c r="G55" i="4"/>
  <c r="I55" i="4" s="1"/>
  <c r="E55" i="4"/>
  <c r="D55" i="4"/>
  <c r="F55" i="4" s="1"/>
  <c r="AI54" i="4"/>
  <c r="AH54" i="4"/>
  <c r="AJ54" i="4" s="1"/>
  <c r="AG54" i="4"/>
  <c r="AE54" i="4"/>
  <c r="AD54" i="4"/>
  <c r="AF54" i="4" s="1"/>
  <c r="W54" i="4"/>
  <c r="V54" i="4"/>
  <c r="S54" i="4"/>
  <c r="R54" i="4"/>
  <c r="O54" i="4"/>
  <c r="N54" i="4"/>
  <c r="P54" i="4" s="1"/>
  <c r="K54" i="4"/>
  <c r="J54" i="4"/>
  <c r="L54" i="4" s="1"/>
  <c r="I54" i="4"/>
  <c r="H54" i="4"/>
  <c r="G54" i="4"/>
  <c r="E54" i="4"/>
  <c r="D54" i="4"/>
  <c r="F54" i="4" s="1"/>
  <c r="AJ53" i="4"/>
  <c r="AF53" i="4"/>
  <c r="AK53" i="4" s="1"/>
  <c r="AA53" i="4"/>
  <c r="Z53" i="4"/>
  <c r="X53" i="4"/>
  <c r="T53" i="4"/>
  <c r="P53" i="4"/>
  <c r="L53" i="4"/>
  <c r="I53" i="4"/>
  <c r="F53" i="4"/>
  <c r="AJ52" i="4"/>
  <c r="AF52" i="4"/>
  <c r="AK52" i="4" s="1"/>
  <c r="AA52" i="4"/>
  <c r="Z52" i="4"/>
  <c r="AB52" i="4" s="1"/>
  <c r="X52" i="4"/>
  <c r="U52" i="4"/>
  <c r="T52" i="4"/>
  <c r="P52" i="4"/>
  <c r="L52" i="4"/>
  <c r="I52" i="4"/>
  <c r="F52" i="4"/>
  <c r="AJ51" i="4"/>
  <c r="AF51" i="4"/>
  <c r="AK51" i="4" s="1"/>
  <c r="AA51" i="4"/>
  <c r="Z51" i="4"/>
  <c r="AB51" i="4" s="1"/>
  <c r="X51" i="4"/>
  <c r="T51" i="4"/>
  <c r="Q51" i="4"/>
  <c r="P51" i="4"/>
  <c r="L51" i="4"/>
  <c r="I51" i="4"/>
  <c r="F51" i="4"/>
  <c r="AJ50" i="4"/>
  <c r="AF50" i="4"/>
  <c r="AA50" i="4"/>
  <c r="Z50" i="4"/>
  <c r="AB50" i="4" s="1"/>
  <c r="X50" i="4"/>
  <c r="T50" i="4"/>
  <c r="P50" i="4"/>
  <c r="L50" i="4"/>
  <c r="I50" i="4"/>
  <c r="F50" i="4"/>
  <c r="AJ49" i="4"/>
  <c r="AF49" i="4"/>
  <c r="AK49" i="4" s="1"/>
  <c r="AA49" i="4"/>
  <c r="Z49" i="4"/>
  <c r="X49" i="4"/>
  <c r="U49" i="4"/>
  <c r="T49" i="4"/>
  <c r="P49" i="4"/>
  <c r="Q49" i="4" s="1"/>
  <c r="L49" i="4"/>
  <c r="M49" i="4" s="1"/>
  <c r="I49" i="4"/>
  <c r="F49" i="4"/>
  <c r="AJ48" i="4"/>
  <c r="AI48" i="4"/>
  <c r="AH48" i="4"/>
  <c r="AG48" i="4"/>
  <c r="AE48" i="4"/>
  <c r="AF48" i="4" s="1"/>
  <c r="AD48" i="4"/>
  <c r="W48" i="4"/>
  <c r="V48" i="4"/>
  <c r="S48" i="4"/>
  <c r="R48" i="4"/>
  <c r="O48" i="4"/>
  <c r="P48" i="4" s="1"/>
  <c r="N48" i="4"/>
  <c r="K48" i="4"/>
  <c r="J48" i="4"/>
  <c r="I48" i="4"/>
  <c r="H48" i="4"/>
  <c r="G48" i="4"/>
  <c r="E48" i="4"/>
  <c r="D48" i="4"/>
  <c r="AJ47" i="4"/>
  <c r="AF47" i="4"/>
  <c r="AA47" i="4"/>
  <c r="Z47" i="4"/>
  <c r="AB47" i="4" s="1"/>
  <c r="X47" i="4"/>
  <c r="T47" i="4"/>
  <c r="P47" i="4"/>
  <c r="L47" i="4"/>
  <c r="I47" i="4"/>
  <c r="AC47" i="4" s="1"/>
  <c r="F47" i="4"/>
  <c r="AJ46" i="4"/>
  <c r="AF46" i="4"/>
  <c r="AA46" i="4"/>
  <c r="Z46" i="4"/>
  <c r="X46" i="4"/>
  <c r="T46" i="4"/>
  <c r="U46" i="4" s="1"/>
  <c r="P46" i="4"/>
  <c r="L46" i="4"/>
  <c r="I46" i="4"/>
  <c r="F46" i="4"/>
  <c r="AJ45" i="4"/>
  <c r="AF45" i="4"/>
  <c r="AA45" i="4"/>
  <c r="AB45" i="4" s="1"/>
  <c r="Z45" i="4"/>
  <c r="X45" i="4"/>
  <c r="U45" i="4"/>
  <c r="T45" i="4"/>
  <c r="AK45" i="4" s="1"/>
  <c r="P45" i="4"/>
  <c r="L45" i="4"/>
  <c r="I45" i="4"/>
  <c r="F45" i="4"/>
  <c r="AJ44" i="4"/>
  <c r="AF44" i="4"/>
  <c r="AK44" i="4" s="1"/>
  <c r="AB44" i="4"/>
  <c r="AC44" i="4" s="1"/>
  <c r="AA44" i="4"/>
  <c r="Z44" i="4"/>
  <c r="Y44" i="4"/>
  <c r="X44" i="4"/>
  <c r="T44" i="4"/>
  <c r="Q44" i="4"/>
  <c r="P44" i="4"/>
  <c r="L44" i="4"/>
  <c r="I44" i="4"/>
  <c r="F44" i="4"/>
  <c r="AJ43" i="4"/>
  <c r="AF43" i="4"/>
  <c r="AA43" i="4"/>
  <c r="Z43" i="4"/>
  <c r="AB43" i="4" s="1"/>
  <c r="X43" i="4"/>
  <c r="T43" i="4"/>
  <c r="P43" i="4"/>
  <c r="L43" i="4"/>
  <c r="I43" i="4"/>
  <c r="F43" i="4"/>
  <c r="Q43" i="4" s="1"/>
  <c r="AJ42" i="4"/>
  <c r="AF42" i="4"/>
  <c r="AK42" i="4" s="1"/>
  <c r="AA42" i="4"/>
  <c r="Z42" i="4"/>
  <c r="X42" i="4"/>
  <c r="U42" i="4"/>
  <c r="T42" i="4"/>
  <c r="P42" i="4"/>
  <c r="Q42" i="4" s="1"/>
  <c r="L42" i="4"/>
  <c r="M42" i="4" s="1"/>
  <c r="I42" i="4"/>
  <c r="F42" i="4"/>
  <c r="AI41" i="4"/>
  <c r="AH41" i="4"/>
  <c r="AG41" i="4"/>
  <c r="AE41" i="4"/>
  <c r="AF41" i="4" s="1"/>
  <c r="AD41" i="4"/>
  <c r="W41" i="4"/>
  <c r="X41" i="4" s="1"/>
  <c r="V41" i="4"/>
  <c r="S41" i="4"/>
  <c r="R41" i="4"/>
  <c r="P41" i="4"/>
  <c r="O41" i="4"/>
  <c r="N41" i="4"/>
  <c r="L41" i="4"/>
  <c r="K41" i="4"/>
  <c r="J41" i="4"/>
  <c r="H41" i="4"/>
  <c r="G41" i="4"/>
  <c r="I41" i="4" s="1"/>
  <c r="Y41" i="4" s="1"/>
  <c r="E41" i="4"/>
  <c r="D41" i="4"/>
  <c r="F41" i="4" s="1"/>
  <c r="AJ40" i="4"/>
  <c r="AF40" i="4"/>
  <c r="AA40" i="4"/>
  <c r="Z40" i="4"/>
  <c r="AB40" i="4" s="1"/>
  <c r="X40" i="4"/>
  <c r="T40" i="4"/>
  <c r="P40" i="4"/>
  <c r="L40" i="4"/>
  <c r="I40" i="4"/>
  <c r="F40" i="4"/>
  <c r="Q40" i="4" s="1"/>
  <c r="AJ39" i="4"/>
  <c r="AF39" i="4"/>
  <c r="AK39" i="4" s="1"/>
  <c r="AA39" i="4"/>
  <c r="Z39" i="4"/>
  <c r="X39" i="4"/>
  <c r="U39" i="4"/>
  <c r="T39" i="4"/>
  <c r="P39" i="4"/>
  <c r="Q39" i="4" s="1"/>
  <c r="L39" i="4"/>
  <c r="M39" i="4" s="1"/>
  <c r="I39" i="4"/>
  <c r="F39" i="4"/>
  <c r="AJ38" i="4"/>
  <c r="AF38" i="4"/>
  <c r="AA38" i="4"/>
  <c r="Z38" i="4"/>
  <c r="AB38" i="4" s="1"/>
  <c r="X38" i="4"/>
  <c r="T38" i="4"/>
  <c r="AK38" i="4" s="1"/>
  <c r="P38" i="4"/>
  <c r="L38" i="4"/>
  <c r="I38" i="4"/>
  <c r="F38" i="4"/>
  <c r="AK37" i="4"/>
  <c r="AJ37" i="4"/>
  <c r="AF37" i="4"/>
  <c r="AA37" i="4"/>
  <c r="Z37" i="4"/>
  <c r="AB37" i="4" s="1"/>
  <c r="AC37" i="4" s="1"/>
  <c r="X37" i="4"/>
  <c r="Y37" i="4" s="1"/>
  <c r="T37" i="4"/>
  <c r="P37" i="4"/>
  <c r="L37" i="4"/>
  <c r="I37" i="4"/>
  <c r="U37" i="4" s="1"/>
  <c r="F37" i="4"/>
  <c r="AI36" i="4"/>
  <c r="AH36" i="4"/>
  <c r="AG36" i="4"/>
  <c r="AE36" i="4"/>
  <c r="AD36" i="4"/>
  <c r="AF36" i="4" s="1"/>
  <c r="W36" i="4"/>
  <c r="V36" i="4"/>
  <c r="X36" i="4" s="1"/>
  <c r="S36" i="4"/>
  <c r="R36" i="4"/>
  <c r="O36" i="4"/>
  <c r="N36" i="4"/>
  <c r="K36" i="4"/>
  <c r="J36" i="4"/>
  <c r="H36" i="4"/>
  <c r="G36" i="4"/>
  <c r="I36" i="4" s="1"/>
  <c r="F36" i="4"/>
  <c r="E36" i="4"/>
  <c r="D36" i="4"/>
  <c r="AJ35" i="4"/>
  <c r="AF35" i="4"/>
  <c r="AK35" i="4" s="1"/>
  <c r="AA35" i="4"/>
  <c r="Z35" i="4"/>
  <c r="AB35" i="4" s="1"/>
  <c r="X35" i="4"/>
  <c r="U35" i="4"/>
  <c r="T35" i="4"/>
  <c r="P35" i="4"/>
  <c r="L35" i="4"/>
  <c r="I35" i="4"/>
  <c r="F35" i="4"/>
  <c r="AJ34" i="4"/>
  <c r="AF34" i="4"/>
  <c r="AK34" i="4" s="1"/>
  <c r="AA34" i="4"/>
  <c r="AB34" i="4" s="1"/>
  <c r="Z34" i="4"/>
  <c r="X34" i="4"/>
  <c r="T34" i="4"/>
  <c r="Q34" i="4"/>
  <c r="P34" i="4"/>
  <c r="L34" i="4"/>
  <c r="I34" i="4"/>
  <c r="F34" i="4"/>
  <c r="AJ33" i="4"/>
  <c r="AF33" i="4"/>
  <c r="AK33" i="4" s="1"/>
  <c r="AA33" i="4"/>
  <c r="Z33" i="4"/>
  <c r="AB33" i="4" s="1"/>
  <c r="X33" i="4"/>
  <c r="T33" i="4"/>
  <c r="P33" i="4"/>
  <c r="L33" i="4"/>
  <c r="I33" i="4"/>
  <c r="AC33" i="4" s="1"/>
  <c r="F33" i="4"/>
  <c r="Q33" i="4" s="1"/>
  <c r="AJ32" i="4"/>
  <c r="AF32" i="4"/>
  <c r="AA32" i="4"/>
  <c r="Z32" i="4"/>
  <c r="X32" i="4"/>
  <c r="T32" i="4"/>
  <c r="P32" i="4"/>
  <c r="Q32" i="4" s="1"/>
  <c r="L32" i="4"/>
  <c r="I32" i="4"/>
  <c r="F32" i="4"/>
  <c r="M32" i="4" s="1"/>
  <c r="AJ31" i="4"/>
  <c r="AF31" i="4"/>
  <c r="AK31" i="4" s="1"/>
  <c r="AB31" i="4"/>
  <c r="AA31" i="4"/>
  <c r="Z31" i="4"/>
  <c r="X31" i="4"/>
  <c r="T31" i="4"/>
  <c r="P31" i="4"/>
  <c r="L31" i="4"/>
  <c r="I31" i="4"/>
  <c r="F31" i="4"/>
  <c r="AJ30" i="4"/>
  <c r="AF30" i="4"/>
  <c r="AB30" i="4"/>
  <c r="AA30" i="4"/>
  <c r="Z30" i="4"/>
  <c r="X30" i="4"/>
  <c r="T30" i="4"/>
  <c r="AK30" i="4" s="1"/>
  <c r="P30" i="4"/>
  <c r="L30" i="4"/>
  <c r="I30" i="4"/>
  <c r="U30" i="4" s="1"/>
  <c r="F30" i="4"/>
  <c r="AJ29" i="4"/>
  <c r="AF29" i="4"/>
  <c r="AA29" i="4"/>
  <c r="Z29" i="4"/>
  <c r="X29" i="4"/>
  <c r="T29" i="4"/>
  <c r="P29" i="4"/>
  <c r="L29" i="4"/>
  <c r="I29" i="4"/>
  <c r="F29" i="4"/>
  <c r="AJ28" i="4"/>
  <c r="AI28" i="4"/>
  <c r="AH28" i="4"/>
  <c r="AG28" i="4"/>
  <c r="AE28" i="4"/>
  <c r="AF28" i="4" s="1"/>
  <c r="AD28" i="4"/>
  <c r="W28" i="4"/>
  <c r="X28" i="4" s="1"/>
  <c r="V28" i="4"/>
  <c r="S28" i="4"/>
  <c r="R28" i="4"/>
  <c r="T28" i="4" s="1"/>
  <c r="O28" i="4"/>
  <c r="P28" i="4" s="1"/>
  <c r="N28" i="4"/>
  <c r="K28" i="4"/>
  <c r="J28" i="4"/>
  <c r="H28" i="4"/>
  <c r="G28" i="4"/>
  <c r="I28" i="4" s="1"/>
  <c r="E28" i="4"/>
  <c r="D28" i="4"/>
  <c r="F28" i="4" s="1"/>
  <c r="AJ27" i="4"/>
  <c r="AF27" i="4"/>
  <c r="AK27" i="4" s="1"/>
  <c r="AA27" i="4"/>
  <c r="Z27" i="4"/>
  <c r="X27" i="4"/>
  <c r="T27" i="4"/>
  <c r="U27" i="4" s="1"/>
  <c r="P27" i="4"/>
  <c r="L27" i="4"/>
  <c r="I27" i="4"/>
  <c r="F27" i="4"/>
  <c r="Q27" i="4" s="1"/>
  <c r="AJ26" i="4"/>
  <c r="AF26" i="4"/>
  <c r="AB26" i="4"/>
  <c r="AA26" i="4"/>
  <c r="Z26" i="4"/>
  <c r="X26" i="4"/>
  <c r="T26" i="4"/>
  <c r="P26" i="4"/>
  <c r="L26" i="4"/>
  <c r="I26" i="4"/>
  <c r="U26" i="4" s="1"/>
  <c r="F26" i="4"/>
  <c r="AJ25" i="4"/>
  <c r="AF25" i="4"/>
  <c r="AA25" i="4"/>
  <c r="Z25" i="4"/>
  <c r="AB25" i="4" s="1"/>
  <c r="X25" i="4"/>
  <c r="T25" i="4"/>
  <c r="Q25" i="4"/>
  <c r="P25" i="4"/>
  <c r="L25" i="4"/>
  <c r="M25" i="4" s="1"/>
  <c r="I25" i="4"/>
  <c r="F25" i="4"/>
  <c r="AJ24" i="4"/>
  <c r="AF24" i="4"/>
  <c r="AK24" i="4" s="1"/>
  <c r="AA24" i="4"/>
  <c r="AB24" i="4" s="1"/>
  <c r="Z24" i="4"/>
  <c r="X24" i="4"/>
  <c r="T24" i="4"/>
  <c r="P24" i="4"/>
  <c r="L24" i="4"/>
  <c r="M24" i="4" s="1"/>
  <c r="I24" i="4"/>
  <c r="U24" i="4" s="1"/>
  <c r="F24" i="4"/>
  <c r="Q24" i="4" s="1"/>
  <c r="AJ23" i="4"/>
  <c r="AF23" i="4"/>
  <c r="AA23" i="4"/>
  <c r="Z23" i="4"/>
  <c r="X23" i="4"/>
  <c r="T23" i="4"/>
  <c r="U23" i="4" s="1"/>
  <c r="P23" i="4"/>
  <c r="L23" i="4"/>
  <c r="I23" i="4"/>
  <c r="F23" i="4"/>
  <c r="Q23" i="4" s="1"/>
  <c r="AJ22" i="4"/>
  <c r="AF22" i="4"/>
  <c r="AK22" i="4" s="1"/>
  <c r="AA22" i="4"/>
  <c r="Z22" i="4"/>
  <c r="AB22" i="4" s="1"/>
  <c r="AC22" i="4" s="1"/>
  <c r="X22" i="4"/>
  <c r="T22" i="4"/>
  <c r="P22" i="4"/>
  <c r="L22" i="4"/>
  <c r="I22" i="4"/>
  <c r="U22" i="4" s="1"/>
  <c r="F22" i="4"/>
  <c r="AJ21" i="4"/>
  <c r="AF21" i="4"/>
  <c r="AA21" i="4"/>
  <c r="Z21" i="4"/>
  <c r="AB21" i="4" s="1"/>
  <c r="X21" i="4"/>
  <c r="T21" i="4"/>
  <c r="Q21" i="4"/>
  <c r="P21" i="4"/>
  <c r="L21" i="4"/>
  <c r="M21" i="4" s="1"/>
  <c r="I21" i="4"/>
  <c r="F21" i="4"/>
  <c r="AI20" i="4"/>
  <c r="AH20" i="4"/>
  <c r="AG20" i="4"/>
  <c r="AE20" i="4"/>
  <c r="AF20" i="4" s="1"/>
  <c r="AD20" i="4"/>
  <c r="W20" i="4"/>
  <c r="X20" i="4" s="1"/>
  <c r="V20" i="4"/>
  <c r="S20" i="4"/>
  <c r="R20" i="4"/>
  <c r="O20" i="4"/>
  <c r="N20" i="4"/>
  <c r="K20" i="4"/>
  <c r="J20" i="4"/>
  <c r="H20" i="4"/>
  <c r="G20" i="4"/>
  <c r="E20" i="4"/>
  <c r="D20" i="4"/>
  <c r="AJ19" i="4"/>
  <c r="AF19" i="4"/>
  <c r="AK19" i="4" s="1"/>
  <c r="AA19" i="4"/>
  <c r="Z19" i="4"/>
  <c r="AB19" i="4" s="1"/>
  <c r="X19" i="4"/>
  <c r="T19" i="4"/>
  <c r="P19" i="4"/>
  <c r="L19" i="4"/>
  <c r="I19" i="4"/>
  <c r="U19" i="4" s="1"/>
  <c r="F19" i="4"/>
  <c r="AJ18" i="4"/>
  <c r="AF18" i="4"/>
  <c r="AA18" i="4"/>
  <c r="Z18" i="4"/>
  <c r="X18" i="4"/>
  <c r="U18" i="4"/>
  <c r="T18" i="4"/>
  <c r="Q18" i="4"/>
  <c r="P18" i="4"/>
  <c r="L18" i="4"/>
  <c r="I18" i="4"/>
  <c r="F18" i="4"/>
  <c r="M18" i="4" s="1"/>
  <c r="AJ17" i="4"/>
  <c r="AF17" i="4"/>
  <c r="AA17" i="4"/>
  <c r="AB17" i="4" s="1"/>
  <c r="Z17" i="4"/>
  <c r="X17" i="4"/>
  <c r="T17" i="4"/>
  <c r="P17" i="4"/>
  <c r="L17" i="4"/>
  <c r="I17" i="4"/>
  <c r="F17" i="4"/>
  <c r="Q17" i="4" s="1"/>
  <c r="AJ16" i="4"/>
  <c r="AF16" i="4"/>
  <c r="AA16" i="4"/>
  <c r="Z16" i="4"/>
  <c r="AB16" i="4" s="1"/>
  <c r="X16" i="4"/>
  <c r="T16" i="4"/>
  <c r="P16" i="4"/>
  <c r="L16" i="4"/>
  <c r="M16" i="4" s="1"/>
  <c r="I16" i="4"/>
  <c r="F16" i="4"/>
  <c r="AK15" i="4"/>
  <c r="AJ15" i="4"/>
  <c r="AF15" i="4"/>
  <c r="AA15" i="4"/>
  <c r="Z15" i="4"/>
  <c r="X15" i="4"/>
  <c r="U15" i="4"/>
  <c r="T15" i="4"/>
  <c r="P15" i="4"/>
  <c r="L15" i="4"/>
  <c r="I15" i="4"/>
  <c r="F15" i="4"/>
  <c r="AJ14" i="4"/>
  <c r="AF14" i="4"/>
  <c r="AA14" i="4"/>
  <c r="AB14" i="4" s="1"/>
  <c r="Z14" i="4"/>
  <c r="X14" i="4"/>
  <c r="T14" i="4"/>
  <c r="AK14" i="4" s="1"/>
  <c r="P14" i="4"/>
  <c r="L14" i="4"/>
  <c r="I14" i="4"/>
  <c r="F14" i="4"/>
  <c r="AJ13" i="4"/>
  <c r="AF13" i="4"/>
  <c r="AA13" i="4"/>
  <c r="Z13" i="4"/>
  <c r="AB13" i="4" s="1"/>
  <c r="X13" i="4"/>
  <c r="T13" i="4"/>
  <c r="P13" i="4"/>
  <c r="L13" i="4"/>
  <c r="M13" i="4" s="1"/>
  <c r="I13" i="4"/>
  <c r="F13" i="4"/>
  <c r="Q13" i="4" s="1"/>
  <c r="AJ12" i="4"/>
  <c r="AF12" i="4"/>
  <c r="AK12" i="4" s="1"/>
  <c r="AA12" i="4"/>
  <c r="Z12" i="4"/>
  <c r="X12" i="4"/>
  <c r="T12" i="4"/>
  <c r="P12" i="4"/>
  <c r="L12" i="4"/>
  <c r="I12" i="4"/>
  <c r="F12" i="4"/>
  <c r="Q12" i="4" s="1"/>
  <c r="AJ11" i="4"/>
  <c r="AI11" i="4"/>
  <c r="AH11" i="4"/>
  <c r="AG11" i="4"/>
  <c r="AE11" i="4"/>
  <c r="AD11" i="4"/>
  <c r="AF11" i="4" s="1"/>
  <c r="W11" i="4"/>
  <c r="X11" i="4" s="1"/>
  <c r="V11" i="4"/>
  <c r="S11" i="4"/>
  <c r="T11" i="4" s="1"/>
  <c r="R11" i="4"/>
  <c r="O11" i="4"/>
  <c r="N11" i="4"/>
  <c r="P11" i="4" s="1"/>
  <c r="L11" i="4"/>
  <c r="K11" i="4"/>
  <c r="J11" i="4"/>
  <c r="H11" i="4"/>
  <c r="I11" i="4" s="1"/>
  <c r="G11" i="4"/>
  <c r="E11" i="4"/>
  <c r="D11" i="4"/>
  <c r="F11" i="4" s="1"/>
  <c r="AJ10" i="4"/>
  <c r="AF10" i="4"/>
  <c r="AK10" i="4" s="1"/>
  <c r="AA10" i="4"/>
  <c r="Z10" i="4"/>
  <c r="AB10" i="4" s="1"/>
  <c r="X10" i="4"/>
  <c r="T10" i="4"/>
  <c r="P10" i="4"/>
  <c r="Q10" i="4" s="1"/>
  <c r="L10" i="4"/>
  <c r="M10" i="4" s="1"/>
  <c r="I10" i="4"/>
  <c r="Y10" i="4" s="1"/>
  <c r="F10" i="4"/>
  <c r="AJ9" i="4"/>
  <c r="AF9" i="4"/>
  <c r="AA9" i="4"/>
  <c r="Z9" i="4"/>
  <c r="AB9" i="4" s="1"/>
  <c r="X9" i="4"/>
  <c r="T9" i="4"/>
  <c r="U9" i="4" s="1"/>
  <c r="P9" i="4"/>
  <c r="L9" i="4"/>
  <c r="I9" i="4"/>
  <c r="F9" i="4"/>
  <c r="AI28" i="3"/>
  <c r="AH28" i="3"/>
  <c r="AJ28" i="3" s="1"/>
  <c r="AG28" i="3"/>
  <c r="AE28" i="3"/>
  <c r="AD28" i="3"/>
  <c r="W28" i="3"/>
  <c r="V28" i="3"/>
  <c r="X28" i="3" s="1"/>
  <c r="S28" i="3"/>
  <c r="R28" i="3"/>
  <c r="O28" i="3"/>
  <c r="N28" i="3"/>
  <c r="P28" i="3" s="1"/>
  <c r="K28" i="3"/>
  <c r="AA28" i="3" s="1"/>
  <c r="J28" i="3"/>
  <c r="H28" i="3"/>
  <c r="G28" i="3"/>
  <c r="I28" i="3" s="1"/>
  <c r="E28" i="3"/>
  <c r="D28" i="3"/>
  <c r="AJ27" i="3"/>
  <c r="AF27" i="3"/>
  <c r="AK27" i="3" s="1"/>
  <c r="AB27" i="3"/>
  <c r="AA27" i="3"/>
  <c r="Z27" i="3"/>
  <c r="X27" i="3"/>
  <c r="T27" i="3"/>
  <c r="P27" i="3"/>
  <c r="L27" i="3"/>
  <c r="I27" i="3"/>
  <c r="F27" i="3"/>
  <c r="AK26" i="3"/>
  <c r="AJ26" i="3"/>
  <c r="AF26" i="3"/>
  <c r="AA26" i="3"/>
  <c r="Z26" i="3"/>
  <c r="AB26" i="3" s="1"/>
  <c r="X26" i="3"/>
  <c r="T26" i="3"/>
  <c r="P26" i="3"/>
  <c r="L26" i="3"/>
  <c r="I26" i="3"/>
  <c r="F26" i="3"/>
  <c r="AJ25" i="3"/>
  <c r="AF25" i="3"/>
  <c r="AK25" i="3" s="1"/>
  <c r="AA25" i="3"/>
  <c r="Z25" i="3"/>
  <c r="AB25" i="3" s="1"/>
  <c r="X25" i="3"/>
  <c r="T25" i="3"/>
  <c r="P25" i="3"/>
  <c r="Q25" i="3" s="1"/>
  <c r="L25" i="3"/>
  <c r="M25" i="3" s="1"/>
  <c r="I25" i="3"/>
  <c r="F25" i="3"/>
  <c r="AJ24" i="3"/>
  <c r="AF24" i="3"/>
  <c r="AA24" i="3"/>
  <c r="Z24" i="3"/>
  <c r="AB24" i="3" s="1"/>
  <c r="X24" i="3"/>
  <c r="T24" i="3"/>
  <c r="U24" i="3" s="1"/>
  <c r="P24" i="3"/>
  <c r="L24" i="3"/>
  <c r="I24" i="3"/>
  <c r="F24" i="3"/>
  <c r="Q24" i="3" s="1"/>
  <c r="AJ23" i="3"/>
  <c r="AF23" i="3"/>
  <c r="AK23" i="3" s="1"/>
  <c r="AA23" i="3"/>
  <c r="Z23" i="3"/>
  <c r="AB23" i="3" s="1"/>
  <c r="X23" i="3"/>
  <c r="T23" i="3"/>
  <c r="P23" i="3"/>
  <c r="L23" i="3"/>
  <c r="I23" i="3"/>
  <c r="U23" i="3" s="1"/>
  <c r="F23" i="3"/>
  <c r="AJ22" i="3"/>
  <c r="AF22" i="3"/>
  <c r="AA22" i="3"/>
  <c r="Z22" i="3"/>
  <c r="AB22" i="3" s="1"/>
  <c r="X22" i="3"/>
  <c r="T22" i="3"/>
  <c r="P22" i="3"/>
  <c r="L22" i="3"/>
  <c r="I22" i="3"/>
  <c r="F22" i="3"/>
  <c r="AJ21" i="3"/>
  <c r="AF21" i="3"/>
  <c r="AK21" i="3" s="1"/>
  <c r="AA21" i="3"/>
  <c r="Z21" i="3"/>
  <c r="X21" i="3"/>
  <c r="T21" i="3"/>
  <c r="P21" i="3"/>
  <c r="L21" i="3"/>
  <c r="I21" i="3"/>
  <c r="F21" i="3"/>
  <c r="Q21" i="3" s="1"/>
  <c r="AJ20" i="3"/>
  <c r="AF20" i="3"/>
  <c r="AA20" i="3"/>
  <c r="Z20" i="3"/>
  <c r="X20" i="3"/>
  <c r="U20" i="3"/>
  <c r="T20" i="3"/>
  <c r="P20" i="3"/>
  <c r="L20" i="3"/>
  <c r="M20" i="3" s="1"/>
  <c r="I20" i="3"/>
  <c r="F20" i="3"/>
  <c r="AJ19" i="3"/>
  <c r="AF19" i="3"/>
  <c r="AK19" i="3" s="1"/>
  <c r="AB19" i="3"/>
  <c r="AA19" i="3"/>
  <c r="Z19" i="3"/>
  <c r="X19" i="3"/>
  <c r="T19" i="3"/>
  <c r="P19" i="3"/>
  <c r="L19" i="3"/>
  <c r="I19" i="3"/>
  <c r="U19" i="3" s="1"/>
  <c r="F19" i="3"/>
  <c r="M19" i="3" s="1"/>
  <c r="AJ18" i="3"/>
  <c r="AF18" i="3"/>
  <c r="AB18" i="3"/>
  <c r="AA18" i="3"/>
  <c r="Z18" i="3"/>
  <c r="X18" i="3"/>
  <c r="T18" i="3"/>
  <c r="Q18" i="3"/>
  <c r="P18" i="3"/>
  <c r="L18" i="3"/>
  <c r="I18" i="3"/>
  <c r="F18" i="3"/>
  <c r="AJ17" i="3"/>
  <c r="AF17" i="3"/>
  <c r="AK17" i="3" s="1"/>
  <c r="AA17" i="3"/>
  <c r="Z17" i="3"/>
  <c r="AB17" i="3" s="1"/>
  <c r="X17" i="3"/>
  <c r="T17" i="3"/>
  <c r="P17" i="3"/>
  <c r="L17" i="3"/>
  <c r="I17" i="3"/>
  <c r="F17" i="3"/>
  <c r="Q17" i="3" s="1"/>
  <c r="AJ16" i="3"/>
  <c r="AF16" i="3"/>
  <c r="AA16" i="3"/>
  <c r="Z16" i="3"/>
  <c r="X16" i="3"/>
  <c r="T16" i="3"/>
  <c r="P16" i="3"/>
  <c r="L16" i="3"/>
  <c r="I16" i="3"/>
  <c r="U16" i="3" s="1"/>
  <c r="F16" i="3"/>
  <c r="Q16" i="3" s="1"/>
  <c r="AJ15" i="3"/>
  <c r="AF15" i="3"/>
  <c r="AA15" i="3"/>
  <c r="AB15" i="3" s="1"/>
  <c r="Z15" i="3"/>
  <c r="X15" i="3"/>
  <c r="T15" i="3"/>
  <c r="P15" i="3"/>
  <c r="L15" i="3"/>
  <c r="I15" i="3"/>
  <c r="F15" i="3"/>
  <c r="M15" i="3" s="1"/>
  <c r="AJ14" i="3"/>
  <c r="AF14" i="3"/>
  <c r="AA14" i="3"/>
  <c r="Z14" i="3"/>
  <c r="AB14" i="3" s="1"/>
  <c r="X14" i="3"/>
  <c r="T14" i="3"/>
  <c r="P14" i="3"/>
  <c r="Q14" i="3" s="1"/>
  <c r="L14" i="3"/>
  <c r="I14" i="3"/>
  <c r="Y14" i="3" s="1"/>
  <c r="F14" i="3"/>
  <c r="AJ13" i="3"/>
  <c r="AF13" i="3"/>
  <c r="AA13" i="3"/>
  <c r="Z13" i="3"/>
  <c r="AB13" i="3" s="1"/>
  <c r="X13" i="3"/>
  <c r="T13" i="3"/>
  <c r="P13" i="3"/>
  <c r="L13" i="3"/>
  <c r="M13" i="3" s="1"/>
  <c r="I13" i="3"/>
  <c r="F13" i="3"/>
  <c r="Q13" i="3" s="1"/>
  <c r="AJ12" i="3"/>
  <c r="AF12" i="3"/>
  <c r="AA12" i="3"/>
  <c r="AB12" i="3" s="1"/>
  <c r="Z12" i="3"/>
  <c r="X12" i="3"/>
  <c r="U12" i="3"/>
  <c r="T12" i="3"/>
  <c r="P12" i="3"/>
  <c r="L12" i="3"/>
  <c r="M12" i="3" s="1"/>
  <c r="I12" i="3"/>
  <c r="AC12" i="3" s="1"/>
  <c r="F12" i="3"/>
  <c r="AK11" i="3"/>
  <c r="AJ11" i="3"/>
  <c r="AF11" i="3"/>
  <c r="AA11" i="3"/>
  <c r="Z11" i="3"/>
  <c r="X11" i="3"/>
  <c r="T11" i="3"/>
  <c r="P11" i="3"/>
  <c r="L11" i="3"/>
  <c r="I11" i="3"/>
  <c r="F11" i="3"/>
  <c r="AJ10" i="3"/>
  <c r="AF10" i="3"/>
  <c r="AA10" i="3"/>
  <c r="Z10" i="3"/>
  <c r="X10" i="3"/>
  <c r="T10" i="3"/>
  <c r="P10" i="3"/>
  <c r="L10" i="3"/>
  <c r="I10" i="3"/>
  <c r="U10" i="3" s="1"/>
  <c r="F10" i="3"/>
  <c r="AJ9" i="3"/>
  <c r="AF9" i="3"/>
  <c r="AA9" i="3"/>
  <c r="Z9" i="3"/>
  <c r="X9" i="3"/>
  <c r="T9" i="3"/>
  <c r="Q9" i="3"/>
  <c r="P9" i="3"/>
  <c r="L9" i="3"/>
  <c r="I9" i="3"/>
  <c r="F9" i="3"/>
  <c r="AI17" i="2"/>
  <c r="AH17" i="2"/>
  <c r="AJ17" i="2" s="1"/>
  <c r="AG17" i="2"/>
  <c r="AF17" i="2"/>
  <c r="AE17" i="2"/>
  <c r="AD17" i="2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H17" i="2"/>
  <c r="G17" i="2"/>
  <c r="E17" i="2"/>
  <c r="D17" i="2"/>
  <c r="F17" i="2" s="1"/>
  <c r="AJ16" i="2"/>
  <c r="AF16" i="2"/>
  <c r="AA16" i="2"/>
  <c r="Z16" i="2"/>
  <c r="AB16" i="2" s="1"/>
  <c r="X16" i="2"/>
  <c r="T16" i="2"/>
  <c r="P16" i="2"/>
  <c r="L16" i="2"/>
  <c r="I16" i="2"/>
  <c r="F16" i="2"/>
  <c r="Q16" i="2" s="1"/>
  <c r="AJ15" i="2"/>
  <c r="AF15" i="2"/>
  <c r="AK15" i="2" s="1"/>
  <c r="AA15" i="2"/>
  <c r="Z15" i="2"/>
  <c r="X15" i="2"/>
  <c r="T15" i="2"/>
  <c r="P15" i="2"/>
  <c r="L15" i="2"/>
  <c r="I15" i="2"/>
  <c r="F15" i="2"/>
  <c r="Q15" i="2" s="1"/>
  <c r="AJ14" i="2"/>
  <c r="AF14" i="2"/>
  <c r="AK14" i="2" s="1"/>
  <c r="AA14" i="2"/>
  <c r="Z14" i="2"/>
  <c r="X14" i="2"/>
  <c r="T14" i="2"/>
  <c r="U14" i="2" s="1"/>
  <c r="P14" i="2"/>
  <c r="L14" i="2"/>
  <c r="M14" i="2" s="1"/>
  <c r="I14" i="2"/>
  <c r="F14" i="2"/>
  <c r="AJ13" i="2"/>
  <c r="AF13" i="2"/>
  <c r="AK13" i="2" s="1"/>
  <c r="AA13" i="2"/>
  <c r="Z13" i="2"/>
  <c r="AB13" i="2" s="1"/>
  <c r="X13" i="2"/>
  <c r="T13" i="2"/>
  <c r="P13" i="2"/>
  <c r="L13" i="2"/>
  <c r="I13" i="2"/>
  <c r="U13" i="2" s="1"/>
  <c r="F13" i="2"/>
  <c r="M13" i="2" s="1"/>
  <c r="AJ12" i="2"/>
  <c r="AF12" i="2"/>
  <c r="AK12" i="2" s="1"/>
  <c r="AA12" i="2"/>
  <c r="Z12" i="2"/>
  <c r="AB12" i="2" s="1"/>
  <c r="X12" i="2"/>
  <c r="T12" i="2"/>
  <c r="P12" i="2"/>
  <c r="Q12" i="2" s="1"/>
  <c r="L12" i="2"/>
  <c r="M12" i="2" s="1"/>
  <c r="I12" i="2"/>
  <c r="U12" i="2" s="1"/>
  <c r="F12" i="2"/>
  <c r="AJ11" i="2"/>
  <c r="AF11" i="2"/>
  <c r="AA11" i="2"/>
  <c r="Z11" i="2"/>
  <c r="AB11" i="2" s="1"/>
  <c r="X11" i="2"/>
  <c r="T11" i="2"/>
  <c r="U11" i="2" s="1"/>
  <c r="P11" i="2"/>
  <c r="L11" i="2"/>
  <c r="I11" i="2"/>
  <c r="F11" i="2"/>
  <c r="AJ10" i="2"/>
  <c r="AF10" i="2"/>
  <c r="AK10" i="2" s="1"/>
  <c r="AA10" i="2"/>
  <c r="Z10" i="2"/>
  <c r="X10" i="2"/>
  <c r="T10" i="2"/>
  <c r="P10" i="2"/>
  <c r="L10" i="2"/>
  <c r="I10" i="2"/>
  <c r="F10" i="2"/>
  <c r="Q10" i="2" s="1"/>
  <c r="AJ9" i="2"/>
  <c r="AF9" i="2"/>
  <c r="AK9" i="2" s="1"/>
  <c r="AA9" i="2"/>
  <c r="Z9" i="2"/>
  <c r="AB9" i="2" s="1"/>
  <c r="X9" i="2"/>
  <c r="T9" i="2"/>
  <c r="P9" i="2"/>
  <c r="L9" i="2"/>
  <c r="I9" i="2"/>
  <c r="F9" i="2"/>
  <c r="M9" i="2" s="1"/>
  <c r="AI18" i="1"/>
  <c r="AH18" i="1"/>
  <c r="AJ18" i="1" s="1"/>
  <c r="AG18" i="1"/>
  <c r="AE18" i="1"/>
  <c r="AD18" i="1"/>
  <c r="W18" i="1"/>
  <c r="V18" i="1"/>
  <c r="X18" i="1" s="1"/>
  <c r="S18" i="1"/>
  <c r="R18" i="1"/>
  <c r="T18" i="1" s="1"/>
  <c r="O18" i="1"/>
  <c r="N18" i="1"/>
  <c r="P18" i="1" s="1"/>
  <c r="K18" i="1"/>
  <c r="J18" i="1"/>
  <c r="L18" i="1" s="1"/>
  <c r="H18" i="1"/>
  <c r="G18" i="1"/>
  <c r="I18" i="1" s="1"/>
  <c r="E18" i="1"/>
  <c r="D18" i="1"/>
  <c r="F18" i="1" s="1"/>
  <c r="AJ17" i="1"/>
  <c r="AF17" i="1"/>
  <c r="AA17" i="1"/>
  <c r="Z17" i="1"/>
  <c r="AB17" i="1" s="1"/>
  <c r="X17" i="1"/>
  <c r="U17" i="1"/>
  <c r="T17" i="1"/>
  <c r="P17" i="1"/>
  <c r="L17" i="1"/>
  <c r="I17" i="1"/>
  <c r="F17" i="1"/>
  <c r="AJ16" i="1"/>
  <c r="AF16" i="1"/>
  <c r="AB16" i="1"/>
  <c r="AA16" i="1"/>
  <c r="Z16" i="1"/>
  <c r="X16" i="1"/>
  <c r="T16" i="1"/>
  <c r="AK16" i="1" s="1"/>
  <c r="P16" i="1"/>
  <c r="L16" i="1"/>
  <c r="I16" i="1"/>
  <c r="AC16" i="1" s="1"/>
  <c r="F16" i="1"/>
  <c r="M16" i="1" s="1"/>
  <c r="AJ15" i="1"/>
  <c r="AF15" i="1"/>
  <c r="AK15" i="1" s="1"/>
  <c r="AA15" i="1"/>
  <c r="AB15" i="1" s="1"/>
  <c r="Z15" i="1"/>
  <c r="X15" i="1"/>
  <c r="T15" i="1"/>
  <c r="P15" i="1"/>
  <c r="L15" i="1"/>
  <c r="I15" i="1"/>
  <c r="F15" i="1"/>
  <c r="M15" i="1" s="1"/>
  <c r="AJ14" i="1"/>
  <c r="AF14" i="1"/>
  <c r="AK14" i="1" s="1"/>
  <c r="AA14" i="1"/>
  <c r="Z14" i="1"/>
  <c r="X14" i="1"/>
  <c r="T14" i="1"/>
  <c r="P14" i="1"/>
  <c r="L14" i="1"/>
  <c r="I14" i="1"/>
  <c r="F14" i="1"/>
  <c r="M14" i="1" s="1"/>
  <c r="AJ13" i="1"/>
  <c r="AF13" i="1"/>
  <c r="AA13" i="1"/>
  <c r="Z13" i="1"/>
  <c r="X13" i="1"/>
  <c r="T13" i="1"/>
  <c r="P13" i="1"/>
  <c r="L13" i="1"/>
  <c r="I13" i="1"/>
  <c r="U13" i="1" s="1"/>
  <c r="F13" i="1"/>
  <c r="Q13" i="1" s="1"/>
  <c r="AJ12" i="1"/>
  <c r="AF12" i="1"/>
  <c r="AK12" i="1" s="1"/>
  <c r="AA12" i="1"/>
  <c r="Z12" i="1"/>
  <c r="AB12" i="1" s="1"/>
  <c r="X12" i="1"/>
  <c r="U12" i="1"/>
  <c r="T12" i="1"/>
  <c r="P12" i="1"/>
  <c r="L12" i="1"/>
  <c r="I12" i="1"/>
  <c r="F12" i="1"/>
  <c r="AJ11" i="1"/>
  <c r="AF11" i="1"/>
  <c r="AK11" i="1" s="1"/>
  <c r="AA11" i="1"/>
  <c r="Z11" i="1"/>
  <c r="AB11" i="1" s="1"/>
  <c r="X11" i="1"/>
  <c r="T11" i="1"/>
  <c r="P11" i="1"/>
  <c r="L11" i="1"/>
  <c r="I11" i="1"/>
  <c r="F11" i="1"/>
  <c r="M11" i="1" s="1"/>
  <c r="AJ10" i="1"/>
  <c r="AF10" i="1"/>
  <c r="AA10" i="1"/>
  <c r="Z10" i="1"/>
  <c r="AB10" i="1" s="1"/>
  <c r="X10" i="1"/>
  <c r="T10" i="1"/>
  <c r="P10" i="1"/>
  <c r="L10" i="1"/>
  <c r="I10" i="1"/>
  <c r="F10" i="1"/>
  <c r="Q10" i="1" s="1"/>
  <c r="AJ9" i="1"/>
  <c r="AF9" i="1"/>
  <c r="AK9" i="1" s="1"/>
  <c r="AA9" i="1"/>
  <c r="Z9" i="1"/>
  <c r="X9" i="1"/>
  <c r="T9" i="1"/>
  <c r="P9" i="1"/>
  <c r="L9" i="1"/>
  <c r="I9" i="1"/>
  <c r="U9" i="1" s="1"/>
  <c r="F9" i="1"/>
  <c r="Q9" i="1" s="1"/>
  <c r="AC32" i="5" l="1"/>
  <c r="U32" i="5"/>
  <c r="Q69" i="7"/>
  <c r="M69" i="7"/>
  <c r="M32" i="12"/>
  <c r="Q32" i="12"/>
  <c r="AB9" i="1"/>
  <c r="AC11" i="1"/>
  <c r="AB10" i="2"/>
  <c r="AC10" i="2" s="1"/>
  <c r="AB15" i="2"/>
  <c r="T41" i="4"/>
  <c r="AC64" i="7"/>
  <c r="U64" i="7"/>
  <c r="Q19" i="8"/>
  <c r="M19" i="8"/>
  <c r="AC36" i="8"/>
  <c r="U36" i="8"/>
  <c r="AC13" i="1"/>
  <c r="AB13" i="1"/>
  <c r="Q14" i="1"/>
  <c r="AC15" i="1"/>
  <c r="M10" i="2"/>
  <c r="I17" i="2"/>
  <c r="M16" i="3"/>
  <c r="Y34" i="4"/>
  <c r="M37" i="4"/>
  <c r="Q37" i="4"/>
  <c r="Q53" i="4"/>
  <c r="M53" i="4"/>
  <c r="Z17" i="6"/>
  <c r="L17" i="6"/>
  <c r="Z17" i="12"/>
  <c r="AB17" i="12" s="1"/>
  <c r="L17" i="12"/>
  <c r="AK17" i="2"/>
  <c r="AC27" i="3"/>
  <c r="U27" i="3"/>
  <c r="Q11" i="1"/>
  <c r="U16" i="1"/>
  <c r="Q17" i="1"/>
  <c r="Z17" i="2"/>
  <c r="L17" i="2"/>
  <c r="AC17" i="3"/>
  <c r="M26" i="3"/>
  <c r="Q26" i="3"/>
  <c r="AC31" i="4"/>
  <c r="U31" i="4"/>
  <c r="Q20" i="6"/>
  <c r="M20" i="6"/>
  <c r="AA15" i="8"/>
  <c r="L15" i="8"/>
  <c r="AK17" i="8"/>
  <c r="U30" i="10"/>
  <c r="AC30" i="10"/>
  <c r="Y30" i="10"/>
  <c r="Q18" i="11"/>
  <c r="M18" i="11"/>
  <c r="M9" i="1"/>
  <c r="M10" i="1"/>
  <c r="M12" i="1"/>
  <c r="M13" i="1"/>
  <c r="AK13" i="1"/>
  <c r="U9" i="2"/>
  <c r="Q11" i="2"/>
  <c r="AK11" i="2"/>
  <c r="M15" i="2"/>
  <c r="AK11" i="4"/>
  <c r="U28" i="5"/>
  <c r="Y28" i="5"/>
  <c r="AC28" i="5"/>
  <c r="AC10" i="6"/>
  <c r="U10" i="6"/>
  <c r="Q14" i="6"/>
  <c r="M14" i="6"/>
  <c r="AK20" i="7"/>
  <c r="M30" i="4"/>
  <c r="Q30" i="4"/>
  <c r="Q15" i="4"/>
  <c r="M15" i="4"/>
  <c r="U42" i="7"/>
  <c r="Y42" i="7"/>
  <c r="U32" i="10"/>
  <c r="Y32" i="10"/>
  <c r="AK10" i="1"/>
  <c r="AC12" i="1"/>
  <c r="AB14" i="1"/>
  <c r="Q15" i="1"/>
  <c r="AK17" i="1"/>
  <c r="Z18" i="1"/>
  <c r="U10" i="2"/>
  <c r="AC11" i="2"/>
  <c r="Q14" i="2"/>
  <c r="U16" i="2"/>
  <c r="AK16" i="2"/>
  <c r="U15" i="3"/>
  <c r="AK15" i="3"/>
  <c r="AK22" i="3"/>
  <c r="Z28" i="3"/>
  <c r="AB28" i="3" s="1"/>
  <c r="AF28" i="3"/>
  <c r="AK28" i="3" s="1"/>
  <c r="M19" i="4"/>
  <c r="AK41" i="4"/>
  <c r="U14" i="5"/>
  <c r="Y14" i="5"/>
  <c r="AC14" i="5"/>
  <c r="M21" i="5"/>
  <c r="AC24" i="5"/>
  <c r="AK25" i="5"/>
  <c r="U34" i="5"/>
  <c r="Y34" i="5"/>
  <c r="AA22" i="6"/>
  <c r="Z23" i="6"/>
  <c r="M47" i="7"/>
  <c r="Q47" i="7"/>
  <c r="Y66" i="7"/>
  <c r="U66" i="7"/>
  <c r="AC14" i="1"/>
  <c r="M21" i="3"/>
  <c r="Q14" i="7"/>
  <c r="M14" i="7"/>
  <c r="U60" i="7"/>
  <c r="Y60" i="7"/>
  <c r="Q26" i="8"/>
  <c r="M26" i="8"/>
  <c r="M17" i="1"/>
  <c r="AA18" i="1"/>
  <c r="AB18" i="1" s="1"/>
  <c r="AC18" i="1" s="1"/>
  <c r="AF18" i="1"/>
  <c r="AK18" i="1" s="1"/>
  <c r="M11" i="2"/>
  <c r="AB14" i="2"/>
  <c r="AC14" i="2" s="1"/>
  <c r="U15" i="2"/>
  <c r="M16" i="2"/>
  <c r="M10" i="3"/>
  <c r="Q10" i="3"/>
  <c r="AK10" i="3"/>
  <c r="AB11" i="3"/>
  <c r="Y18" i="3"/>
  <c r="AK23" i="4"/>
  <c r="U32" i="4"/>
  <c r="AC38" i="4"/>
  <c r="U38" i="4"/>
  <c r="Q46" i="4"/>
  <c r="M46" i="4"/>
  <c r="AJ15" i="5"/>
  <c r="Q21" i="7"/>
  <c r="M21" i="7"/>
  <c r="P20" i="4"/>
  <c r="F48" i="4"/>
  <c r="AB53" i="4"/>
  <c r="AC53" i="4" s="1"/>
  <c r="X54" i="4"/>
  <c r="P10" i="5"/>
  <c r="AB19" i="5"/>
  <c r="AJ30" i="5"/>
  <c r="I36" i="5"/>
  <c r="P37" i="5"/>
  <c r="Q37" i="5" s="1"/>
  <c r="T17" i="6"/>
  <c r="AC20" i="6"/>
  <c r="P22" i="6"/>
  <c r="P30" i="7"/>
  <c r="F61" i="7"/>
  <c r="AB9" i="8"/>
  <c r="X15" i="8"/>
  <c r="I21" i="8"/>
  <c r="U24" i="8"/>
  <c r="AC24" i="8"/>
  <c r="AC26" i="8"/>
  <c r="U26" i="8"/>
  <c r="Y10" i="10"/>
  <c r="U10" i="10"/>
  <c r="U39" i="10"/>
  <c r="Y39" i="10"/>
  <c r="AC42" i="10"/>
  <c r="U42" i="10"/>
  <c r="Z44" i="10"/>
  <c r="AB44" i="10" s="1"/>
  <c r="L44" i="10"/>
  <c r="Z24" i="12"/>
  <c r="L24" i="12"/>
  <c r="M11" i="3"/>
  <c r="M17" i="3"/>
  <c r="M22" i="3"/>
  <c r="Y26" i="3"/>
  <c r="M12" i="4"/>
  <c r="AB15" i="4"/>
  <c r="AC15" i="4" s="1"/>
  <c r="U16" i="4"/>
  <c r="M17" i="4"/>
  <c r="T20" i="4"/>
  <c r="AJ20" i="4"/>
  <c r="AC30" i="4"/>
  <c r="Z41" i="4"/>
  <c r="M50" i="4"/>
  <c r="F10" i="5"/>
  <c r="Z15" i="5"/>
  <c r="AC19" i="5"/>
  <c r="L22" i="5"/>
  <c r="M23" i="5"/>
  <c r="M26" i="5"/>
  <c r="Z36" i="5"/>
  <c r="AC14" i="6"/>
  <c r="AA17" i="6"/>
  <c r="X17" i="6"/>
  <c r="Y17" i="6" s="1"/>
  <c r="M18" i="6"/>
  <c r="F22" i="6"/>
  <c r="P23" i="6"/>
  <c r="AC17" i="7"/>
  <c r="T30" i="7"/>
  <c r="Y34" i="7"/>
  <c r="Q37" i="7"/>
  <c r="M37" i="7"/>
  <c r="Y40" i="7"/>
  <c r="U44" i="7"/>
  <c r="F67" i="7"/>
  <c r="Q72" i="7"/>
  <c r="M72" i="7"/>
  <c r="X74" i="7"/>
  <c r="M14" i="8"/>
  <c r="Q14" i="8"/>
  <c r="AF15" i="8"/>
  <c r="M17" i="8"/>
  <c r="F31" i="9"/>
  <c r="F15" i="11"/>
  <c r="Q15" i="11" s="1"/>
  <c r="Q13" i="12"/>
  <c r="M13" i="12"/>
  <c r="AB9" i="3"/>
  <c r="AC9" i="3" s="1"/>
  <c r="U11" i="3"/>
  <c r="AK12" i="3"/>
  <c r="AK13" i="3"/>
  <c r="M18" i="3"/>
  <c r="Q20" i="3"/>
  <c r="AB20" i="3"/>
  <c r="U22" i="3"/>
  <c r="AC24" i="3"/>
  <c r="F28" i="3"/>
  <c r="T28" i="3"/>
  <c r="U28" i="3" s="1"/>
  <c r="AK13" i="4"/>
  <c r="Y18" i="4"/>
  <c r="I20" i="4"/>
  <c r="Y22" i="4"/>
  <c r="AB23" i="4"/>
  <c r="AC23" i="4" s="1"/>
  <c r="AK26" i="4"/>
  <c r="AC27" i="4"/>
  <c r="AB27" i="4"/>
  <c r="AB29" i="4"/>
  <c r="M34" i="4"/>
  <c r="AC35" i="4"/>
  <c r="AA41" i="4"/>
  <c r="AJ41" i="4"/>
  <c r="AC43" i="4"/>
  <c r="T48" i="4"/>
  <c r="AK48" i="4" s="1"/>
  <c r="AC50" i="4"/>
  <c r="AC52" i="4"/>
  <c r="AA54" i="4"/>
  <c r="Z55" i="4"/>
  <c r="AB55" i="4" s="1"/>
  <c r="U9" i="5"/>
  <c r="L15" i="5"/>
  <c r="M15" i="5" s="1"/>
  <c r="M16" i="5"/>
  <c r="AB16" i="5"/>
  <c r="AC16" i="5" s="1"/>
  <c r="Q18" i="5"/>
  <c r="M19" i="5"/>
  <c r="AB20" i="5"/>
  <c r="U23" i="5"/>
  <c r="Y24" i="5"/>
  <c r="M27" i="5"/>
  <c r="I30" i="5"/>
  <c r="X30" i="5"/>
  <c r="Y30" i="5" s="1"/>
  <c r="L36" i="5"/>
  <c r="AF36" i="5"/>
  <c r="AK36" i="5" s="1"/>
  <c r="M9" i="6"/>
  <c r="T12" i="6"/>
  <c r="AB13" i="7"/>
  <c r="AC13" i="7" s="1"/>
  <c r="L36" i="7"/>
  <c r="AA74" i="7"/>
  <c r="U22" i="8"/>
  <c r="AK22" i="8"/>
  <c r="AC28" i="8"/>
  <c r="U28" i="8"/>
  <c r="M33" i="8"/>
  <c r="Y26" i="10"/>
  <c r="M28" i="10"/>
  <c r="Q28" i="10"/>
  <c r="AK24" i="3"/>
  <c r="Q9" i="4"/>
  <c r="AK9" i="4"/>
  <c r="U12" i="4"/>
  <c r="AK17" i="4"/>
  <c r="Y21" i="4"/>
  <c r="AK21" i="4"/>
  <c r="Y25" i="4"/>
  <c r="AC25" i="4"/>
  <c r="Z28" i="4"/>
  <c r="U34" i="4"/>
  <c r="Z36" i="4"/>
  <c r="AK46" i="4"/>
  <c r="Y48" i="4"/>
  <c r="AA55" i="4"/>
  <c r="Q11" i="5"/>
  <c r="U16" i="5"/>
  <c r="Y17" i="5"/>
  <c r="AK23" i="5"/>
  <c r="U27" i="5"/>
  <c r="Q29" i="5"/>
  <c r="Q13" i="6"/>
  <c r="Q16" i="6"/>
  <c r="AC19" i="6"/>
  <c r="M22" i="7"/>
  <c r="Q22" i="7"/>
  <c r="M26" i="7"/>
  <c r="Q26" i="7"/>
  <c r="Z36" i="7"/>
  <c r="AB36" i="7" s="1"/>
  <c r="Y39" i="7"/>
  <c r="AA48" i="7"/>
  <c r="AJ54" i="7"/>
  <c r="Z61" i="7"/>
  <c r="Q65" i="7"/>
  <c r="M65" i="7"/>
  <c r="L74" i="7"/>
  <c r="AK74" i="7"/>
  <c r="U29" i="9"/>
  <c r="Y29" i="9"/>
  <c r="AC29" i="9"/>
  <c r="AC26" i="10"/>
  <c r="AK9" i="3"/>
  <c r="M14" i="3"/>
  <c r="AC16" i="3"/>
  <c r="AB16" i="3"/>
  <c r="AK18" i="3"/>
  <c r="AK20" i="3"/>
  <c r="M24" i="3"/>
  <c r="Z11" i="4"/>
  <c r="Q14" i="4"/>
  <c r="AK18" i="4"/>
  <c r="Z20" i="4"/>
  <c r="AB20" i="4" s="1"/>
  <c r="AA20" i="4"/>
  <c r="M23" i="4"/>
  <c r="AK25" i="4"/>
  <c r="M27" i="4"/>
  <c r="Q29" i="4"/>
  <c r="AK29" i="4"/>
  <c r="AA36" i="4"/>
  <c r="Q41" i="4"/>
  <c r="M44" i="4"/>
  <c r="AC45" i="4"/>
  <c r="Z48" i="4"/>
  <c r="X48" i="4"/>
  <c r="M51" i="4"/>
  <c r="L55" i="4"/>
  <c r="M13" i="5"/>
  <c r="AA15" i="5"/>
  <c r="AK16" i="5"/>
  <c r="U20" i="5"/>
  <c r="Y21" i="5"/>
  <c r="M25" i="5"/>
  <c r="U26" i="5"/>
  <c r="P36" i="5"/>
  <c r="Q11" i="6"/>
  <c r="AC13" i="6"/>
  <c r="U20" i="6"/>
  <c r="Q21" i="6"/>
  <c r="U9" i="7"/>
  <c r="AK9" i="7"/>
  <c r="M18" i="7"/>
  <c r="U31" i="7"/>
  <c r="Y31" i="7"/>
  <c r="AC31" i="7"/>
  <c r="AC39" i="7"/>
  <c r="U46" i="7"/>
  <c r="AK46" i="7"/>
  <c r="Q55" i="7"/>
  <c r="AK55" i="7"/>
  <c r="AC65" i="7"/>
  <c r="AK70" i="7"/>
  <c r="L17" i="9"/>
  <c r="AA17" i="9"/>
  <c r="AK17" i="9"/>
  <c r="AA13" i="10"/>
  <c r="M9" i="3"/>
  <c r="AB10" i="3"/>
  <c r="Q12" i="3"/>
  <c r="AK14" i="3"/>
  <c r="AK16" i="3"/>
  <c r="AB21" i="3"/>
  <c r="AC21" i="3" s="1"/>
  <c r="Q22" i="3"/>
  <c r="M23" i="3"/>
  <c r="M27" i="3"/>
  <c r="M9" i="4"/>
  <c r="AA11" i="4"/>
  <c r="AB12" i="4"/>
  <c r="AC14" i="4"/>
  <c r="Q16" i="4"/>
  <c r="AK16" i="4"/>
  <c r="L20" i="4"/>
  <c r="AC29" i="4"/>
  <c r="Y30" i="4"/>
  <c r="AK32" i="4"/>
  <c r="AC34" i="4"/>
  <c r="P36" i="4"/>
  <c r="Q36" i="4" s="1"/>
  <c r="AC39" i="4"/>
  <c r="AB39" i="4"/>
  <c r="U44" i="4"/>
  <c r="Q47" i="4"/>
  <c r="L48" i="4"/>
  <c r="AB49" i="4"/>
  <c r="AC49" i="4" s="1"/>
  <c r="Q50" i="4"/>
  <c r="U51" i="4"/>
  <c r="U53" i="4"/>
  <c r="T54" i="4"/>
  <c r="U54" i="4" s="1"/>
  <c r="L10" i="5"/>
  <c r="AF10" i="5"/>
  <c r="AK10" i="5" s="1"/>
  <c r="U13" i="5"/>
  <c r="F15" i="5"/>
  <c r="M18" i="5"/>
  <c r="U19" i="5"/>
  <c r="Q23" i="5"/>
  <c r="M24" i="5"/>
  <c r="M28" i="5"/>
  <c r="AA30" i="5"/>
  <c r="Q32" i="5"/>
  <c r="M34" i="5"/>
  <c r="AB34" i="5"/>
  <c r="AC34" i="5" s="1"/>
  <c r="F36" i="5"/>
  <c r="Q36" i="5" s="1"/>
  <c r="AA37" i="5"/>
  <c r="AF37" i="5"/>
  <c r="AK37" i="5" s="1"/>
  <c r="AC11" i="6"/>
  <c r="U15" i="6"/>
  <c r="AK15" i="6"/>
  <c r="AC21" i="6"/>
  <c r="Z22" i="6"/>
  <c r="AB22" i="6" s="1"/>
  <c r="AF22" i="6"/>
  <c r="AK22" i="6" s="1"/>
  <c r="AF10" i="7"/>
  <c r="AK10" i="7" s="1"/>
  <c r="I16" i="7"/>
  <c r="Y16" i="7" s="1"/>
  <c r="AJ16" i="7"/>
  <c r="M23" i="7"/>
  <c r="Q23" i="7"/>
  <c r="AK23" i="7"/>
  <c r="AB24" i="7"/>
  <c r="Z25" i="7"/>
  <c r="AB25" i="7" s="1"/>
  <c r="AC25" i="7" s="1"/>
  <c r="U29" i="7"/>
  <c r="Z30" i="7"/>
  <c r="AF30" i="7"/>
  <c r="AK30" i="7" s="1"/>
  <c r="AK44" i="7"/>
  <c r="AA54" i="7"/>
  <c r="AK60" i="7"/>
  <c r="AB67" i="7"/>
  <c r="AC67" i="7" s="1"/>
  <c r="AB16" i="8"/>
  <c r="Q17" i="8"/>
  <c r="AA27" i="8"/>
  <c r="AC32" i="8"/>
  <c r="U32" i="8"/>
  <c r="U13" i="9"/>
  <c r="Z31" i="9"/>
  <c r="AB19" i="10"/>
  <c r="AK32" i="10"/>
  <c r="AB33" i="10"/>
  <c r="AC33" i="10" s="1"/>
  <c r="AJ23" i="6"/>
  <c r="M12" i="7"/>
  <c r="U23" i="7"/>
  <c r="Q33" i="7"/>
  <c r="I36" i="7"/>
  <c r="AC36" i="7" s="1"/>
  <c r="AJ36" i="7"/>
  <c r="AJ48" i="7"/>
  <c r="AB49" i="7"/>
  <c r="Q51" i="7"/>
  <c r="Y57" i="7"/>
  <c r="I61" i="7"/>
  <c r="Y61" i="7" s="1"/>
  <c r="T61" i="7"/>
  <c r="U68" i="7"/>
  <c r="T73" i="7"/>
  <c r="AB13" i="8"/>
  <c r="AC18" i="8"/>
  <c r="AB20" i="8"/>
  <c r="AC33" i="8"/>
  <c r="U33" i="8"/>
  <c r="AA34" i="8"/>
  <c r="U15" i="9"/>
  <c r="AK15" i="9"/>
  <c r="AA25" i="9"/>
  <c r="Q27" i="9"/>
  <c r="AB27" i="9"/>
  <c r="M29" i="9"/>
  <c r="AC19" i="10"/>
  <c r="U25" i="10"/>
  <c r="Y25" i="10"/>
  <c r="AC28" i="10"/>
  <c r="U28" i="10"/>
  <c r="AC36" i="10"/>
  <c r="Q12" i="11"/>
  <c r="Q26" i="11"/>
  <c r="AA35" i="11"/>
  <c r="AA10" i="12"/>
  <c r="AK33" i="12"/>
  <c r="AA44" i="12"/>
  <c r="L44" i="12"/>
  <c r="T23" i="6"/>
  <c r="Z16" i="7"/>
  <c r="AB16" i="7" s="1"/>
  <c r="AC16" i="7" s="1"/>
  <c r="AB18" i="7"/>
  <c r="AC18" i="7" s="1"/>
  <c r="F48" i="7"/>
  <c r="Q48" i="7" s="1"/>
  <c r="U55" i="7"/>
  <c r="AK58" i="7"/>
  <c r="Y59" i="7"/>
  <c r="AB62" i="7"/>
  <c r="AC62" i="7" s="1"/>
  <c r="Q64" i="7"/>
  <c r="AJ67" i="7"/>
  <c r="AC9" i="8"/>
  <c r="F15" i="8"/>
  <c r="M15" i="8" s="1"/>
  <c r="Z21" i="8"/>
  <c r="Q23" i="8"/>
  <c r="AK26" i="8"/>
  <c r="L27" i="8"/>
  <c r="M27" i="8" s="1"/>
  <c r="AF27" i="8"/>
  <c r="M31" i="8"/>
  <c r="Q31" i="8"/>
  <c r="P34" i="8"/>
  <c r="F41" i="8"/>
  <c r="AJ41" i="8"/>
  <c r="AB21" i="9"/>
  <c r="AC27" i="9"/>
  <c r="U27" i="9"/>
  <c r="I32" i="9"/>
  <c r="Y32" i="9" s="1"/>
  <c r="AB29" i="10"/>
  <c r="AC29" i="10" s="1"/>
  <c r="AB9" i="11"/>
  <c r="AC9" i="11" s="1"/>
  <c r="AC11" i="11"/>
  <c r="U11" i="11"/>
  <c r="U33" i="12"/>
  <c r="M43" i="12"/>
  <c r="Q43" i="12"/>
  <c r="AK44" i="12"/>
  <c r="AK44" i="10"/>
  <c r="AK11" i="11"/>
  <c r="AC25" i="11"/>
  <c r="U25" i="11"/>
  <c r="Q34" i="12"/>
  <c r="M34" i="12"/>
  <c r="AK34" i="12"/>
  <c r="X23" i="6"/>
  <c r="Y23" i="6" s="1"/>
  <c r="AA10" i="7"/>
  <c r="AB10" i="7" s="1"/>
  <c r="AC10" i="7" s="1"/>
  <c r="AC12" i="7"/>
  <c r="L16" i="7"/>
  <c r="AC20" i="7"/>
  <c r="AB22" i="7"/>
  <c r="AC22" i="7" s="1"/>
  <c r="AK27" i="7"/>
  <c r="AB29" i="7"/>
  <c r="AC29" i="7" s="1"/>
  <c r="M33" i="7"/>
  <c r="AK33" i="7"/>
  <c r="U35" i="7"/>
  <c r="Y46" i="7"/>
  <c r="Y47" i="7"/>
  <c r="X48" i="7"/>
  <c r="U49" i="7"/>
  <c r="M51" i="7"/>
  <c r="M55" i="7"/>
  <c r="M60" i="7"/>
  <c r="U62" i="7"/>
  <c r="U65" i="7"/>
  <c r="AA67" i="7"/>
  <c r="Q68" i="7"/>
  <c r="U70" i="7"/>
  <c r="Y71" i="7"/>
  <c r="AB72" i="7"/>
  <c r="U10" i="8"/>
  <c r="AC13" i="8"/>
  <c r="I15" i="8"/>
  <c r="U17" i="8"/>
  <c r="L21" i="8"/>
  <c r="M21" i="8" s="1"/>
  <c r="M24" i="8"/>
  <c r="P27" i="8"/>
  <c r="Q27" i="8" s="1"/>
  <c r="AC29" i="8"/>
  <c r="AB29" i="8"/>
  <c r="M32" i="8"/>
  <c r="F34" i="8"/>
  <c r="AB14" i="9"/>
  <c r="AC14" i="9" s="1"/>
  <c r="T25" i="9"/>
  <c r="AK25" i="9" s="1"/>
  <c r="M27" i="9"/>
  <c r="M12" i="10"/>
  <c r="AB12" i="10"/>
  <c r="AC12" i="10" s="1"/>
  <c r="L13" i="10"/>
  <c r="Q15" i="10"/>
  <c r="U16" i="10"/>
  <c r="AK17" i="10"/>
  <c r="I38" i="10"/>
  <c r="AJ38" i="10"/>
  <c r="AK41" i="10"/>
  <c r="AC14" i="11"/>
  <c r="U14" i="11"/>
  <c r="M19" i="11"/>
  <c r="Q19" i="11"/>
  <c r="AB20" i="11"/>
  <c r="AC20" i="11" s="1"/>
  <c r="AC31" i="11"/>
  <c r="U31" i="11"/>
  <c r="F17" i="12"/>
  <c r="M17" i="12" s="1"/>
  <c r="F24" i="12"/>
  <c r="Q24" i="12" s="1"/>
  <c r="U34" i="12"/>
  <c r="U20" i="10"/>
  <c r="AK34" i="10"/>
  <c r="Q9" i="12"/>
  <c r="M9" i="12"/>
  <c r="Q31" i="12"/>
  <c r="L23" i="6"/>
  <c r="AF23" i="6"/>
  <c r="AK23" i="6" s="1"/>
  <c r="Q9" i="7"/>
  <c r="M19" i="7"/>
  <c r="AC24" i="7"/>
  <c r="AA30" i="7"/>
  <c r="F36" i="7"/>
  <c r="Q36" i="7" s="1"/>
  <c r="AF36" i="7"/>
  <c r="AK36" i="7" s="1"/>
  <c r="Z41" i="7"/>
  <c r="AB42" i="7"/>
  <c r="Q44" i="7"/>
  <c r="AF48" i="7"/>
  <c r="U50" i="7"/>
  <c r="U51" i="7"/>
  <c r="AK52" i="7"/>
  <c r="AB53" i="7"/>
  <c r="AC53" i="7" s="1"/>
  <c r="Z54" i="7"/>
  <c r="AB54" i="7" s="1"/>
  <c r="AC54" i="7" s="1"/>
  <c r="U56" i="7"/>
  <c r="U59" i="7"/>
  <c r="P61" i="7"/>
  <c r="AA73" i="7"/>
  <c r="Z74" i="7"/>
  <c r="U11" i="8"/>
  <c r="U14" i="8"/>
  <c r="Z15" i="8"/>
  <c r="AB15" i="8" s="1"/>
  <c r="AC15" i="8" s="1"/>
  <c r="Q20" i="8"/>
  <c r="AB22" i="8"/>
  <c r="AC22" i="8" s="1"/>
  <c r="T27" i="8"/>
  <c r="U27" i="8" s="1"/>
  <c r="AK29" i="8"/>
  <c r="AB30" i="8"/>
  <c r="AC30" i="8" s="1"/>
  <c r="I34" i="8"/>
  <c r="AC35" i="8"/>
  <c r="AA40" i="8"/>
  <c r="Q14" i="9"/>
  <c r="AB29" i="9"/>
  <c r="Q10" i="10"/>
  <c r="F21" i="10"/>
  <c r="M21" i="10" s="1"/>
  <c r="AK27" i="10"/>
  <c r="Y33" i="10"/>
  <c r="Q36" i="10"/>
  <c r="U37" i="10"/>
  <c r="AC37" i="10"/>
  <c r="AK39" i="10"/>
  <c r="AB40" i="10"/>
  <c r="AC40" i="10" s="1"/>
  <c r="AK12" i="11"/>
  <c r="M20" i="11"/>
  <c r="Q20" i="11"/>
  <c r="AK34" i="11"/>
  <c r="M33" i="12"/>
  <c r="U35" i="12"/>
  <c r="AB42" i="12"/>
  <c r="AC42" i="12" s="1"/>
  <c r="M37" i="8"/>
  <c r="M39" i="8"/>
  <c r="Q9" i="9"/>
  <c r="AB13" i="9"/>
  <c r="M15" i="9"/>
  <c r="X17" i="9"/>
  <c r="U18" i="9"/>
  <c r="Q20" i="9"/>
  <c r="U22" i="9"/>
  <c r="Q24" i="9"/>
  <c r="U26" i="9"/>
  <c r="Q28" i="9"/>
  <c r="U30" i="9"/>
  <c r="L31" i="9"/>
  <c r="AF31" i="9"/>
  <c r="U9" i="10"/>
  <c r="M11" i="10"/>
  <c r="AK11" i="10"/>
  <c r="T13" i="10"/>
  <c r="Q20" i="10"/>
  <c r="L21" i="10"/>
  <c r="AF21" i="10"/>
  <c r="M24" i="10"/>
  <c r="Z31" i="10"/>
  <c r="Z38" i="10"/>
  <c r="AB38" i="10" s="1"/>
  <c r="U9" i="11"/>
  <c r="U20" i="11"/>
  <c r="P22" i="11"/>
  <c r="Q22" i="11" s="1"/>
  <c r="Q24" i="11"/>
  <c r="AK25" i="11"/>
  <c r="T29" i="11"/>
  <c r="M33" i="11"/>
  <c r="Z34" i="11"/>
  <c r="AB9" i="12"/>
  <c r="AC9" i="12" s="1"/>
  <c r="U11" i="12"/>
  <c r="U15" i="12"/>
  <c r="U19" i="12"/>
  <c r="M23" i="12"/>
  <c r="U26" i="12"/>
  <c r="Q36" i="12"/>
  <c r="U37" i="12"/>
  <c r="AA39" i="12"/>
  <c r="Q41" i="12"/>
  <c r="AK42" i="12"/>
  <c r="I44" i="12"/>
  <c r="AK33" i="8"/>
  <c r="L34" i="8"/>
  <c r="AF34" i="8"/>
  <c r="AK34" i="8" s="1"/>
  <c r="AC39" i="8"/>
  <c r="Z40" i="8"/>
  <c r="AB40" i="8" s="1"/>
  <c r="AC40" i="8" s="1"/>
  <c r="AF40" i="8"/>
  <c r="X41" i="8"/>
  <c r="Y41" i="8" s="1"/>
  <c r="AB9" i="9"/>
  <c r="Z17" i="9"/>
  <c r="AB17" i="9" s="1"/>
  <c r="M18" i="9"/>
  <c r="U21" i="9"/>
  <c r="M22" i="9"/>
  <c r="AC22" i="9"/>
  <c r="AB24" i="9"/>
  <c r="AC24" i="9" s="1"/>
  <c r="L32" i="9"/>
  <c r="U11" i="10"/>
  <c r="M18" i="10"/>
  <c r="AA21" i="10"/>
  <c r="Q23" i="10"/>
  <c r="M25" i="10"/>
  <c r="AB25" i="10"/>
  <c r="AK28" i="10"/>
  <c r="M32" i="10"/>
  <c r="AB32" i="10"/>
  <c r="AK35" i="10"/>
  <c r="M39" i="10"/>
  <c r="AB39" i="10"/>
  <c r="AK42" i="10"/>
  <c r="I44" i="10"/>
  <c r="U44" i="10" s="1"/>
  <c r="M13" i="11"/>
  <c r="AA15" i="11"/>
  <c r="AJ22" i="11"/>
  <c r="AC24" i="11"/>
  <c r="AB26" i="11"/>
  <c r="AC26" i="11" s="1"/>
  <c r="M30" i="11"/>
  <c r="U33" i="11"/>
  <c r="AK33" i="11"/>
  <c r="AA34" i="11"/>
  <c r="L35" i="11"/>
  <c r="AF35" i="11"/>
  <c r="L10" i="12"/>
  <c r="AC21" i="12"/>
  <c r="AB21" i="12"/>
  <c r="U23" i="12"/>
  <c r="AB28" i="12"/>
  <c r="AC28" i="12" s="1"/>
  <c r="M31" i="12"/>
  <c r="AC37" i="12"/>
  <c r="AB41" i="12"/>
  <c r="AB43" i="12"/>
  <c r="AC43" i="12" s="1"/>
  <c r="Z44" i="12"/>
  <c r="AB44" i="12" s="1"/>
  <c r="AC44" i="12" s="1"/>
  <c r="AJ15" i="11"/>
  <c r="AC17" i="11"/>
  <c r="AB19" i="11"/>
  <c r="U26" i="11"/>
  <c r="AK26" i="11"/>
  <c r="AC28" i="11"/>
  <c r="F34" i="11"/>
  <c r="M34" i="11" s="1"/>
  <c r="P35" i="11"/>
  <c r="P10" i="12"/>
  <c r="AC12" i="12"/>
  <c r="Y14" i="12"/>
  <c r="X17" i="12"/>
  <c r="AB18" i="12"/>
  <c r="Q20" i="12"/>
  <c r="AK21" i="12"/>
  <c r="X24" i="12"/>
  <c r="AB25" i="12"/>
  <c r="AC25" i="12" s="1"/>
  <c r="Q27" i="12"/>
  <c r="AK28" i="12"/>
  <c r="I30" i="12"/>
  <c r="U32" i="12"/>
  <c r="Y33" i="12"/>
  <c r="AB34" i="12"/>
  <c r="AC34" i="12" s="1"/>
  <c r="AB36" i="12"/>
  <c r="AC36" i="12" s="1"/>
  <c r="U43" i="12"/>
  <c r="Q21" i="11"/>
  <c r="AC22" i="12"/>
  <c r="AC29" i="12"/>
  <c r="Z30" i="12"/>
  <c r="AB30" i="12" s="1"/>
  <c r="AK32" i="12"/>
  <c r="U31" i="8"/>
  <c r="T34" i="8"/>
  <c r="U39" i="8"/>
  <c r="T40" i="8"/>
  <c r="P41" i="8"/>
  <c r="Q10" i="9"/>
  <c r="AB15" i="9"/>
  <c r="F17" i="9"/>
  <c r="Q17" i="9" s="1"/>
  <c r="U19" i="9"/>
  <c r="Q21" i="9"/>
  <c r="U23" i="9"/>
  <c r="AJ25" i="9"/>
  <c r="AK29" i="9"/>
  <c r="I31" i="9"/>
  <c r="F32" i="9"/>
  <c r="AJ32" i="9"/>
  <c r="P13" i="10"/>
  <c r="AK14" i="10"/>
  <c r="AC15" i="10"/>
  <c r="Y17" i="10"/>
  <c r="M22" i="10"/>
  <c r="Q25" i="10"/>
  <c r="M26" i="10"/>
  <c r="Q32" i="10"/>
  <c r="M33" i="10"/>
  <c r="Q39" i="10"/>
  <c r="M40" i="10"/>
  <c r="AJ45" i="10"/>
  <c r="AC10" i="11"/>
  <c r="AB12" i="11"/>
  <c r="Q13" i="11"/>
  <c r="M16" i="11"/>
  <c r="U19" i="11"/>
  <c r="AK19" i="11"/>
  <c r="AC21" i="11"/>
  <c r="U24" i="11"/>
  <c r="M27" i="11"/>
  <c r="AA29" i="11"/>
  <c r="Q30" i="11"/>
  <c r="T35" i="11"/>
  <c r="U35" i="11" s="1"/>
  <c r="AJ10" i="12"/>
  <c r="AB15" i="12"/>
  <c r="M22" i="12"/>
  <c r="M29" i="12"/>
  <c r="AA30" i="12"/>
  <c r="U40" i="12"/>
  <c r="AB24" i="12"/>
  <c r="Y10" i="12"/>
  <c r="AC30" i="12"/>
  <c r="Y30" i="12"/>
  <c r="U30" i="12"/>
  <c r="Y44" i="12"/>
  <c r="U44" i="12"/>
  <c r="Q10" i="12"/>
  <c r="AK13" i="12"/>
  <c r="AC16" i="12"/>
  <c r="AK17" i="12"/>
  <c r="AA24" i="12"/>
  <c r="AK24" i="12"/>
  <c r="M39" i="12"/>
  <c r="T10" i="12"/>
  <c r="AK10" i="12" s="1"/>
  <c r="Z10" i="12"/>
  <c r="AB10" i="12" s="1"/>
  <c r="AC10" i="12" s="1"/>
  <c r="M12" i="12"/>
  <c r="P17" i="12"/>
  <c r="Q23" i="12"/>
  <c r="F30" i="12"/>
  <c r="AB31" i="12"/>
  <c r="AC31" i="12" s="1"/>
  <c r="Q37" i="12"/>
  <c r="AC38" i="12"/>
  <c r="P39" i="12"/>
  <c r="Q39" i="12" s="1"/>
  <c r="X39" i="12"/>
  <c r="Y39" i="12" s="1"/>
  <c r="AF39" i="12"/>
  <c r="F44" i="12"/>
  <c r="L45" i="12"/>
  <c r="T45" i="12"/>
  <c r="U45" i="12" s="1"/>
  <c r="Z45" i="12"/>
  <c r="AB45" i="12" s="1"/>
  <c r="AC45" i="12" s="1"/>
  <c r="AC13" i="12"/>
  <c r="Q17" i="12"/>
  <c r="Y9" i="12"/>
  <c r="Y11" i="12"/>
  <c r="AC11" i="12"/>
  <c r="U16" i="12"/>
  <c r="AC17" i="12"/>
  <c r="Y17" i="12"/>
  <c r="U17" i="12"/>
  <c r="Q19" i="12"/>
  <c r="AC20" i="12"/>
  <c r="AC24" i="12"/>
  <c r="Y24" i="12"/>
  <c r="U24" i="12"/>
  <c r="Q26" i="12"/>
  <c r="AC27" i="12"/>
  <c r="Q33" i="12"/>
  <c r="Q40" i="12"/>
  <c r="AC41" i="12"/>
  <c r="M45" i="12"/>
  <c r="Q15" i="12"/>
  <c r="M10" i="12"/>
  <c r="M11" i="12"/>
  <c r="Q11" i="12"/>
  <c r="Y12" i="12"/>
  <c r="AB14" i="12"/>
  <c r="AC14" i="12" s="1"/>
  <c r="Y15" i="12"/>
  <c r="AC15" i="12"/>
  <c r="AC18" i="12"/>
  <c r="Y22" i="12"/>
  <c r="AK22" i="12"/>
  <c r="Y29" i="12"/>
  <c r="AK29" i="12"/>
  <c r="AK31" i="12"/>
  <c r="AC32" i="12"/>
  <c r="Y36" i="12"/>
  <c r="AK36" i="12"/>
  <c r="M38" i="12"/>
  <c r="L39" i="12"/>
  <c r="T39" i="12"/>
  <c r="U39" i="12" s="1"/>
  <c r="Z39" i="12"/>
  <c r="Y43" i="12"/>
  <c r="AK43" i="12"/>
  <c r="Y45" i="12"/>
  <c r="P45" i="12"/>
  <c r="Q45" i="12" s="1"/>
  <c r="X45" i="12"/>
  <c r="AF45" i="12"/>
  <c r="Y13" i="12"/>
  <c r="Y20" i="12"/>
  <c r="Y27" i="12"/>
  <c r="Y34" i="12"/>
  <c r="Y38" i="12"/>
  <c r="Y41" i="12"/>
  <c r="Y21" i="12"/>
  <c r="Y28" i="12"/>
  <c r="Y31" i="12"/>
  <c r="Y35" i="12"/>
  <c r="Y42" i="12"/>
  <c r="Y15" i="11"/>
  <c r="U15" i="11"/>
  <c r="AK22" i="11"/>
  <c r="Y29" i="11"/>
  <c r="U29" i="11"/>
  <c r="Q35" i="11"/>
  <c r="Q34" i="11"/>
  <c r="Y35" i="11"/>
  <c r="AK15" i="11"/>
  <c r="AC22" i="11"/>
  <c r="Y22" i="11"/>
  <c r="U22" i="11"/>
  <c r="AK29" i="11"/>
  <c r="Q29" i="11"/>
  <c r="AK35" i="11"/>
  <c r="M10" i="11"/>
  <c r="Y12" i="11"/>
  <c r="AC12" i="11"/>
  <c r="M14" i="11"/>
  <c r="Z15" i="11"/>
  <c r="AB15" i="11" s="1"/>
  <c r="AC15" i="11" s="1"/>
  <c r="M17" i="11"/>
  <c r="Y19" i="11"/>
  <c r="AC19" i="11"/>
  <c r="M21" i="11"/>
  <c r="Z22" i="11"/>
  <c r="AB22" i="11" s="1"/>
  <c r="M24" i="11"/>
  <c r="Y26" i="11"/>
  <c r="M28" i="11"/>
  <c r="Z29" i="11"/>
  <c r="AB29" i="11" s="1"/>
  <c r="AC29" i="11" s="1"/>
  <c r="M31" i="11"/>
  <c r="Y33" i="11"/>
  <c r="AC33" i="11"/>
  <c r="Z35" i="11"/>
  <c r="Y9" i="11"/>
  <c r="Y13" i="11"/>
  <c r="AC13" i="11"/>
  <c r="Y16" i="11"/>
  <c r="AC16" i="11"/>
  <c r="Y20" i="11"/>
  <c r="Y23" i="11"/>
  <c r="AC23" i="11"/>
  <c r="Y27" i="11"/>
  <c r="AC27" i="11"/>
  <c r="Y30" i="11"/>
  <c r="AC30" i="11"/>
  <c r="U34" i="11"/>
  <c r="Y34" i="11"/>
  <c r="Y10" i="11"/>
  <c r="Y14" i="11"/>
  <c r="Y17" i="11"/>
  <c r="Y21" i="11"/>
  <c r="Y24" i="11"/>
  <c r="Y28" i="11"/>
  <c r="Y31" i="11"/>
  <c r="Y11" i="11"/>
  <c r="M15" i="11"/>
  <c r="Y18" i="11"/>
  <c r="M22" i="11"/>
  <c r="Y25" i="11"/>
  <c r="M29" i="11"/>
  <c r="Y32" i="11"/>
  <c r="M35" i="11"/>
  <c r="Q13" i="10"/>
  <c r="M13" i="10"/>
  <c r="AK13" i="10"/>
  <c r="AC44" i="10"/>
  <c r="Y44" i="10"/>
  <c r="U21" i="10"/>
  <c r="AK16" i="10"/>
  <c r="AA31" i="10"/>
  <c r="AB31" i="10" s="1"/>
  <c r="AC31" i="10" s="1"/>
  <c r="Q9" i="10"/>
  <c r="Y9" i="10"/>
  <c r="AC9" i="10"/>
  <c r="Z13" i="10"/>
  <c r="M15" i="10"/>
  <c r="AC17" i="10"/>
  <c r="AC20" i="10"/>
  <c r="X21" i="10"/>
  <c r="Y21" i="10" s="1"/>
  <c r="AJ21" i="10"/>
  <c r="M23" i="10"/>
  <c r="AB24" i="10"/>
  <c r="AC24" i="10" s="1"/>
  <c r="Q30" i="10"/>
  <c r="Q37" i="10"/>
  <c r="P38" i="10"/>
  <c r="Q38" i="10" s="1"/>
  <c r="F44" i="10"/>
  <c r="L45" i="10"/>
  <c r="T45" i="10"/>
  <c r="U45" i="10" s="1"/>
  <c r="Z45" i="10"/>
  <c r="AB45" i="10" s="1"/>
  <c r="Y12" i="10"/>
  <c r="AC16" i="10"/>
  <c r="Q18" i="10"/>
  <c r="Y19" i="10"/>
  <c r="AK31" i="10"/>
  <c r="AC35" i="10"/>
  <c r="Y14" i="10"/>
  <c r="AC14" i="10"/>
  <c r="U19" i="10"/>
  <c r="AK21" i="10"/>
  <c r="Y22" i="10"/>
  <c r="AC22" i="10"/>
  <c r="Q26" i="10"/>
  <c r="AC27" i="10"/>
  <c r="Y31" i="10"/>
  <c r="U31" i="10"/>
  <c r="Q33" i="10"/>
  <c r="AC34" i="10"/>
  <c r="AC38" i="10"/>
  <c r="Y38" i="10"/>
  <c r="U38" i="10"/>
  <c r="Q40" i="10"/>
  <c r="AC41" i="10"/>
  <c r="M45" i="10"/>
  <c r="Q11" i="10"/>
  <c r="Z21" i="10"/>
  <c r="Q31" i="10"/>
  <c r="M31" i="10"/>
  <c r="M38" i="10"/>
  <c r="AK38" i="10"/>
  <c r="AB10" i="10"/>
  <c r="AC10" i="10" s="1"/>
  <c r="Y11" i="10"/>
  <c r="AC11" i="10"/>
  <c r="I13" i="10"/>
  <c r="M14" i="10"/>
  <c r="Q14" i="10"/>
  <c r="Y15" i="10"/>
  <c r="AB17" i="10"/>
  <c r="Y18" i="10"/>
  <c r="AC18" i="10"/>
  <c r="M20" i="10"/>
  <c r="P21" i="10"/>
  <c r="Q21" i="10" s="1"/>
  <c r="Q22" i="10"/>
  <c r="AC23" i="10"/>
  <c r="AK24" i="10"/>
  <c r="AC25" i="10"/>
  <c r="Y29" i="10"/>
  <c r="AK29" i="10"/>
  <c r="AC32" i="10"/>
  <c r="Y36" i="10"/>
  <c r="AK36" i="10"/>
  <c r="AC39" i="10"/>
  <c r="Y43" i="10"/>
  <c r="AK43" i="10"/>
  <c r="AC45" i="10"/>
  <c r="P45" i="10"/>
  <c r="Q45" i="10" s="1"/>
  <c r="X45" i="10"/>
  <c r="Y45" i="10" s="1"/>
  <c r="AF45" i="10"/>
  <c r="AK45" i="10" s="1"/>
  <c r="Y16" i="10"/>
  <c r="Y20" i="10"/>
  <c r="Y23" i="10"/>
  <c r="Y27" i="10"/>
  <c r="Y34" i="10"/>
  <c r="Y41" i="10"/>
  <c r="Y24" i="10"/>
  <c r="Y28" i="10"/>
  <c r="Y35" i="10"/>
  <c r="Y42" i="10"/>
  <c r="Q12" i="9"/>
  <c r="AC13" i="9"/>
  <c r="M16" i="9"/>
  <c r="Q16" i="9"/>
  <c r="M17" i="9"/>
  <c r="AK21" i="9"/>
  <c r="AK28" i="9"/>
  <c r="AK32" i="9"/>
  <c r="AK10" i="9"/>
  <c r="AC11" i="9"/>
  <c r="AK14" i="9"/>
  <c r="AC15" i="9"/>
  <c r="AC21" i="9"/>
  <c r="Z25" i="9"/>
  <c r="AB25" i="9" s="1"/>
  <c r="AC25" i="9" s="1"/>
  <c r="AC28" i="9"/>
  <c r="Y31" i="9"/>
  <c r="U31" i="9"/>
  <c r="AK31" i="9"/>
  <c r="AC9" i="9"/>
  <c r="Y11" i="9"/>
  <c r="AK11" i="9"/>
  <c r="Y15" i="9"/>
  <c r="AC17" i="9"/>
  <c r="Y17" i="9"/>
  <c r="U17" i="9"/>
  <c r="Q25" i="9"/>
  <c r="M25" i="9"/>
  <c r="AB10" i="9"/>
  <c r="AC10" i="9" s="1"/>
  <c r="Y12" i="9"/>
  <c r="AC12" i="9"/>
  <c r="M19" i="9"/>
  <c r="Q19" i="9"/>
  <c r="M23" i="9"/>
  <c r="Q23" i="9"/>
  <c r="Y25" i="9"/>
  <c r="U25" i="9"/>
  <c r="M26" i="9"/>
  <c r="Q26" i="9"/>
  <c r="M30" i="9"/>
  <c r="Q30" i="9"/>
  <c r="Q31" i="9"/>
  <c r="M31" i="9"/>
  <c r="AA31" i="9"/>
  <c r="Y16" i="9"/>
  <c r="AC23" i="9"/>
  <c r="Y9" i="9"/>
  <c r="Y13" i="9"/>
  <c r="Y20" i="9"/>
  <c r="Y24" i="9"/>
  <c r="Y27" i="9"/>
  <c r="AC16" i="9"/>
  <c r="Y19" i="9"/>
  <c r="AC19" i="9"/>
  <c r="Y23" i="9"/>
  <c r="Y26" i="9"/>
  <c r="AC26" i="9"/>
  <c r="Y30" i="9"/>
  <c r="AC30" i="9"/>
  <c r="Z32" i="9"/>
  <c r="AB32" i="9" s="1"/>
  <c r="Y10" i="9"/>
  <c r="Y14" i="9"/>
  <c r="Y21" i="9"/>
  <c r="Y28" i="9"/>
  <c r="M11" i="8"/>
  <c r="Q11" i="8"/>
  <c r="Q21" i="8"/>
  <c r="Y40" i="8"/>
  <c r="U40" i="8"/>
  <c r="AK41" i="8"/>
  <c r="AC11" i="8"/>
  <c r="AB12" i="8"/>
  <c r="AC12" i="8" s="1"/>
  <c r="AK13" i="8"/>
  <c r="AK15" i="8"/>
  <c r="AB19" i="8"/>
  <c r="AC19" i="8" s="1"/>
  <c r="AB21" i="8"/>
  <c r="AC23" i="8"/>
  <c r="Y15" i="8"/>
  <c r="U15" i="8"/>
  <c r="AK27" i="8"/>
  <c r="Y14" i="8"/>
  <c r="AC14" i="8"/>
  <c r="AK16" i="8"/>
  <c r="AC20" i="8"/>
  <c r="AK20" i="8"/>
  <c r="Q34" i="8"/>
  <c r="AC37" i="8"/>
  <c r="AK40" i="8"/>
  <c r="AC21" i="8"/>
  <c r="U21" i="8"/>
  <c r="AK9" i="8"/>
  <c r="AC16" i="8"/>
  <c r="Y17" i="8"/>
  <c r="AC17" i="8"/>
  <c r="M18" i="8"/>
  <c r="Q18" i="8"/>
  <c r="Y21" i="8"/>
  <c r="AC27" i="8"/>
  <c r="Q40" i="8"/>
  <c r="Q41" i="8"/>
  <c r="M41" i="8"/>
  <c r="Y24" i="8"/>
  <c r="Z27" i="8"/>
  <c r="AB27" i="8" s="1"/>
  <c r="Y31" i="8"/>
  <c r="AC31" i="8"/>
  <c r="Z34" i="8"/>
  <c r="AB34" i="8" s="1"/>
  <c r="AC34" i="8" s="1"/>
  <c r="Y38" i="8"/>
  <c r="AC38" i="8"/>
  <c r="U41" i="8"/>
  <c r="M9" i="8"/>
  <c r="U9" i="8"/>
  <c r="Y11" i="8"/>
  <c r="M13" i="8"/>
  <c r="U13" i="8"/>
  <c r="M16" i="8"/>
  <c r="U16" i="8"/>
  <c r="Y18" i="8"/>
  <c r="U20" i="8"/>
  <c r="M23" i="8"/>
  <c r="U23" i="8"/>
  <c r="Q25" i="8"/>
  <c r="Y25" i="8"/>
  <c r="Q28" i="8"/>
  <c r="Y28" i="8"/>
  <c r="M30" i="8"/>
  <c r="U30" i="8"/>
  <c r="Q32" i="8"/>
  <c r="Y32" i="8"/>
  <c r="Q35" i="8"/>
  <c r="Y35" i="8"/>
  <c r="U37" i="8"/>
  <c r="Q39" i="8"/>
  <c r="Y39" i="8"/>
  <c r="L40" i="8"/>
  <c r="M40" i="8" s="1"/>
  <c r="Z41" i="8"/>
  <c r="AB41" i="8" s="1"/>
  <c r="AC41" i="8" s="1"/>
  <c r="Y12" i="8"/>
  <c r="Y19" i="8"/>
  <c r="Y22" i="8"/>
  <c r="Y26" i="8"/>
  <c r="Y29" i="8"/>
  <c r="Y33" i="8"/>
  <c r="Y36" i="8"/>
  <c r="Y9" i="8"/>
  <c r="Y13" i="8"/>
  <c r="Y16" i="8"/>
  <c r="Y20" i="8"/>
  <c r="Y23" i="8"/>
  <c r="Y27" i="8"/>
  <c r="Y30" i="8"/>
  <c r="M34" i="8"/>
  <c r="U34" i="8"/>
  <c r="Y34" i="8"/>
  <c r="Y37" i="8"/>
  <c r="Y10" i="7"/>
  <c r="U10" i="7"/>
  <c r="M13" i="7"/>
  <c r="Q13" i="7"/>
  <c r="Q30" i="7"/>
  <c r="M16" i="7"/>
  <c r="U16" i="7"/>
  <c r="AK18" i="7"/>
  <c r="AK22" i="7"/>
  <c r="AK25" i="7"/>
  <c r="M36" i="7"/>
  <c r="U27" i="7"/>
  <c r="Y36" i="7"/>
  <c r="Y9" i="7"/>
  <c r="AC9" i="7"/>
  <c r="Q10" i="7"/>
  <c r="M10" i="7"/>
  <c r="M11" i="7"/>
  <c r="AB14" i="7"/>
  <c r="AC14" i="7" s="1"/>
  <c r="M15" i="7"/>
  <c r="Y19" i="7"/>
  <c r="AC19" i="7"/>
  <c r="M20" i="7"/>
  <c r="Q20" i="7"/>
  <c r="Y23" i="7"/>
  <c r="AC23" i="7"/>
  <c r="M24" i="7"/>
  <c r="Q24" i="7"/>
  <c r="U25" i="7"/>
  <c r="P25" i="7"/>
  <c r="Q25" i="7" s="1"/>
  <c r="X25" i="7"/>
  <c r="Y25" i="7" s="1"/>
  <c r="U34" i="7"/>
  <c r="U61" i="7"/>
  <c r="AC32" i="7"/>
  <c r="AK37" i="7"/>
  <c r="AC11" i="7"/>
  <c r="AK11" i="7"/>
  <c r="AC15" i="7"/>
  <c r="AK15" i="7"/>
  <c r="AC26" i="7"/>
  <c r="U26" i="7"/>
  <c r="Y27" i="7"/>
  <c r="AB30" i="7"/>
  <c r="M32" i="7"/>
  <c r="Q32" i="7"/>
  <c r="U38" i="7"/>
  <c r="M48" i="7"/>
  <c r="Q41" i="7"/>
  <c r="M41" i="7"/>
  <c r="Q56" i="7"/>
  <c r="U11" i="7"/>
  <c r="Y13" i="7"/>
  <c r="U15" i="7"/>
  <c r="U18" i="7"/>
  <c r="Y20" i="7"/>
  <c r="U22" i="7"/>
  <c r="Y24" i="7"/>
  <c r="L25" i="7"/>
  <c r="AB27" i="7"/>
  <c r="AC27" i="7" s="1"/>
  <c r="Y28" i="7"/>
  <c r="AC28" i="7"/>
  <c r="I30" i="7"/>
  <c r="L30" i="7"/>
  <c r="M30" i="7" s="1"/>
  <c r="M31" i="7"/>
  <c r="Q31" i="7"/>
  <c r="Y32" i="7"/>
  <c r="AB34" i="7"/>
  <c r="AC34" i="7" s="1"/>
  <c r="Y35" i="7"/>
  <c r="AC35" i="7"/>
  <c r="M39" i="7"/>
  <c r="Q39" i="7"/>
  <c r="U40" i="7"/>
  <c r="AA41" i="7"/>
  <c r="M43" i="7"/>
  <c r="Q43" i="7"/>
  <c r="Z48" i="7"/>
  <c r="AB48" i="7" s="1"/>
  <c r="Y49" i="7"/>
  <c r="AK49" i="7"/>
  <c r="M53" i="7"/>
  <c r="Q53" i="7"/>
  <c r="Y54" i="7"/>
  <c r="U54" i="7"/>
  <c r="AC57" i="7"/>
  <c r="Q58" i="7"/>
  <c r="M58" i="7"/>
  <c r="AK61" i="7"/>
  <c r="AK65" i="7"/>
  <c r="Y74" i="7"/>
  <c r="U74" i="7"/>
  <c r="AK41" i="7"/>
  <c r="AC49" i="7"/>
  <c r="Y52" i="7"/>
  <c r="Z73" i="7"/>
  <c r="AB73" i="7" s="1"/>
  <c r="AC73" i="7" s="1"/>
  <c r="Y14" i="7"/>
  <c r="Y17" i="7"/>
  <c r="Y21" i="7"/>
  <c r="M25" i="7"/>
  <c r="M28" i="7"/>
  <c r="Q28" i="7"/>
  <c r="Y29" i="7"/>
  <c r="AC33" i="7"/>
  <c r="M35" i="7"/>
  <c r="Q35" i="7"/>
  <c r="AK35" i="7"/>
  <c r="AB37" i="7"/>
  <c r="AC37" i="7" s="1"/>
  <c r="AC40" i="7"/>
  <c r="AC42" i="7"/>
  <c r="AC44" i="7"/>
  <c r="Y45" i="7"/>
  <c r="T48" i="7"/>
  <c r="AK48" i="7" s="1"/>
  <c r="AB51" i="7"/>
  <c r="AC51" i="7" s="1"/>
  <c r="U52" i="7"/>
  <c r="AC60" i="7"/>
  <c r="Y67" i="7"/>
  <c r="U67" i="7"/>
  <c r="U69" i="7"/>
  <c r="Y11" i="7"/>
  <c r="Y15" i="7"/>
  <c r="Y18" i="7"/>
  <c r="Y22" i="7"/>
  <c r="Q46" i="7"/>
  <c r="M50" i="7"/>
  <c r="Q50" i="7"/>
  <c r="Y55" i="7"/>
  <c r="L61" i="7"/>
  <c r="M61" i="7" s="1"/>
  <c r="AA61" i="7"/>
  <c r="AB61" i="7" s="1"/>
  <c r="U63" i="7"/>
  <c r="AC63" i="7"/>
  <c r="Y63" i="7"/>
  <c r="Q67" i="7"/>
  <c r="M67" i="7"/>
  <c r="AB38" i="7"/>
  <c r="AC38" i="7" s="1"/>
  <c r="I41" i="7"/>
  <c r="Q42" i="7"/>
  <c r="Y43" i="7"/>
  <c r="AC43" i="7"/>
  <c r="AB45" i="7"/>
  <c r="AC45" i="7" s="1"/>
  <c r="I48" i="7"/>
  <c r="Q49" i="7"/>
  <c r="Y50" i="7"/>
  <c r="AC50" i="7"/>
  <c r="AB52" i="7"/>
  <c r="AC52" i="7" s="1"/>
  <c r="F54" i="7"/>
  <c r="AC58" i="7"/>
  <c r="Q60" i="7"/>
  <c r="Y62" i="7"/>
  <c r="AK62" i="7"/>
  <c r="M64" i="7"/>
  <c r="AB69" i="7"/>
  <c r="AC69" i="7" s="1"/>
  <c r="Q73" i="7"/>
  <c r="M73" i="7"/>
  <c r="AJ73" i="7"/>
  <c r="AC68" i="7"/>
  <c r="Q71" i="7"/>
  <c r="AC72" i="7"/>
  <c r="Y73" i="7"/>
  <c r="U73" i="7"/>
  <c r="AK73" i="7"/>
  <c r="Y33" i="7"/>
  <c r="AB55" i="7"/>
  <c r="AC55" i="7" s="1"/>
  <c r="Y56" i="7"/>
  <c r="AC56" i="7"/>
  <c r="AK59" i="7"/>
  <c r="M63" i="7"/>
  <c r="Q63" i="7"/>
  <c r="Y64" i="7"/>
  <c r="AB66" i="7"/>
  <c r="AC66" i="7" s="1"/>
  <c r="AK69" i="7"/>
  <c r="AC70" i="7"/>
  <c r="F74" i="7"/>
  <c r="Y37" i="7"/>
  <c r="Y44" i="7"/>
  <c r="Y51" i="7"/>
  <c r="Y58" i="7"/>
  <c r="Y65" i="7"/>
  <c r="Y68" i="7"/>
  <c r="Y72" i="7"/>
  <c r="AK17" i="6"/>
  <c r="Q17" i="6"/>
  <c r="M17" i="6"/>
  <c r="AB17" i="6"/>
  <c r="AC22" i="6"/>
  <c r="U23" i="6"/>
  <c r="Q22" i="6"/>
  <c r="AB12" i="6"/>
  <c r="AC12" i="6" s="1"/>
  <c r="AK12" i="6"/>
  <c r="AC17" i="6"/>
  <c r="U17" i="6"/>
  <c r="Q23" i="6"/>
  <c r="M23" i="6"/>
  <c r="U9" i="6"/>
  <c r="Y11" i="6"/>
  <c r="L12" i="6"/>
  <c r="Y14" i="6"/>
  <c r="U16" i="6"/>
  <c r="M19" i="6"/>
  <c r="U19" i="6"/>
  <c r="Y21" i="6"/>
  <c r="L22" i="6"/>
  <c r="M10" i="6"/>
  <c r="M12" i="6"/>
  <c r="U12" i="6"/>
  <c r="Y12" i="6"/>
  <c r="M13" i="6"/>
  <c r="Y15" i="6"/>
  <c r="AC15" i="6"/>
  <c r="Y18" i="6"/>
  <c r="AC18" i="6"/>
  <c r="U22" i="6"/>
  <c r="Y22" i="6"/>
  <c r="AA23" i="6"/>
  <c r="AB23" i="6" s="1"/>
  <c r="AC23" i="6" s="1"/>
  <c r="Y9" i="6"/>
  <c r="Y16" i="6"/>
  <c r="Y19" i="6"/>
  <c r="Y10" i="6"/>
  <c r="Y13" i="6"/>
  <c r="Y20" i="6"/>
  <c r="M10" i="5"/>
  <c r="Q10" i="5"/>
  <c r="AB22" i="5"/>
  <c r="AC12" i="5"/>
  <c r="AK15" i="5"/>
  <c r="Q22" i="5"/>
  <c r="M22" i="5"/>
  <c r="AA22" i="5"/>
  <c r="Q30" i="5"/>
  <c r="Y36" i="5"/>
  <c r="U36" i="5"/>
  <c r="U10" i="5"/>
  <c r="Z10" i="5"/>
  <c r="AB10" i="5" s="1"/>
  <c r="AC10" i="5" s="1"/>
  <c r="Q14" i="5"/>
  <c r="P15" i="5"/>
  <c r="Q15" i="5" s="1"/>
  <c r="Q21" i="5"/>
  <c r="Q28" i="5"/>
  <c r="AC29" i="5"/>
  <c r="AC30" i="5"/>
  <c r="M31" i="5"/>
  <c r="Q31" i="5"/>
  <c r="Y37" i="5"/>
  <c r="AC11" i="5"/>
  <c r="AK12" i="5"/>
  <c r="AC13" i="5"/>
  <c r="I15" i="5"/>
  <c r="Q17" i="5"/>
  <c r="AC18" i="5"/>
  <c r="AK19" i="5"/>
  <c r="AC20" i="5"/>
  <c r="I22" i="5"/>
  <c r="Q24" i="5"/>
  <c r="AC25" i="5"/>
  <c r="AK26" i="5"/>
  <c r="AC27" i="5"/>
  <c r="M35" i="5"/>
  <c r="Q35" i="5"/>
  <c r="AA36" i="5"/>
  <c r="AB36" i="5" s="1"/>
  <c r="AC36" i="5" s="1"/>
  <c r="U37" i="5"/>
  <c r="AK22" i="5"/>
  <c r="AK9" i="5"/>
  <c r="AB9" i="5"/>
  <c r="AC9" i="5" s="1"/>
  <c r="Y13" i="5"/>
  <c r="AK13" i="5"/>
  <c r="Y20" i="5"/>
  <c r="AK20" i="5"/>
  <c r="Y27" i="5"/>
  <c r="AK27" i="5"/>
  <c r="M29" i="5"/>
  <c r="L30" i="5"/>
  <c r="M30" i="5" s="1"/>
  <c r="T30" i="5"/>
  <c r="U30" i="5" s="1"/>
  <c r="Z30" i="5"/>
  <c r="AB30" i="5" s="1"/>
  <c r="AC33" i="5"/>
  <c r="AK33" i="5"/>
  <c r="Y31" i="5"/>
  <c r="AC31" i="5"/>
  <c r="Y35" i="5"/>
  <c r="AC35" i="5"/>
  <c r="Z37" i="5"/>
  <c r="AB37" i="5" s="1"/>
  <c r="AC37" i="5" s="1"/>
  <c r="Y11" i="5"/>
  <c r="Y18" i="5"/>
  <c r="Y25" i="5"/>
  <c r="Y29" i="5"/>
  <c r="Y32" i="5"/>
  <c r="Y9" i="5"/>
  <c r="Y12" i="5"/>
  <c r="Y19" i="5"/>
  <c r="Y26" i="5"/>
  <c r="Y33" i="5"/>
  <c r="AC9" i="4"/>
  <c r="Q11" i="4"/>
  <c r="M11" i="4"/>
  <c r="AB11" i="4"/>
  <c r="AC11" i="4" s="1"/>
  <c r="AC12" i="4"/>
  <c r="Y11" i="4"/>
  <c r="U11" i="4"/>
  <c r="AC13" i="4"/>
  <c r="AC16" i="4"/>
  <c r="Y20" i="4"/>
  <c r="U20" i="4"/>
  <c r="AC20" i="4"/>
  <c r="AK20" i="4"/>
  <c r="AC10" i="4"/>
  <c r="Y13" i="4"/>
  <c r="AK43" i="4"/>
  <c r="U10" i="4"/>
  <c r="U13" i="4"/>
  <c r="Y15" i="4"/>
  <c r="U21" i="4"/>
  <c r="M22" i="4"/>
  <c r="Q22" i="4"/>
  <c r="Y23" i="4"/>
  <c r="Y26" i="4"/>
  <c r="AC26" i="4"/>
  <c r="Y28" i="4"/>
  <c r="U28" i="4"/>
  <c r="L28" i="4"/>
  <c r="M28" i="4" s="1"/>
  <c r="M40" i="4"/>
  <c r="Y51" i="4"/>
  <c r="AC51" i="4"/>
  <c r="M52" i="4"/>
  <c r="Q52" i="4"/>
  <c r="Q54" i="4"/>
  <c r="M54" i="4"/>
  <c r="Z54" i="4"/>
  <c r="AB54" i="4" s="1"/>
  <c r="AC55" i="4"/>
  <c r="Y55" i="4"/>
  <c r="U55" i="4"/>
  <c r="Y9" i="4"/>
  <c r="Y12" i="4"/>
  <c r="M14" i="4"/>
  <c r="U14" i="4"/>
  <c r="Y16" i="4"/>
  <c r="AB18" i="4"/>
  <c r="AC18" i="4" s="1"/>
  <c r="Y19" i="4"/>
  <c r="AC19" i="4"/>
  <c r="F20" i="4"/>
  <c r="AC21" i="4"/>
  <c r="AC24" i="4"/>
  <c r="U25" i="4"/>
  <c r="M26" i="4"/>
  <c r="Q26" i="4"/>
  <c r="Y27" i="4"/>
  <c r="AK28" i="4"/>
  <c r="AB32" i="4"/>
  <c r="AC32" i="4" s="1"/>
  <c r="M33" i="4"/>
  <c r="AB36" i="4"/>
  <c r="T36" i="4"/>
  <c r="U36" i="4" s="1"/>
  <c r="AJ36" i="4"/>
  <c r="AC40" i="4"/>
  <c r="AK40" i="4"/>
  <c r="AB42" i="4"/>
  <c r="AC42" i="4" s="1"/>
  <c r="M43" i="4"/>
  <c r="AB46" i="4"/>
  <c r="AC46" i="4" s="1"/>
  <c r="AK47" i="4"/>
  <c r="AK55" i="4"/>
  <c r="AC17" i="4"/>
  <c r="Y17" i="4"/>
  <c r="Q19" i="4"/>
  <c r="M38" i="4"/>
  <c r="Q38" i="4"/>
  <c r="Q55" i="4"/>
  <c r="M55" i="4"/>
  <c r="Y14" i="4"/>
  <c r="U17" i="4"/>
  <c r="Q28" i="4"/>
  <c r="AA28" i="4"/>
  <c r="AB28" i="4" s="1"/>
  <c r="AC28" i="4" s="1"/>
  <c r="M31" i="4"/>
  <c r="Q31" i="4"/>
  <c r="M35" i="4"/>
  <c r="Q35" i="4"/>
  <c r="AC36" i="4"/>
  <c r="Y36" i="4"/>
  <c r="M41" i="4"/>
  <c r="U41" i="4"/>
  <c r="M45" i="4"/>
  <c r="Q45" i="4"/>
  <c r="AK50" i="4"/>
  <c r="AC54" i="4"/>
  <c r="Y24" i="4"/>
  <c r="M29" i="4"/>
  <c r="U29" i="4"/>
  <c r="Y31" i="4"/>
  <c r="U33" i="4"/>
  <c r="Y35" i="4"/>
  <c r="L36" i="4"/>
  <c r="M36" i="4" s="1"/>
  <c r="Y38" i="4"/>
  <c r="U40" i="4"/>
  <c r="U43" i="4"/>
  <c r="Y45" i="4"/>
  <c r="M47" i="4"/>
  <c r="U47" i="4"/>
  <c r="U50" i="4"/>
  <c r="Y52" i="4"/>
  <c r="Y32" i="4"/>
  <c r="Y39" i="4"/>
  <c r="Y42" i="4"/>
  <c r="Y46" i="4"/>
  <c r="AA48" i="4"/>
  <c r="AB48" i="4" s="1"/>
  <c r="AC48" i="4" s="1"/>
  <c r="Y49" i="4"/>
  <c r="Y53" i="4"/>
  <c r="Y29" i="4"/>
  <c r="Y33" i="4"/>
  <c r="Y40" i="4"/>
  <c r="Y43" i="4"/>
  <c r="Y47" i="4"/>
  <c r="Y50" i="4"/>
  <c r="Y54" i="4"/>
  <c r="AC28" i="3"/>
  <c r="Y28" i="3"/>
  <c r="AC13" i="3"/>
  <c r="AC25" i="3"/>
  <c r="Q28" i="3"/>
  <c r="AC20" i="3"/>
  <c r="Y10" i="3"/>
  <c r="AC14" i="3"/>
  <c r="AC18" i="3"/>
  <c r="AC22" i="3"/>
  <c r="AC26" i="3"/>
  <c r="U9" i="3"/>
  <c r="Q11" i="3"/>
  <c r="Y11" i="3"/>
  <c r="AC11" i="3"/>
  <c r="U13" i="3"/>
  <c r="Q15" i="3"/>
  <c r="Y15" i="3"/>
  <c r="AC15" i="3"/>
  <c r="U17" i="3"/>
  <c r="Q19" i="3"/>
  <c r="Y19" i="3"/>
  <c r="AC19" i="3"/>
  <c r="U21" i="3"/>
  <c r="Q23" i="3"/>
  <c r="Y23" i="3"/>
  <c r="AC23" i="3"/>
  <c r="U25" i="3"/>
  <c r="Q27" i="3"/>
  <c r="Y27" i="3"/>
  <c r="L28" i="3"/>
  <c r="M28" i="3" s="1"/>
  <c r="AC10" i="3"/>
  <c r="Y22" i="3"/>
  <c r="Y12" i="3"/>
  <c r="U14" i="3"/>
  <c r="Y16" i="3"/>
  <c r="U18" i="3"/>
  <c r="Y20" i="3"/>
  <c r="Y24" i="3"/>
  <c r="U26" i="3"/>
  <c r="Y9" i="3"/>
  <c r="Y13" i="3"/>
  <c r="Y17" i="3"/>
  <c r="Y21" i="3"/>
  <c r="Y25" i="3"/>
  <c r="Y17" i="2"/>
  <c r="U17" i="2"/>
  <c r="AC15" i="2"/>
  <c r="Q17" i="2"/>
  <c r="M17" i="2"/>
  <c r="AB17" i="2"/>
  <c r="AC17" i="2" s="1"/>
  <c r="AC16" i="2"/>
  <c r="AC9" i="2"/>
  <c r="Y10" i="2"/>
  <c r="Y12" i="2"/>
  <c r="AC12" i="2"/>
  <c r="Y16" i="2"/>
  <c r="Q9" i="2"/>
  <c r="Y9" i="2"/>
  <c r="Q13" i="2"/>
  <c r="Y13" i="2"/>
  <c r="AC13" i="2"/>
  <c r="Y14" i="2"/>
  <c r="Y11" i="2"/>
  <c r="Y15" i="2"/>
  <c r="AC17" i="1"/>
  <c r="AC9" i="1"/>
  <c r="AC10" i="1"/>
  <c r="Q18" i="1"/>
  <c r="U10" i="1"/>
  <c r="Q12" i="1"/>
  <c r="Y12" i="1"/>
  <c r="U14" i="1"/>
  <c r="Q16" i="1"/>
  <c r="Y16" i="1"/>
  <c r="Y9" i="1"/>
  <c r="U11" i="1"/>
  <c r="Y13" i="1"/>
  <c r="U15" i="1"/>
  <c r="Y17" i="1"/>
  <c r="Y11" i="1"/>
  <c r="Y15" i="1"/>
  <c r="Y10" i="1"/>
  <c r="Y14" i="1"/>
  <c r="M18" i="1"/>
  <c r="U18" i="1"/>
  <c r="Y18" i="1"/>
  <c r="M22" i="6" l="1"/>
  <c r="U10" i="12"/>
  <c r="U32" i="9"/>
  <c r="Q48" i="4"/>
  <c r="M48" i="4"/>
  <c r="AB34" i="11"/>
  <c r="AC34" i="11" s="1"/>
  <c r="AB74" i="7"/>
  <c r="AC74" i="7" s="1"/>
  <c r="AB15" i="5"/>
  <c r="AC15" i="5" s="1"/>
  <c r="AB39" i="12"/>
  <c r="AC39" i="12" s="1"/>
  <c r="Q61" i="7"/>
  <c r="U48" i="4"/>
  <c r="AB41" i="7"/>
  <c r="AC41" i="7" s="1"/>
  <c r="Q15" i="8"/>
  <c r="AB35" i="11"/>
  <c r="AC35" i="11" s="1"/>
  <c r="AK45" i="12"/>
  <c r="M24" i="12"/>
  <c r="Q32" i="9"/>
  <c r="M32" i="9"/>
  <c r="M36" i="5"/>
  <c r="AC32" i="9"/>
  <c r="AB31" i="9"/>
  <c r="AC31" i="9" s="1"/>
  <c r="AB21" i="10"/>
  <c r="AC21" i="10" s="1"/>
  <c r="AB13" i="10"/>
  <c r="AC13" i="10" s="1"/>
  <c r="AB41" i="4"/>
  <c r="AC41" i="4" s="1"/>
  <c r="AK54" i="4"/>
  <c r="AC61" i="7"/>
  <c r="U36" i="7"/>
  <c r="Q30" i="12"/>
  <c r="M30" i="12"/>
  <c r="Q44" i="12"/>
  <c r="M44" i="12"/>
  <c r="AK39" i="12"/>
  <c r="Y13" i="10"/>
  <c r="U13" i="10"/>
  <c r="Q44" i="10"/>
  <c r="M44" i="10"/>
  <c r="AC48" i="7"/>
  <c r="Y48" i="7"/>
  <c r="U48" i="7"/>
  <c r="Y41" i="7"/>
  <c r="U41" i="7"/>
  <c r="AC30" i="7"/>
  <c r="Y30" i="7"/>
  <c r="U30" i="7"/>
  <c r="Q74" i="7"/>
  <c r="M74" i="7"/>
  <c r="Q54" i="7"/>
  <c r="M54" i="7"/>
  <c r="AK30" i="5"/>
  <c r="AC22" i="5"/>
  <c r="Y22" i="5"/>
  <c r="U22" i="5"/>
  <c r="Y15" i="5"/>
  <c r="U15" i="5"/>
  <c r="AK36" i="4"/>
  <c r="Q20" i="4"/>
  <c r="M20" i="4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<sst xmlns="http://schemas.openxmlformats.org/spreadsheetml/2006/main" count="1719" uniqueCount="618">
  <si>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</si>
  <si>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3rd Quarter Ended 31 March 2022</t>
  </si>
  <si>
    <t>Figures Finalised as at 2022/05/05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</si>
  <si>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</si>
  <si>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</si>
  <si>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</si>
  <si>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</si>
  <si>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</si>
  <si>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</si>
  <si>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31 March 2022</t>
  </si>
  <si>
    <t>Third Quarter 2020/21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</si>
  <si>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</si>
  <si>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</si>
  <si>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</si>
  <si>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</si>
  <si>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</si>
  <si>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</si>
  <si>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</si>
  <si>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</si>
  <si>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</si>
  <si>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</si>
  <si>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Q3 of 2020/21 to Q3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</si>
  <si>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</si>
  <si>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</si>
  <si>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</si>
  <si>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</si>
  <si>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</si>
  <si>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</si>
  <si>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</si>
  <si>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</si>
  <si>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</si>
  <si>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</si>
  <si>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</si>
  <si>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</si>
  <si>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</si>
  <si>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</si>
  <si>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</si>
  <si>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</si>
  <si>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</si>
  <si>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</si>
  <si>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</si>
  <si>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</si>
  <si>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3rd Quarter Ended 31 March 2022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</si>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</sst>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4"/>
  <sheetViews>
    <sheetView showGridLines="0" view="pageBreakPreview" zoomScale="60" zoomScaleNormal="100" workbookViewId="0">
      <selection activeCell="AJ12" sqref="AJ12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35">
      <c r="A2" s="3" t="s">
        <v>0</v>
      </c>
      <c r="B2" s="131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ht="13" x14ac:dyDescent="0.3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ht="13" x14ac:dyDescent="0.3">
      <c r="A9" s="28" t="s">
        <v>23</v>
      </c>
      <c r="B9" s="37" t="s">
        <v>24</v>
      </c>
      <c r="C9" s="38" t="s">
        <v>25</v>
      </c>
      <c r="D9" s="70">
        <v>39101920396</v>
      </c>
      <c r="E9" s="71">
        <v>8924215292</v>
      </c>
      <c r="F9" s="72">
        <f>$D9       +$E9</f>
        <v>48026135688</v>
      </c>
      <c r="G9" s="70">
        <v>40590889890</v>
      </c>
      <c r="H9" s="71">
        <v>9202404695</v>
      </c>
      <c r="I9" s="73">
        <f>$G9       +$H9</f>
        <v>49793294585</v>
      </c>
      <c r="J9" s="70">
        <v>9813800681</v>
      </c>
      <c r="K9" s="71">
        <v>1664792967</v>
      </c>
      <c r="L9" s="71">
        <f>$J9       +$K9</f>
        <v>11478593648</v>
      </c>
      <c r="M9" s="96">
        <f>IF(($F9       =0),0,($L9       /$F9       ))</f>
        <v>0.23900722978359648</v>
      </c>
      <c r="N9" s="106">
        <v>9049688076</v>
      </c>
      <c r="O9" s="107">
        <v>1737498285</v>
      </c>
      <c r="P9" s="108">
        <f>$N9       +$O9</f>
        <v>10787186361</v>
      </c>
      <c r="Q9" s="96">
        <f>IF(($F9       =0),0,($P9       /$F9       ))</f>
        <v>0.22461075009404366</v>
      </c>
      <c r="R9" s="106">
        <v>8869709670</v>
      </c>
      <c r="S9" s="108">
        <v>1345857364</v>
      </c>
      <c r="T9" s="108">
        <f>$R9       +$S9</f>
        <v>10215567034</v>
      </c>
      <c r="U9" s="96">
        <f>IF(($I9       =0),0,($T9       /$I9       ))</f>
        <v>0.2051594922396919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27733198427</v>
      </c>
      <c r="AA9" s="71">
        <f>$K9       +$O9       +$S9</f>
        <v>4748148616</v>
      </c>
      <c r="AB9" s="71">
        <f>$Z9       +$AA9</f>
        <v>32481347043</v>
      </c>
      <c r="AC9" s="96">
        <f>IF(($I9       =0),0,($AB9       /$I9       ))</f>
        <v>0.6523237177558614</v>
      </c>
      <c r="AD9" s="70">
        <v>5809142882</v>
      </c>
      <c r="AE9" s="71">
        <v>2282204220</v>
      </c>
      <c r="AF9" s="71">
        <f>$AD9       +$AE9</f>
        <v>8091347102</v>
      </c>
      <c r="AG9" s="71">
        <v>31860700381</v>
      </c>
      <c r="AH9" s="71">
        <v>32750386094</v>
      </c>
      <c r="AI9" s="71">
        <v>25643952910</v>
      </c>
      <c r="AJ9" s="96">
        <f>IF(($AH9       =0),0,($AI9       /$AH9       ))</f>
        <v>0.78301223186794955</v>
      </c>
      <c r="AK9" s="96">
        <f>IF(($AF9       =0),0,(($T9       /$AF9       )-1))</f>
        <v>0.26252982417166848</v>
      </c>
      <c r="AL9" s="11"/>
      <c r="AM9" s="11"/>
      <c r="AN9" s="11"/>
      <c r="AO9" s="11"/>
    </row>
    <row r="10" spans="1:41" s="12" customFormat="1" ht="13" x14ac:dyDescent="0.3">
      <c r="A10" s="28" t="s">
        <v>23</v>
      </c>
      <c r="B10" s="37" t="s">
        <v>26</v>
      </c>
      <c r="C10" s="38" t="s">
        <v>27</v>
      </c>
      <c r="D10" s="70">
        <v>21835041265</v>
      </c>
      <c r="E10" s="71">
        <v>3182773679</v>
      </c>
      <c r="F10" s="73">
        <f t="shared" ref="F10:F18" si="0">$D10      +$E10</f>
        <v>25017814944</v>
      </c>
      <c r="G10" s="70">
        <v>21655635538</v>
      </c>
      <c r="H10" s="71">
        <v>3182298032</v>
      </c>
      <c r="I10" s="73">
        <f t="shared" ref="I10:I18" si="1">$G10      +$H10</f>
        <v>24837933570</v>
      </c>
      <c r="J10" s="70">
        <v>5048544456</v>
      </c>
      <c r="K10" s="71">
        <v>348211496</v>
      </c>
      <c r="L10" s="71">
        <f t="shared" ref="L10:L18" si="2">$J10      +$K10</f>
        <v>5396755952</v>
      </c>
      <c r="M10" s="96">
        <f t="shared" ref="M10:M18" si="3">IF(($F10      =0),0,($L10      /$F10      ))</f>
        <v>0.2157165189717857</v>
      </c>
      <c r="N10" s="106">
        <v>5246926069</v>
      </c>
      <c r="O10" s="107">
        <v>550266581</v>
      </c>
      <c r="P10" s="108">
        <f t="shared" ref="P10:P18" si="4">$N10      +$O10</f>
        <v>5797192650</v>
      </c>
      <c r="Q10" s="96">
        <f t="shared" ref="Q10:Q18" si="5">IF(($F10      =0),0,($P10      /$F10      ))</f>
        <v>0.23172258100783241</v>
      </c>
      <c r="R10" s="106">
        <v>4992973111</v>
      </c>
      <c r="S10" s="108">
        <v>337277049</v>
      </c>
      <c r="T10" s="108">
        <f t="shared" ref="T10:T18" si="6">$R10      +$S10</f>
        <v>5330250160</v>
      </c>
      <c r="U10" s="96">
        <f t="shared" ref="U10:U18" si="7">IF(($I10      =0),0,($T10      /$I10      ))</f>
        <v>0.21460119236481234</v>
      </c>
      <c r="V10" s="106">
        <v>0</v>
      </c>
      <c r="W10" s="108">
        <v>0</v>
      </c>
      <c r="X10" s="108">
        <f t="shared" ref="X10:X18" si="8">$V10      +$W10</f>
        <v>0</v>
      </c>
      <c r="Y10" s="96">
        <f t="shared" ref="Y10:Y18" si="9">IF(($I10      =0),0,($X10      /$I10      ))</f>
        <v>0</v>
      </c>
      <c r="Z10" s="70">
        <f t="shared" ref="Z10:Z18" si="10">$J10      +$N10      +$R10</f>
        <v>15288443636</v>
      </c>
      <c r="AA10" s="71">
        <f t="shared" ref="AA10:AA18" si="11">$K10      +$O10      +$S10</f>
        <v>1235755126</v>
      </c>
      <c r="AB10" s="71">
        <f t="shared" ref="AB10:AB18" si="12">$Z10      +$AA10</f>
        <v>16524198762</v>
      </c>
      <c r="AC10" s="96">
        <f t="shared" ref="AC10:AC18" si="13">IF(($I10      =0),0,($AB10      /$I10      ))</f>
        <v>0.66528073744260363</v>
      </c>
      <c r="AD10" s="70">
        <v>4889178481</v>
      </c>
      <c r="AE10" s="71">
        <v>390828449</v>
      </c>
      <c r="AF10" s="71">
        <f t="shared" ref="AF10:AF18" si="14">$AD10      +$AE10</f>
        <v>5280006930</v>
      </c>
      <c r="AG10" s="71">
        <v>24252878261</v>
      </c>
      <c r="AH10" s="71">
        <v>23646016046</v>
      </c>
      <c r="AI10" s="71">
        <v>15830584664</v>
      </c>
      <c r="AJ10" s="96">
        <f t="shared" ref="AJ10:AJ18" si="15">IF(($AH10      =0),0,($AI10      /$AH10      ))</f>
        <v>0.66948210781908557</v>
      </c>
      <c r="AK10" s="96">
        <f t="shared" ref="AK10:AK18" si="16">IF(($AF10      =0),0,(($T10      /$AF10      )-1))</f>
        <v>9.5157507681529196E-3</v>
      </c>
      <c r="AL10" s="11"/>
      <c r="AM10" s="11"/>
      <c r="AN10" s="11"/>
      <c r="AO10" s="11"/>
    </row>
    <row r="11" spans="1:41" s="12" customFormat="1" ht="13" x14ac:dyDescent="0.3">
      <c r="A11" s="28" t="s">
        <v>23</v>
      </c>
      <c r="B11" s="37" t="s">
        <v>28</v>
      </c>
      <c r="C11" s="38" t="s">
        <v>29</v>
      </c>
      <c r="D11" s="70">
        <v>164848970031</v>
      </c>
      <c r="E11" s="71">
        <v>17483753475</v>
      </c>
      <c r="F11" s="73">
        <f t="shared" si="0"/>
        <v>182332723506</v>
      </c>
      <c r="G11" s="70">
        <v>166232108811</v>
      </c>
      <c r="H11" s="71">
        <v>15695194120</v>
      </c>
      <c r="I11" s="73">
        <f t="shared" si="1"/>
        <v>181927302931</v>
      </c>
      <c r="J11" s="70">
        <v>46904371905</v>
      </c>
      <c r="K11" s="71">
        <v>977236630</v>
      </c>
      <c r="L11" s="71">
        <f t="shared" si="2"/>
        <v>47881608535</v>
      </c>
      <c r="M11" s="96">
        <f t="shared" si="3"/>
        <v>0.26260567831327525</v>
      </c>
      <c r="N11" s="106">
        <v>40161032257</v>
      </c>
      <c r="O11" s="107">
        <v>2481309059</v>
      </c>
      <c r="P11" s="108">
        <f t="shared" si="4"/>
        <v>42642341316</v>
      </c>
      <c r="Q11" s="96">
        <f t="shared" si="5"/>
        <v>0.23387102707647964</v>
      </c>
      <c r="R11" s="106">
        <v>42494649828</v>
      </c>
      <c r="S11" s="108">
        <v>2237645241</v>
      </c>
      <c r="T11" s="108">
        <f t="shared" si="6"/>
        <v>44732295069</v>
      </c>
      <c r="U11" s="96">
        <f t="shared" si="7"/>
        <v>0.24588005400138166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129560053990</v>
      </c>
      <c r="AA11" s="71">
        <f t="shared" si="11"/>
        <v>5696190930</v>
      </c>
      <c r="AB11" s="71">
        <f t="shared" si="12"/>
        <v>135256244920</v>
      </c>
      <c r="AC11" s="96">
        <f t="shared" si="13"/>
        <v>0.74346314566812965</v>
      </c>
      <c r="AD11" s="70">
        <v>37954499376</v>
      </c>
      <c r="AE11" s="71">
        <v>2706596122</v>
      </c>
      <c r="AF11" s="71">
        <f t="shared" si="14"/>
        <v>40661095498</v>
      </c>
      <c r="AG11" s="71">
        <v>179971285876</v>
      </c>
      <c r="AH11" s="71">
        <v>173878151616</v>
      </c>
      <c r="AI11" s="71">
        <v>130287071600</v>
      </c>
      <c r="AJ11" s="96">
        <f t="shared" si="15"/>
        <v>0.74930099261540106</v>
      </c>
      <c r="AK11" s="96">
        <f t="shared" si="16"/>
        <v>0.10012518160511075</v>
      </c>
      <c r="AL11" s="11"/>
      <c r="AM11" s="11"/>
      <c r="AN11" s="11"/>
      <c r="AO11" s="11"/>
    </row>
    <row r="12" spans="1:41" s="12" customFormat="1" ht="13" x14ac:dyDescent="0.3">
      <c r="A12" s="28" t="s">
        <v>23</v>
      </c>
      <c r="B12" s="37" t="s">
        <v>30</v>
      </c>
      <c r="C12" s="38" t="s">
        <v>31</v>
      </c>
      <c r="D12" s="70">
        <v>77285962695</v>
      </c>
      <c r="E12" s="71">
        <v>12053278398</v>
      </c>
      <c r="F12" s="73">
        <f t="shared" si="0"/>
        <v>89339241093</v>
      </c>
      <c r="G12" s="70">
        <v>77557850704</v>
      </c>
      <c r="H12" s="71">
        <v>12775127187</v>
      </c>
      <c r="I12" s="73">
        <f t="shared" si="1"/>
        <v>90332977891</v>
      </c>
      <c r="J12" s="70">
        <v>21759718940</v>
      </c>
      <c r="K12" s="71">
        <v>1486812784</v>
      </c>
      <c r="L12" s="71">
        <f t="shared" si="2"/>
        <v>23246531724</v>
      </c>
      <c r="M12" s="96">
        <f t="shared" si="3"/>
        <v>0.26020516225116486</v>
      </c>
      <c r="N12" s="106">
        <v>22146523852</v>
      </c>
      <c r="O12" s="107">
        <v>2382089091</v>
      </c>
      <c r="P12" s="108">
        <f t="shared" si="4"/>
        <v>24528612943</v>
      </c>
      <c r="Q12" s="96">
        <f t="shared" si="5"/>
        <v>0.27455586865201043</v>
      </c>
      <c r="R12" s="106">
        <v>16236310063</v>
      </c>
      <c r="S12" s="108">
        <v>7427228677</v>
      </c>
      <c r="T12" s="108">
        <f t="shared" si="6"/>
        <v>23663538740</v>
      </c>
      <c r="U12" s="96">
        <f t="shared" si="7"/>
        <v>0.26195902418442946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60142552855</v>
      </c>
      <c r="AA12" s="71">
        <f t="shared" si="11"/>
        <v>11296130552</v>
      </c>
      <c r="AB12" s="71">
        <f t="shared" si="12"/>
        <v>71438683407</v>
      </c>
      <c r="AC12" s="96">
        <f t="shared" si="13"/>
        <v>0.79083724543213063</v>
      </c>
      <c r="AD12" s="70">
        <v>22584439440</v>
      </c>
      <c r="AE12" s="71">
        <v>2306888152</v>
      </c>
      <c r="AF12" s="71">
        <f t="shared" si="14"/>
        <v>24891327592</v>
      </c>
      <c r="AG12" s="71">
        <v>82913006473</v>
      </c>
      <c r="AH12" s="71">
        <v>85633919015</v>
      </c>
      <c r="AI12" s="71">
        <v>73331698218</v>
      </c>
      <c r="AJ12" s="96">
        <f t="shared" si="15"/>
        <v>0.85633939286551752</v>
      </c>
      <c r="AK12" s="96">
        <f t="shared" si="16"/>
        <v>-4.932596895292185E-2</v>
      </c>
      <c r="AL12" s="11"/>
      <c r="AM12" s="11"/>
      <c r="AN12" s="11"/>
      <c r="AO12" s="11"/>
    </row>
    <row r="13" spans="1:41" s="12" customFormat="1" ht="13" x14ac:dyDescent="0.3">
      <c r="A13" s="28" t="s">
        <v>23</v>
      </c>
      <c r="B13" s="37" t="s">
        <v>32</v>
      </c>
      <c r="C13" s="38" t="s">
        <v>33</v>
      </c>
      <c r="D13" s="70">
        <v>22384956422</v>
      </c>
      <c r="E13" s="71">
        <v>6243631305</v>
      </c>
      <c r="F13" s="73">
        <f t="shared" si="0"/>
        <v>28628587727</v>
      </c>
      <c r="G13" s="70">
        <v>22194666858</v>
      </c>
      <c r="H13" s="71">
        <v>6475659996</v>
      </c>
      <c r="I13" s="73">
        <f t="shared" si="1"/>
        <v>28670326854</v>
      </c>
      <c r="J13" s="70">
        <v>6626409812</v>
      </c>
      <c r="K13" s="71">
        <v>899356443</v>
      </c>
      <c r="L13" s="71">
        <f t="shared" si="2"/>
        <v>7525766255</v>
      </c>
      <c r="M13" s="96">
        <f t="shared" si="3"/>
        <v>0.2628759171344785</v>
      </c>
      <c r="N13" s="106">
        <v>5470388633</v>
      </c>
      <c r="O13" s="107">
        <v>1162096161</v>
      </c>
      <c r="P13" s="108">
        <f t="shared" si="4"/>
        <v>6632484794</v>
      </c>
      <c r="Q13" s="96">
        <f t="shared" si="5"/>
        <v>0.23167348865570536</v>
      </c>
      <c r="R13" s="106">
        <v>5051661054</v>
      </c>
      <c r="S13" s="108">
        <v>945505583</v>
      </c>
      <c r="T13" s="108">
        <f t="shared" si="6"/>
        <v>5997166637</v>
      </c>
      <c r="U13" s="96">
        <f t="shared" si="7"/>
        <v>0.20917677944656193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17148459499</v>
      </c>
      <c r="AA13" s="71">
        <f t="shared" si="11"/>
        <v>3006958187</v>
      </c>
      <c r="AB13" s="71">
        <f t="shared" si="12"/>
        <v>20155417686</v>
      </c>
      <c r="AC13" s="96">
        <f t="shared" si="13"/>
        <v>0.70300620528809821</v>
      </c>
      <c r="AD13" s="70">
        <v>4371782357</v>
      </c>
      <c r="AE13" s="71">
        <v>990372843</v>
      </c>
      <c r="AF13" s="71">
        <f t="shared" si="14"/>
        <v>5362155200</v>
      </c>
      <c r="AG13" s="71">
        <v>26428646389</v>
      </c>
      <c r="AH13" s="71">
        <v>28769463364</v>
      </c>
      <c r="AI13" s="71">
        <v>20799461253</v>
      </c>
      <c r="AJ13" s="96">
        <f t="shared" si="15"/>
        <v>0.72297008080543212</v>
      </c>
      <c r="AK13" s="96">
        <f t="shared" si="16"/>
        <v>0.11842466570158217</v>
      </c>
      <c r="AL13" s="11"/>
      <c r="AM13" s="11"/>
      <c r="AN13" s="11"/>
      <c r="AO13" s="11"/>
    </row>
    <row r="14" spans="1:41" s="12" customFormat="1" ht="13" x14ac:dyDescent="0.3">
      <c r="A14" s="28" t="s">
        <v>23</v>
      </c>
      <c r="B14" s="37" t="s">
        <v>34</v>
      </c>
      <c r="C14" s="38" t="s">
        <v>35</v>
      </c>
      <c r="D14" s="70">
        <v>22433143175</v>
      </c>
      <c r="E14" s="71">
        <v>4499126530</v>
      </c>
      <c r="F14" s="73">
        <f t="shared" si="0"/>
        <v>26932269705</v>
      </c>
      <c r="G14" s="70">
        <v>22230964892</v>
      </c>
      <c r="H14" s="71">
        <v>4871486388</v>
      </c>
      <c r="I14" s="73">
        <f t="shared" si="1"/>
        <v>27102451280</v>
      </c>
      <c r="J14" s="70">
        <v>5922813700</v>
      </c>
      <c r="K14" s="71">
        <v>754076057</v>
      </c>
      <c r="L14" s="71">
        <f t="shared" si="2"/>
        <v>6676889757</v>
      </c>
      <c r="M14" s="96">
        <f t="shared" si="3"/>
        <v>0.2479141130745631</v>
      </c>
      <c r="N14" s="106">
        <v>5100622688</v>
      </c>
      <c r="O14" s="107">
        <v>811684896</v>
      </c>
      <c r="P14" s="108">
        <f t="shared" si="4"/>
        <v>5912307584</v>
      </c>
      <c r="Q14" s="96">
        <f t="shared" si="5"/>
        <v>0.21952503998956965</v>
      </c>
      <c r="R14" s="106">
        <v>4796635319</v>
      </c>
      <c r="S14" s="108">
        <v>571736423</v>
      </c>
      <c r="T14" s="108">
        <f t="shared" si="6"/>
        <v>5368371742</v>
      </c>
      <c r="U14" s="96">
        <f t="shared" si="7"/>
        <v>0.19807698154452691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15820071707</v>
      </c>
      <c r="AA14" s="71">
        <f t="shared" si="11"/>
        <v>2137497376</v>
      </c>
      <c r="AB14" s="71">
        <f t="shared" si="12"/>
        <v>17957569083</v>
      </c>
      <c r="AC14" s="96">
        <f t="shared" si="13"/>
        <v>0.66258099304292895</v>
      </c>
      <c r="AD14" s="70">
        <v>5427722223</v>
      </c>
      <c r="AE14" s="71">
        <v>618430504</v>
      </c>
      <c r="AF14" s="71">
        <f t="shared" si="14"/>
        <v>6046152727</v>
      </c>
      <c r="AG14" s="71">
        <v>24829035328</v>
      </c>
      <c r="AH14" s="71">
        <v>25597850852</v>
      </c>
      <c r="AI14" s="71">
        <v>18774433133</v>
      </c>
      <c r="AJ14" s="96">
        <f t="shared" si="15"/>
        <v>0.73343786716895898</v>
      </c>
      <c r="AK14" s="96">
        <f t="shared" si="16"/>
        <v>-0.11210120147532288</v>
      </c>
      <c r="AL14" s="11"/>
      <c r="AM14" s="11"/>
      <c r="AN14" s="11"/>
      <c r="AO14" s="11"/>
    </row>
    <row r="15" spans="1:41" s="12" customFormat="1" ht="13" x14ac:dyDescent="0.3">
      <c r="A15" s="28" t="s">
        <v>23</v>
      </c>
      <c r="B15" s="37" t="s">
        <v>36</v>
      </c>
      <c r="C15" s="38" t="s">
        <v>37</v>
      </c>
      <c r="D15" s="70">
        <v>21373887641</v>
      </c>
      <c r="E15" s="71">
        <v>3486189121</v>
      </c>
      <c r="F15" s="73">
        <f t="shared" si="0"/>
        <v>24860076762</v>
      </c>
      <c r="G15" s="70">
        <v>22360715831</v>
      </c>
      <c r="H15" s="71">
        <v>3589984731</v>
      </c>
      <c r="I15" s="73">
        <f t="shared" si="1"/>
        <v>25950700562</v>
      </c>
      <c r="J15" s="70">
        <v>6392130272</v>
      </c>
      <c r="K15" s="71">
        <v>355317995</v>
      </c>
      <c r="L15" s="71">
        <f t="shared" si="2"/>
        <v>6747448267</v>
      </c>
      <c r="M15" s="96">
        <f t="shared" si="3"/>
        <v>0.27141703268245121</v>
      </c>
      <c r="N15" s="106">
        <v>4152208444</v>
      </c>
      <c r="O15" s="107">
        <v>569917661</v>
      </c>
      <c r="P15" s="108">
        <f t="shared" si="4"/>
        <v>4722126105</v>
      </c>
      <c r="Q15" s="96">
        <f t="shared" si="5"/>
        <v>0.18994817072399514</v>
      </c>
      <c r="R15" s="106">
        <v>6733979698</v>
      </c>
      <c r="S15" s="108">
        <v>413290279</v>
      </c>
      <c r="T15" s="108">
        <f t="shared" si="6"/>
        <v>7147269977</v>
      </c>
      <c r="U15" s="96">
        <f t="shared" si="7"/>
        <v>0.27541722659564166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17278318414</v>
      </c>
      <c r="AA15" s="71">
        <f t="shared" si="11"/>
        <v>1338525935</v>
      </c>
      <c r="AB15" s="71">
        <f t="shared" si="12"/>
        <v>18616844349</v>
      </c>
      <c r="AC15" s="96">
        <f t="shared" si="13"/>
        <v>0.71739274647024076</v>
      </c>
      <c r="AD15" s="70">
        <v>3603511378</v>
      </c>
      <c r="AE15" s="71">
        <v>422865720</v>
      </c>
      <c r="AF15" s="71">
        <f t="shared" si="14"/>
        <v>4026377098</v>
      </c>
      <c r="AG15" s="71">
        <v>28245339302</v>
      </c>
      <c r="AH15" s="71">
        <v>24463261361</v>
      </c>
      <c r="AI15" s="71">
        <v>14027251244</v>
      </c>
      <c r="AJ15" s="96">
        <f t="shared" si="15"/>
        <v>0.57340070226133577</v>
      </c>
      <c r="AK15" s="96">
        <f t="shared" si="16"/>
        <v>0.7751119189879716</v>
      </c>
      <c r="AL15" s="11"/>
      <c r="AM15" s="11"/>
      <c r="AN15" s="11"/>
      <c r="AO15" s="11"/>
    </row>
    <row r="16" spans="1:41" s="12" customFormat="1" ht="13" x14ac:dyDescent="0.3">
      <c r="A16" s="28" t="s">
        <v>23</v>
      </c>
      <c r="B16" s="37" t="s">
        <v>38</v>
      </c>
      <c r="C16" s="38" t="s">
        <v>39</v>
      </c>
      <c r="D16" s="70">
        <v>8471459505</v>
      </c>
      <c r="E16" s="71">
        <v>1365725071</v>
      </c>
      <c r="F16" s="73">
        <f t="shared" si="0"/>
        <v>9837184576</v>
      </c>
      <c r="G16" s="70">
        <v>8655316706</v>
      </c>
      <c r="H16" s="71">
        <v>1471927868</v>
      </c>
      <c r="I16" s="73">
        <f t="shared" si="1"/>
        <v>10127244574</v>
      </c>
      <c r="J16" s="70">
        <v>2393615181</v>
      </c>
      <c r="K16" s="71">
        <v>168183279</v>
      </c>
      <c r="L16" s="71">
        <f t="shared" si="2"/>
        <v>2561798460</v>
      </c>
      <c r="M16" s="96">
        <f t="shared" si="3"/>
        <v>0.26041988337293959</v>
      </c>
      <c r="N16" s="106">
        <v>1721941138</v>
      </c>
      <c r="O16" s="107">
        <v>232767030</v>
      </c>
      <c r="P16" s="108">
        <f t="shared" si="4"/>
        <v>1954708168</v>
      </c>
      <c r="Q16" s="96">
        <f t="shared" si="5"/>
        <v>0.19870605790694884</v>
      </c>
      <c r="R16" s="106">
        <v>1799521201</v>
      </c>
      <c r="S16" s="108">
        <v>218285032</v>
      </c>
      <c r="T16" s="108">
        <f t="shared" si="6"/>
        <v>2017806233</v>
      </c>
      <c r="U16" s="96">
        <f t="shared" si="7"/>
        <v>0.19924533452864154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5915077520</v>
      </c>
      <c r="AA16" s="71">
        <f t="shared" si="11"/>
        <v>619235341</v>
      </c>
      <c r="AB16" s="71">
        <f t="shared" si="12"/>
        <v>6534312861</v>
      </c>
      <c r="AC16" s="96">
        <f t="shared" si="13"/>
        <v>0.64522119647191611</v>
      </c>
      <c r="AD16" s="70">
        <v>1674158554</v>
      </c>
      <c r="AE16" s="71">
        <v>150680737</v>
      </c>
      <c r="AF16" s="71">
        <f t="shared" si="14"/>
        <v>1824839291</v>
      </c>
      <c r="AG16" s="71">
        <v>9323256252</v>
      </c>
      <c r="AH16" s="71">
        <v>9643069139</v>
      </c>
      <c r="AI16" s="71">
        <v>6299489512</v>
      </c>
      <c r="AJ16" s="96">
        <f t="shared" si="15"/>
        <v>0.6532660319236564</v>
      </c>
      <c r="AK16" s="96">
        <f t="shared" si="16"/>
        <v>0.10574462252742012</v>
      </c>
      <c r="AL16" s="11"/>
      <c r="AM16" s="11"/>
      <c r="AN16" s="11"/>
      <c r="AO16" s="11"/>
    </row>
    <row r="17" spans="1:41" s="12" customFormat="1" ht="13" x14ac:dyDescent="0.3">
      <c r="A17" s="28" t="s">
        <v>23</v>
      </c>
      <c r="B17" s="39" t="s">
        <v>40</v>
      </c>
      <c r="C17" s="38" t="s">
        <v>41</v>
      </c>
      <c r="D17" s="70">
        <v>70139500867</v>
      </c>
      <c r="E17" s="71">
        <v>11619848243</v>
      </c>
      <c r="F17" s="73">
        <f t="shared" si="0"/>
        <v>81759349110</v>
      </c>
      <c r="G17" s="70">
        <v>73610775497</v>
      </c>
      <c r="H17" s="71">
        <v>9546049125</v>
      </c>
      <c r="I17" s="73">
        <f t="shared" si="1"/>
        <v>83156824622</v>
      </c>
      <c r="J17" s="70">
        <v>18272056007</v>
      </c>
      <c r="K17" s="71">
        <v>836033135</v>
      </c>
      <c r="L17" s="71">
        <f t="shared" si="2"/>
        <v>19108089142</v>
      </c>
      <c r="M17" s="96">
        <f t="shared" si="3"/>
        <v>0.23371136573374318</v>
      </c>
      <c r="N17" s="106">
        <v>17312881766</v>
      </c>
      <c r="O17" s="107">
        <v>1879917630</v>
      </c>
      <c r="P17" s="108">
        <f t="shared" si="4"/>
        <v>19192799396</v>
      </c>
      <c r="Q17" s="96">
        <f t="shared" si="5"/>
        <v>0.23474745830201973</v>
      </c>
      <c r="R17" s="106">
        <v>18682498472</v>
      </c>
      <c r="S17" s="108">
        <v>1487459334</v>
      </c>
      <c r="T17" s="108">
        <f t="shared" si="6"/>
        <v>20169957806</v>
      </c>
      <c r="U17" s="96">
        <f t="shared" si="7"/>
        <v>0.24255324680427767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54267436245</v>
      </c>
      <c r="AA17" s="71">
        <f t="shared" si="11"/>
        <v>4203410099</v>
      </c>
      <c r="AB17" s="71">
        <f t="shared" si="12"/>
        <v>58470846344</v>
      </c>
      <c r="AC17" s="96">
        <f t="shared" si="13"/>
        <v>0.70313947904801222</v>
      </c>
      <c r="AD17" s="70">
        <v>15471917382</v>
      </c>
      <c r="AE17" s="71">
        <v>1481171075</v>
      </c>
      <c r="AF17" s="71">
        <f t="shared" si="14"/>
        <v>16953088457</v>
      </c>
      <c r="AG17" s="71">
        <v>76435105346</v>
      </c>
      <c r="AH17" s="71">
        <v>74666244983</v>
      </c>
      <c r="AI17" s="71">
        <v>53622214711</v>
      </c>
      <c r="AJ17" s="96">
        <f t="shared" si="15"/>
        <v>0.71815871714465751</v>
      </c>
      <c r="AK17" s="96">
        <f t="shared" si="16"/>
        <v>0.18975122775766207</v>
      </c>
      <c r="AL17" s="11"/>
      <c r="AM17" s="11"/>
      <c r="AN17" s="11"/>
      <c r="AO17" s="11"/>
    </row>
    <row r="18" spans="1:41" s="12" customFormat="1" ht="13" x14ac:dyDescent="0.3">
      <c r="A18" s="40" t="s">
        <v>0</v>
      </c>
      <c r="B18" s="41" t="s">
        <v>616</v>
      </c>
      <c r="C18" s="40" t="s">
        <v>0</v>
      </c>
      <c r="D18" s="74">
        <f>SUM(D9:D17)</f>
        <v>447874841997</v>
      </c>
      <c r="E18" s="75">
        <f>SUM(E9:E17)</f>
        <v>68858541114</v>
      </c>
      <c r="F18" s="76">
        <f t="shared" si="0"/>
        <v>516733383111</v>
      </c>
      <c r="G18" s="74">
        <f>SUM(G9:G17)</f>
        <v>455088924727</v>
      </c>
      <c r="H18" s="75">
        <f>SUM(H9:H17)</f>
        <v>66810132142</v>
      </c>
      <c r="I18" s="76">
        <f t="shared" si="1"/>
        <v>521899056869</v>
      </c>
      <c r="J18" s="74">
        <f>SUM(J9:J17)</f>
        <v>123133460954</v>
      </c>
      <c r="K18" s="75">
        <f>SUM(K9:K17)</f>
        <v>7490020786</v>
      </c>
      <c r="L18" s="75">
        <f t="shared" si="2"/>
        <v>130623481740</v>
      </c>
      <c r="M18" s="97">
        <f t="shared" si="3"/>
        <v>0.25278700004551602</v>
      </c>
      <c r="N18" s="109">
        <f>SUM(N9:N17)</f>
        <v>110362212923</v>
      </c>
      <c r="O18" s="110">
        <f>SUM(O9:O17)</f>
        <v>11807546394</v>
      </c>
      <c r="P18" s="111">
        <f t="shared" si="4"/>
        <v>122169759317</v>
      </c>
      <c r="Q18" s="97">
        <f t="shared" si="5"/>
        <v>0.23642706918116144</v>
      </c>
      <c r="R18" s="109">
        <f>SUM(R9:R17)</f>
        <v>109657938416</v>
      </c>
      <c r="S18" s="111">
        <f>SUM(S9:S17)</f>
        <v>14984284982</v>
      </c>
      <c r="T18" s="111">
        <f t="shared" si="6"/>
        <v>124642223398</v>
      </c>
      <c r="U18" s="97">
        <f t="shared" si="7"/>
        <v>0.23882438904135822</v>
      </c>
      <c r="V18" s="109">
        <f>SUM(V9:V17)</f>
        <v>0</v>
      </c>
      <c r="W18" s="111">
        <f>SUM(W9:W17)</f>
        <v>0</v>
      </c>
      <c r="X18" s="111">
        <f t="shared" si="8"/>
        <v>0</v>
      </c>
      <c r="Y18" s="97">
        <f t="shared" si="9"/>
        <v>0</v>
      </c>
      <c r="Z18" s="74">
        <f t="shared" si="10"/>
        <v>343153612293</v>
      </c>
      <c r="AA18" s="75">
        <f t="shared" si="11"/>
        <v>34281852162</v>
      </c>
      <c r="AB18" s="75">
        <f t="shared" si="12"/>
        <v>377435464455</v>
      </c>
      <c r="AC18" s="97">
        <f t="shared" si="13"/>
        <v>0.7231962953129818</v>
      </c>
      <c r="AD18" s="74">
        <f>SUM(AD9:AD17)</f>
        <v>101786352073</v>
      </c>
      <c r="AE18" s="75">
        <f>SUM(AE9:AE17)</f>
        <v>11350037822</v>
      </c>
      <c r="AF18" s="75">
        <f t="shared" si="14"/>
        <v>113136389895</v>
      </c>
      <c r="AG18" s="75">
        <f>SUM(AG9:AG17)</f>
        <v>484259253608</v>
      </c>
      <c r="AH18" s="75">
        <f>SUM(AH9:AH17)</f>
        <v>479048362470</v>
      </c>
      <c r="AI18" s="75">
        <f>SUM(AI9:AI17)</f>
        <v>358616157245</v>
      </c>
      <c r="AJ18" s="97">
        <f t="shared" si="15"/>
        <v>0.74860115458062548</v>
      </c>
      <c r="AK18" s="97">
        <f t="shared" si="16"/>
        <v>0.10169878598458348</v>
      </c>
      <c r="AL18" s="11"/>
      <c r="AM18" s="11"/>
      <c r="AN18" s="11"/>
      <c r="AO18" s="11"/>
    </row>
    <row r="19" spans="1:41" s="12" customFormat="1" ht="12.75" customHeight="1" x14ac:dyDescent="0.3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ht="13" x14ac:dyDescent="0.3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5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5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5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4"/>
  <sheetViews>
    <sheetView showGridLines="0" view="pageBreakPreview" topLeftCell="E10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451</v>
      </c>
      <c r="C9" s="63" t="s">
        <v>452</v>
      </c>
      <c r="D9" s="83">
        <v>278759442</v>
      </c>
      <c r="E9" s="84">
        <v>113980950</v>
      </c>
      <c r="F9" s="85">
        <f>$D9       +$E9</f>
        <v>392740392</v>
      </c>
      <c r="G9" s="83">
        <v>307581616</v>
      </c>
      <c r="H9" s="84">
        <v>149403391</v>
      </c>
      <c r="I9" s="85">
        <f>$G9       +$H9</f>
        <v>456985007</v>
      </c>
      <c r="J9" s="83">
        <v>77481095</v>
      </c>
      <c r="K9" s="84">
        <v>4822864</v>
      </c>
      <c r="L9" s="84">
        <f>$J9       +$K9</f>
        <v>82303959</v>
      </c>
      <c r="M9" s="101">
        <f>IF(($F9       =0),0,($L9       /$F9       ))</f>
        <v>0.20956326539491768</v>
      </c>
      <c r="N9" s="83">
        <v>21359151</v>
      </c>
      <c r="O9" s="84">
        <v>53096195</v>
      </c>
      <c r="P9" s="84">
        <f>$N9       +$O9</f>
        <v>74455346</v>
      </c>
      <c r="Q9" s="101">
        <f>IF(($F9       =0),0,($P9       /$F9       ))</f>
        <v>0.1895790387661476</v>
      </c>
      <c r="R9" s="83">
        <v>103080156</v>
      </c>
      <c r="S9" s="84">
        <v>27701429</v>
      </c>
      <c r="T9" s="84">
        <f>$R9       +$S9</f>
        <v>130781585</v>
      </c>
      <c r="U9" s="101">
        <f>IF(($I9       =0),0,($T9       /$I9       ))</f>
        <v>0.28618353555743681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201920402</v>
      </c>
      <c r="AA9" s="84">
        <f>$K9       +$O9       +$S9</f>
        <v>85620488</v>
      </c>
      <c r="AB9" s="84">
        <f>$Z9       +$AA9</f>
        <v>287540890</v>
      </c>
      <c r="AC9" s="101">
        <f>IF(($I9       =0),0,($AB9       /$I9       ))</f>
        <v>0.62921296234123503</v>
      </c>
      <c r="AD9" s="83">
        <v>-34915997</v>
      </c>
      <c r="AE9" s="84">
        <v>4768747</v>
      </c>
      <c r="AF9" s="84">
        <f>$AD9       +$AE9</f>
        <v>-30147250</v>
      </c>
      <c r="AG9" s="84">
        <v>357697125</v>
      </c>
      <c r="AH9" s="84">
        <v>424296161</v>
      </c>
      <c r="AI9" s="85">
        <v>308976464</v>
      </c>
      <c r="AJ9" s="120">
        <f>IF(($AH9       =0),0,($AI9       /$AH9       ))</f>
        <v>0.72820942633982488</v>
      </c>
      <c r="AK9" s="121">
        <f>IF(($AF9       =0),0,(($T9       /$AF9       )-1))</f>
        <v>-5.3380933584323609</v>
      </c>
    </row>
    <row r="10" spans="1:37" ht="13" x14ac:dyDescent="0.3">
      <c r="A10" s="61" t="s">
        <v>101</v>
      </c>
      <c r="B10" s="62" t="s">
        <v>453</v>
      </c>
      <c r="C10" s="63" t="s">
        <v>454</v>
      </c>
      <c r="D10" s="83">
        <v>504974073</v>
      </c>
      <c r="E10" s="84">
        <v>112261957</v>
      </c>
      <c r="F10" s="85">
        <f t="shared" ref="F10:F45" si="0">$D10      +$E10</f>
        <v>617236030</v>
      </c>
      <c r="G10" s="83">
        <v>519597793</v>
      </c>
      <c r="H10" s="84">
        <v>181459052</v>
      </c>
      <c r="I10" s="85">
        <f t="shared" ref="I10:I45" si="1">$G10      +$H10</f>
        <v>701056845</v>
      </c>
      <c r="J10" s="83">
        <v>148220171</v>
      </c>
      <c r="K10" s="84">
        <v>22120060</v>
      </c>
      <c r="L10" s="84">
        <f t="shared" ref="L10:L45" si="2">$J10      +$K10</f>
        <v>170340231</v>
      </c>
      <c r="M10" s="101">
        <f t="shared" ref="M10:M45" si="3">IF(($F10      =0),0,($L10      /$F10      ))</f>
        <v>0.27597259835917226</v>
      </c>
      <c r="N10" s="83">
        <v>123596459</v>
      </c>
      <c r="O10" s="84">
        <v>34622789</v>
      </c>
      <c r="P10" s="84">
        <f t="shared" ref="P10:P45" si="4">$N10      +$O10</f>
        <v>158219248</v>
      </c>
      <c r="Q10" s="101">
        <f t="shared" ref="Q10:Q45" si="5">IF(($F10      =0),0,($P10      /$F10      ))</f>
        <v>0.25633508141123906</v>
      </c>
      <c r="R10" s="83">
        <v>109383412</v>
      </c>
      <c r="S10" s="84">
        <v>29817043</v>
      </c>
      <c r="T10" s="84">
        <f t="shared" ref="T10:T45" si="6">$R10      +$S10</f>
        <v>139200455</v>
      </c>
      <c r="U10" s="101">
        <f t="shared" ref="U10:U45" si="7">IF(($I10      =0),0,($T10      /$I10      ))</f>
        <v>0.19855801422208494</v>
      </c>
      <c r="V10" s="83">
        <v>0</v>
      </c>
      <c r="W10" s="84">
        <v>0</v>
      </c>
      <c r="X10" s="84">
        <f t="shared" ref="X10:X45" si="8">$V10      +$W10</f>
        <v>0</v>
      </c>
      <c r="Y10" s="101">
        <f t="shared" ref="Y10:Y45" si="9">IF(($I10      =0),0,($X10      /$I10      ))</f>
        <v>0</v>
      </c>
      <c r="Z10" s="83">
        <f t="shared" ref="Z10:Z45" si="10">$J10      +$N10      +$R10</f>
        <v>381200042</v>
      </c>
      <c r="AA10" s="84">
        <f t="shared" ref="AA10:AA45" si="11">$K10      +$O10      +$S10</f>
        <v>86559892</v>
      </c>
      <c r="AB10" s="84">
        <f t="shared" ref="AB10:AB45" si="12">$Z10      +$AA10</f>
        <v>467759934</v>
      </c>
      <c r="AC10" s="101">
        <f t="shared" ref="AC10:AC45" si="13">IF(($I10      =0),0,($AB10      /$I10      ))</f>
        <v>0.66722112099197894</v>
      </c>
      <c r="AD10" s="83">
        <v>105533888</v>
      </c>
      <c r="AE10" s="84">
        <v>17271298</v>
      </c>
      <c r="AF10" s="84">
        <f t="shared" ref="AF10:AF45" si="14">$AD10      +$AE10</f>
        <v>122805186</v>
      </c>
      <c r="AG10" s="84">
        <v>563480964</v>
      </c>
      <c r="AH10" s="84">
        <v>655609950</v>
      </c>
      <c r="AI10" s="85">
        <v>480448990</v>
      </c>
      <c r="AJ10" s="120">
        <f t="shared" ref="AJ10:AJ45" si="15">IF(($AH10      =0),0,($AI10      /$AH10      ))</f>
        <v>0.73282748378056195</v>
      </c>
      <c r="AK10" s="121">
        <f t="shared" ref="AK10:AK45" si="16">IF(($AF10      =0),0,(($T10      /$AF10      )-1))</f>
        <v>0.13350632439903642</v>
      </c>
    </row>
    <row r="11" spans="1:37" ht="13" x14ac:dyDescent="0.3">
      <c r="A11" s="61" t="s">
        <v>101</v>
      </c>
      <c r="B11" s="62" t="s">
        <v>455</v>
      </c>
      <c r="C11" s="63" t="s">
        <v>456</v>
      </c>
      <c r="D11" s="83">
        <v>560387155</v>
      </c>
      <c r="E11" s="84">
        <v>67286987</v>
      </c>
      <c r="F11" s="85">
        <f t="shared" si="0"/>
        <v>627674142</v>
      </c>
      <c r="G11" s="83">
        <v>602466478</v>
      </c>
      <c r="H11" s="84">
        <v>38969673</v>
      </c>
      <c r="I11" s="85">
        <f t="shared" si="1"/>
        <v>641436151</v>
      </c>
      <c r="J11" s="83">
        <v>133138675</v>
      </c>
      <c r="K11" s="84">
        <v>4483413</v>
      </c>
      <c r="L11" s="84">
        <f t="shared" si="2"/>
        <v>137622088</v>
      </c>
      <c r="M11" s="101">
        <f t="shared" si="3"/>
        <v>0.2192572208908998</v>
      </c>
      <c r="N11" s="83">
        <v>137540123</v>
      </c>
      <c r="O11" s="84">
        <v>9166485</v>
      </c>
      <c r="P11" s="84">
        <f t="shared" si="4"/>
        <v>146706608</v>
      </c>
      <c r="Q11" s="101">
        <f t="shared" si="5"/>
        <v>0.23373052700966609</v>
      </c>
      <c r="R11" s="83">
        <v>149311493</v>
      </c>
      <c r="S11" s="84">
        <v>6302897</v>
      </c>
      <c r="T11" s="84">
        <f t="shared" si="6"/>
        <v>155614390</v>
      </c>
      <c r="U11" s="101">
        <f t="shared" si="7"/>
        <v>0.24260308646058834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419990291</v>
      </c>
      <c r="AA11" s="84">
        <f t="shared" si="11"/>
        <v>19952795</v>
      </c>
      <c r="AB11" s="84">
        <f t="shared" si="12"/>
        <v>439943086</v>
      </c>
      <c r="AC11" s="101">
        <f t="shared" si="13"/>
        <v>0.68587198478621447</v>
      </c>
      <c r="AD11" s="83">
        <v>122512125</v>
      </c>
      <c r="AE11" s="84">
        <v>12218402</v>
      </c>
      <c r="AF11" s="84">
        <f t="shared" si="14"/>
        <v>134730527</v>
      </c>
      <c r="AG11" s="84">
        <v>646492996</v>
      </c>
      <c r="AH11" s="84">
        <v>528183499</v>
      </c>
      <c r="AI11" s="85">
        <v>374079393</v>
      </c>
      <c r="AJ11" s="120">
        <f t="shared" si="15"/>
        <v>0.70823756082542821</v>
      </c>
      <c r="AK11" s="121">
        <f t="shared" si="16"/>
        <v>0.15500468576063686</v>
      </c>
    </row>
    <row r="12" spans="1:37" ht="13" x14ac:dyDescent="0.3">
      <c r="A12" s="61" t="s">
        <v>116</v>
      </c>
      <c r="B12" s="62" t="s">
        <v>457</v>
      </c>
      <c r="C12" s="63" t="s">
        <v>458</v>
      </c>
      <c r="D12" s="83">
        <v>110851782</v>
      </c>
      <c r="E12" s="84">
        <v>696464</v>
      </c>
      <c r="F12" s="85">
        <f t="shared" si="0"/>
        <v>111548246</v>
      </c>
      <c r="G12" s="83">
        <v>164855354</v>
      </c>
      <c r="H12" s="84">
        <v>3000611</v>
      </c>
      <c r="I12" s="85">
        <f t="shared" si="1"/>
        <v>167855965</v>
      </c>
      <c r="J12" s="83">
        <v>42488451</v>
      </c>
      <c r="K12" s="84">
        <v>160068</v>
      </c>
      <c r="L12" s="84">
        <f t="shared" si="2"/>
        <v>42648519</v>
      </c>
      <c r="M12" s="101">
        <f t="shared" si="3"/>
        <v>0.38233249315278339</v>
      </c>
      <c r="N12" s="83">
        <v>35556224</v>
      </c>
      <c r="O12" s="84">
        <v>32092</v>
      </c>
      <c r="P12" s="84">
        <f t="shared" si="4"/>
        <v>35588316</v>
      </c>
      <c r="Q12" s="101">
        <f t="shared" si="5"/>
        <v>0.31903967364937319</v>
      </c>
      <c r="R12" s="83">
        <v>28231700</v>
      </c>
      <c r="S12" s="84">
        <v>476223</v>
      </c>
      <c r="T12" s="84">
        <f t="shared" si="6"/>
        <v>28707923</v>
      </c>
      <c r="U12" s="101">
        <f t="shared" si="7"/>
        <v>0.17102712435628964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106276375</v>
      </c>
      <c r="AA12" s="84">
        <f t="shared" si="11"/>
        <v>668383</v>
      </c>
      <c r="AB12" s="84">
        <f t="shared" si="12"/>
        <v>106944758</v>
      </c>
      <c r="AC12" s="101">
        <f t="shared" si="13"/>
        <v>0.6371221779339209</v>
      </c>
      <c r="AD12" s="83">
        <v>26682297</v>
      </c>
      <c r="AE12" s="84">
        <v>19962</v>
      </c>
      <c r="AF12" s="84">
        <f t="shared" si="14"/>
        <v>26702259</v>
      </c>
      <c r="AG12" s="84">
        <v>107713677</v>
      </c>
      <c r="AH12" s="84">
        <v>114069614</v>
      </c>
      <c r="AI12" s="85">
        <v>101958979</v>
      </c>
      <c r="AJ12" s="120">
        <f t="shared" si="15"/>
        <v>0.89383119153887902</v>
      </c>
      <c r="AK12" s="121">
        <f t="shared" si="16"/>
        <v>7.5112146878659303E-2</v>
      </c>
    </row>
    <row r="13" spans="1:37" ht="14" x14ac:dyDescent="0.3">
      <c r="A13" s="64" t="s">
        <v>0</v>
      </c>
      <c r="B13" s="65" t="s">
        <v>459</v>
      </c>
      <c r="C13" s="66" t="s">
        <v>0</v>
      </c>
      <c r="D13" s="86">
        <f>SUM(D9:D12)</f>
        <v>1454972452</v>
      </c>
      <c r="E13" s="87">
        <f>SUM(E9:E12)</f>
        <v>294226358</v>
      </c>
      <c r="F13" s="88">
        <f t="shared" si="0"/>
        <v>1749198810</v>
      </c>
      <c r="G13" s="86">
        <f>SUM(G9:G12)</f>
        <v>1594501241</v>
      </c>
      <c r="H13" s="87">
        <f>SUM(H9:H12)</f>
        <v>372832727</v>
      </c>
      <c r="I13" s="88">
        <f t="shared" si="1"/>
        <v>1967333968</v>
      </c>
      <c r="J13" s="86">
        <f>SUM(J9:J12)</f>
        <v>401328392</v>
      </c>
      <c r="K13" s="87">
        <f>SUM(K9:K12)</f>
        <v>31586405</v>
      </c>
      <c r="L13" s="87">
        <f t="shared" si="2"/>
        <v>432914797</v>
      </c>
      <c r="M13" s="102">
        <f t="shared" si="3"/>
        <v>0.24749319204030329</v>
      </c>
      <c r="N13" s="86">
        <f>SUM(N9:N12)</f>
        <v>318051957</v>
      </c>
      <c r="O13" s="87">
        <f>SUM(O9:O12)</f>
        <v>96917561</v>
      </c>
      <c r="P13" s="87">
        <f t="shared" si="4"/>
        <v>414969518</v>
      </c>
      <c r="Q13" s="102">
        <f t="shared" si="5"/>
        <v>0.23723405002773812</v>
      </c>
      <c r="R13" s="86">
        <f>SUM(R9:R12)</f>
        <v>390006761</v>
      </c>
      <c r="S13" s="87">
        <f>SUM(S9:S12)</f>
        <v>64297592</v>
      </c>
      <c r="T13" s="87">
        <f t="shared" si="6"/>
        <v>454304353</v>
      </c>
      <c r="U13" s="102">
        <f t="shared" si="7"/>
        <v>0.23092385959352277</v>
      </c>
      <c r="V13" s="86">
        <f>SUM(V9:V12)</f>
        <v>0</v>
      </c>
      <c r="W13" s="87">
        <f>SUM(W9:W12)</f>
        <v>0</v>
      </c>
      <c r="X13" s="87">
        <f t="shared" si="8"/>
        <v>0</v>
      </c>
      <c r="Y13" s="102">
        <f t="shared" si="9"/>
        <v>0</v>
      </c>
      <c r="Z13" s="86">
        <f t="shared" si="10"/>
        <v>1109387110</v>
      </c>
      <c r="AA13" s="87">
        <f t="shared" si="11"/>
        <v>192801558</v>
      </c>
      <c r="AB13" s="87">
        <f t="shared" si="12"/>
        <v>1302188668</v>
      </c>
      <c r="AC13" s="102">
        <f t="shared" si="13"/>
        <v>0.66190524292314767</v>
      </c>
      <c r="AD13" s="86">
        <f>SUM(AD9:AD12)</f>
        <v>219812313</v>
      </c>
      <c r="AE13" s="87">
        <f>SUM(AE9:AE12)</f>
        <v>34278409</v>
      </c>
      <c r="AF13" s="87">
        <f t="shared" si="14"/>
        <v>254090722</v>
      </c>
      <c r="AG13" s="87">
        <f>SUM(AG9:AG12)</f>
        <v>1675384762</v>
      </c>
      <c r="AH13" s="87">
        <f>SUM(AH9:AH12)</f>
        <v>1722159224</v>
      </c>
      <c r="AI13" s="88">
        <f>SUM(AI9:AI12)</f>
        <v>1265463826</v>
      </c>
      <c r="AJ13" s="122">
        <f t="shared" si="15"/>
        <v>0.73481232650529882</v>
      </c>
      <c r="AK13" s="123">
        <f t="shared" si="16"/>
        <v>0.78796120308556561</v>
      </c>
    </row>
    <row r="14" spans="1:37" ht="13" x14ac:dyDescent="0.3">
      <c r="A14" s="61" t="s">
        <v>101</v>
      </c>
      <c r="B14" s="62" t="s">
        <v>460</v>
      </c>
      <c r="C14" s="63" t="s">
        <v>461</v>
      </c>
      <c r="D14" s="83">
        <v>135264965</v>
      </c>
      <c r="E14" s="84">
        <v>24480000</v>
      </c>
      <c r="F14" s="85">
        <f t="shared" si="0"/>
        <v>159744965</v>
      </c>
      <c r="G14" s="83">
        <v>99511809</v>
      </c>
      <c r="H14" s="84">
        <v>16160000</v>
      </c>
      <c r="I14" s="85">
        <f t="shared" si="1"/>
        <v>115671809</v>
      </c>
      <c r="J14" s="83">
        <v>10168039</v>
      </c>
      <c r="K14" s="84">
        <v>0</v>
      </c>
      <c r="L14" s="84">
        <f t="shared" si="2"/>
        <v>10168039</v>
      </c>
      <c r="M14" s="101">
        <f t="shared" si="3"/>
        <v>6.3651702574788513E-2</v>
      </c>
      <c r="N14" s="83">
        <v>8351506</v>
      </c>
      <c r="O14" s="84">
        <v>4053069</v>
      </c>
      <c r="P14" s="84">
        <f t="shared" si="4"/>
        <v>12404575</v>
      </c>
      <c r="Q14" s="101">
        <f t="shared" si="5"/>
        <v>7.7652369199868052E-2</v>
      </c>
      <c r="R14" s="83">
        <v>8176905</v>
      </c>
      <c r="S14" s="84">
        <v>1386523</v>
      </c>
      <c r="T14" s="84">
        <f t="shared" si="6"/>
        <v>9563428</v>
      </c>
      <c r="U14" s="101">
        <f t="shared" si="7"/>
        <v>8.2677258034410089E-2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26696450</v>
      </c>
      <c r="AA14" s="84">
        <f t="shared" si="11"/>
        <v>5439592</v>
      </c>
      <c r="AB14" s="84">
        <f t="shared" si="12"/>
        <v>32136042</v>
      </c>
      <c r="AC14" s="101">
        <f t="shared" si="13"/>
        <v>0.27782086471907774</v>
      </c>
      <c r="AD14" s="83">
        <v>5589591</v>
      </c>
      <c r="AE14" s="84">
        <v>-156202</v>
      </c>
      <c r="AF14" s="84">
        <f t="shared" si="14"/>
        <v>5433389</v>
      </c>
      <c r="AG14" s="84">
        <v>90951935</v>
      </c>
      <c r="AH14" s="84">
        <v>97950114</v>
      </c>
      <c r="AI14" s="85">
        <v>63127842</v>
      </c>
      <c r="AJ14" s="120">
        <f t="shared" si="15"/>
        <v>0.64448972463676768</v>
      </c>
      <c r="AK14" s="121">
        <f t="shared" si="16"/>
        <v>0.76012208954669003</v>
      </c>
    </row>
    <row r="15" spans="1:37" ht="13" x14ac:dyDescent="0.3">
      <c r="A15" s="61" t="s">
        <v>101</v>
      </c>
      <c r="B15" s="62" t="s">
        <v>462</v>
      </c>
      <c r="C15" s="63" t="s">
        <v>463</v>
      </c>
      <c r="D15" s="83">
        <v>313894780</v>
      </c>
      <c r="E15" s="84">
        <v>32162000</v>
      </c>
      <c r="F15" s="85">
        <f t="shared" si="0"/>
        <v>346056780</v>
      </c>
      <c r="G15" s="83">
        <v>313194799</v>
      </c>
      <c r="H15" s="84">
        <v>25796860</v>
      </c>
      <c r="I15" s="85">
        <f t="shared" si="1"/>
        <v>338991659</v>
      </c>
      <c r="J15" s="83">
        <v>121603793</v>
      </c>
      <c r="K15" s="84">
        <v>34578342</v>
      </c>
      <c r="L15" s="84">
        <f t="shared" si="2"/>
        <v>156182135</v>
      </c>
      <c r="M15" s="101">
        <f t="shared" si="3"/>
        <v>0.45131939041910984</v>
      </c>
      <c r="N15" s="83">
        <v>63544395</v>
      </c>
      <c r="O15" s="84">
        <v>2135685</v>
      </c>
      <c r="P15" s="84">
        <f t="shared" si="4"/>
        <v>65680080</v>
      </c>
      <c r="Q15" s="101">
        <f t="shared" si="5"/>
        <v>0.18979567457109206</v>
      </c>
      <c r="R15" s="83">
        <v>64004161</v>
      </c>
      <c r="S15" s="84">
        <v>4945948</v>
      </c>
      <c r="T15" s="84">
        <f t="shared" si="6"/>
        <v>68950109</v>
      </c>
      <c r="U15" s="101">
        <f t="shared" si="7"/>
        <v>0.20339765645974198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249152349</v>
      </c>
      <c r="AA15" s="84">
        <f t="shared" si="11"/>
        <v>41659975</v>
      </c>
      <c r="AB15" s="84">
        <f t="shared" si="12"/>
        <v>290812324</v>
      </c>
      <c r="AC15" s="101">
        <f t="shared" si="13"/>
        <v>0.8578745708902531</v>
      </c>
      <c r="AD15" s="83">
        <v>67931107</v>
      </c>
      <c r="AE15" s="84">
        <v>3618784</v>
      </c>
      <c r="AF15" s="84">
        <f t="shared" si="14"/>
        <v>71549891</v>
      </c>
      <c r="AG15" s="84">
        <v>329064651</v>
      </c>
      <c r="AH15" s="84">
        <v>340340888</v>
      </c>
      <c r="AI15" s="85">
        <v>265019368</v>
      </c>
      <c r="AJ15" s="120">
        <f t="shared" si="15"/>
        <v>0.77868800765425517</v>
      </c>
      <c r="AK15" s="121">
        <f t="shared" si="16"/>
        <v>-3.6335233550530477E-2</v>
      </c>
    </row>
    <row r="16" spans="1:37" ht="13" x14ac:dyDescent="0.3">
      <c r="A16" s="61" t="s">
        <v>101</v>
      </c>
      <c r="B16" s="62" t="s">
        <v>464</v>
      </c>
      <c r="C16" s="63" t="s">
        <v>465</v>
      </c>
      <c r="D16" s="83">
        <v>72292474</v>
      </c>
      <c r="E16" s="84">
        <v>13483425</v>
      </c>
      <c r="F16" s="85">
        <f t="shared" si="0"/>
        <v>85775899</v>
      </c>
      <c r="G16" s="83">
        <v>73818238</v>
      </c>
      <c r="H16" s="84">
        <v>13483425</v>
      </c>
      <c r="I16" s="85">
        <f t="shared" si="1"/>
        <v>87301663</v>
      </c>
      <c r="J16" s="83">
        <v>33295450</v>
      </c>
      <c r="K16" s="84">
        <v>2781827</v>
      </c>
      <c r="L16" s="84">
        <f t="shared" si="2"/>
        <v>36077277</v>
      </c>
      <c r="M16" s="101">
        <f t="shared" si="3"/>
        <v>0.42059922916109571</v>
      </c>
      <c r="N16" s="83">
        <v>8060289</v>
      </c>
      <c r="O16" s="84">
        <v>1253000</v>
      </c>
      <c r="P16" s="84">
        <f t="shared" si="4"/>
        <v>9313289</v>
      </c>
      <c r="Q16" s="101">
        <f t="shared" si="5"/>
        <v>0.1085769908398162</v>
      </c>
      <c r="R16" s="83">
        <v>13809373</v>
      </c>
      <c r="S16" s="84">
        <v>5239667</v>
      </c>
      <c r="T16" s="84">
        <f t="shared" si="6"/>
        <v>19049040</v>
      </c>
      <c r="U16" s="101">
        <f t="shared" si="7"/>
        <v>0.21819790534803443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55165112</v>
      </c>
      <c r="AA16" s="84">
        <f t="shared" si="11"/>
        <v>9274494</v>
      </c>
      <c r="AB16" s="84">
        <f t="shared" si="12"/>
        <v>64439606</v>
      </c>
      <c r="AC16" s="101">
        <f t="shared" si="13"/>
        <v>0.73812575597786723</v>
      </c>
      <c r="AD16" s="83">
        <v>10895081</v>
      </c>
      <c r="AE16" s="84">
        <v>0</v>
      </c>
      <c r="AF16" s="84">
        <f t="shared" si="14"/>
        <v>10895081</v>
      </c>
      <c r="AG16" s="84">
        <v>86662011</v>
      </c>
      <c r="AH16" s="84">
        <v>93688011</v>
      </c>
      <c r="AI16" s="85">
        <v>29880297</v>
      </c>
      <c r="AJ16" s="120">
        <f t="shared" si="15"/>
        <v>0.3189340522983245</v>
      </c>
      <c r="AK16" s="121">
        <f t="shared" si="16"/>
        <v>0.74840737760462717</v>
      </c>
    </row>
    <row r="17" spans="1:37" ht="13" x14ac:dyDescent="0.3">
      <c r="A17" s="61" t="s">
        <v>101</v>
      </c>
      <c r="B17" s="62" t="s">
        <v>466</v>
      </c>
      <c r="C17" s="63" t="s">
        <v>467</v>
      </c>
      <c r="D17" s="83">
        <v>118557168</v>
      </c>
      <c r="E17" s="84">
        <v>25201000</v>
      </c>
      <c r="F17" s="85">
        <f t="shared" si="0"/>
        <v>143758168</v>
      </c>
      <c r="G17" s="83">
        <v>108758886</v>
      </c>
      <c r="H17" s="84">
        <v>25051000</v>
      </c>
      <c r="I17" s="85">
        <f t="shared" si="1"/>
        <v>133809886</v>
      </c>
      <c r="J17" s="83">
        <v>32015618</v>
      </c>
      <c r="K17" s="84">
        <v>1003066</v>
      </c>
      <c r="L17" s="84">
        <f t="shared" si="2"/>
        <v>33018684</v>
      </c>
      <c r="M17" s="101">
        <f t="shared" si="3"/>
        <v>0.22968214230442893</v>
      </c>
      <c r="N17" s="83">
        <v>13142387</v>
      </c>
      <c r="O17" s="84">
        <v>3864115</v>
      </c>
      <c r="P17" s="84">
        <f t="shared" si="4"/>
        <v>17006502</v>
      </c>
      <c r="Q17" s="101">
        <f t="shared" si="5"/>
        <v>0.11829937899598164</v>
      </c>
      <c r="R17" s="83">
        <v>16667695</v>
      </c>
      <c r="S17" s="84">
        <v>5604253</v>
      </c>
      <c r="T17" s="84">
        <f t="shared" si="6"/>
        <v>22271948</v>
      </c>
      <c r="U17" s="101">
        <f t="shared" si="7"/>
        <v>0.1664447124631733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61825700</v>
      </c>
      <c r="AA17" s="84">
        <f t="shared" si="11"/>
        <v>10471434</v>
      </c>
      <c r="AB17" s="84">
        <f t="shared" si="12"/>
        <v>72297134</v>
      </c>
      <c r="AC17" s="101">
        <f t="shared" si="13"/>
        <v>0.54029740373592428</v>
      </c>
      <c r="AD17" s="83">
        <v>14205771</v>
      </c>
      <c r="AE17" s="84">
        <v>12178606</v>
      </c>
      <c r="AF17" s="84">
        <f t="shared" si="14"/>
        <v>26384377</v>
      </c>
      <c r="AG17" s="84">
        <v>173462117</v>
      </c>
      <c r="AH17" s="84">
        <v>222487723</v>
      </c>
      <c r="AI17" s="85">
        <v>108079686</v>
      </c>
      <c r="AJ17" s="120">
        <f t="shared" si="15"/>
        <v>0.48577820179318387</v>
      </c>
      <c r="AK17" s="121">
        <f t="shared" si="16"/>
        <v>-0.1558660642242945</v>
      </c>
    </row>
    <row r="18" spans="1:37" ht="13" x14ac:dyDescent="0.3">
      <c r="A18" s="61" t="s">
        <v>101</v>
      </c>
      <c r="B18" s="62" t="s">
        <v>468</v>
      </c>
      <c r="C18" s="63" t="s">
        <v>469</v>
      </c>
      <c r="D18" s="83">
        <v>64825013</v>
      </c>
      <c r="E18" s="84">
        <v>18346001</v>
      </c>
      <c r="F18" s="85">
        <f t="shared" si="0"/>
        <v>83171014</v>
      </c>
      <c r="G18" s="83">
        <v>65124022</v>
      </c>
      <c r="H18" s="84">
        <v>18346001</v>
      </c>
      <c r="I18" s="85">
        <f t="shared" si="1"/>
        <v>83470023</v>
      </c>
      <c r="J18" s="83">
        <v>20246591</v>
      </c>
      <c r="K18" s="84">
        <v>1495652</v>
      </c>
      <c r="L18" s="84">
        <f t="shared" si="2"/>
        <v>21742243</v>
      </c>
      <c r="M18" s="101">
        <f t="shared" si="3"/>
        <v>0.26141611066567011</v>
      </c>
      <c r="N18" s="83">
        <v>14033330</v>
      </c>
      <c r="O18" s="84">
        <v>9948775</v>
      </c>
      <c r="P18" s="84">
        <f t="shared" si="4"/>
        <v>23982105</v>
      </c>
      <c r="Q18" s="101">
        <f t="shared" si="5"/>
        <v>0.2883469113410112</v>
      </c>
      <c r="R18" s="83">
        <v>15048703</v>
      </c>
      <c r="S18" s="84">
        <v>3642503</v>
      </c>
      <c r="T18" s="84">
        <f t="shared" si="6"/>
        <v>18691206</v>
      </c>
      <c r="U18" s="101">
        <f t="shared" si="7"/>
        <v>0.22392716963789502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49328624</v>
      </c>
      <c r="AA18" s="84">
        <f t="shared" si="11"/>
        <v>15086930</v>
      </c>
      <c r="AB18" s="84">
        <f t="shared" si="12"/>
        <v>64415554</v>
      </c>
      <c r="AC18" s="101">
        <f t="shared" si="13"/>
        <v>0.77172081287194561</v>
      </c>
      <c r="AD18" s="83">
        <v>14741597</v>
      </c>
      <c r="AE18" s="84">
        <v>1877043</v>
      </c>
      <c r="AF18" s="84">
        <f t="shared" si="14"/>
        <v>16618640</v>
      </c>
      <c r="AG18" s="84">
        <v>71421404</v>
      </c>
      <c r="AH18" s="84">
        <v>74947407</v>
      </c>
      <c r="AI18" s="85">
        <v>65249505</v>
      </c>
      <c r="AJ18" s="120">
        <f t="shared" si="15"/>
        <v>0.87060390228043516</v>
      </c>
      <c r="AK18" s="121">
        <f t="shared" si="16"/>
        <v>0.12471333394309037</v>
      </c>
    </row>
    <row r="19" spans="1:37" ht="13" x14ac:dyDescent="0.3">
      <c r="A19" s="61" t="s">
        <v>101</v>
      </c>
      <c r="B19" s="62" t="s">
        <v>470</v>
      </c>
      <c r="C19" s="63" t="s">
        <v>471</v>
      </c>
      <c r="D19" s="83">
        <v>66552824</v>
      </c>
      <c r="E19" s="84">
        <v>19106187</v>
      </c>
      <c r="F19" s="85">
        <f t="shared" si="0"/>
        <v>85659011</v>
      </c>
      <c r="G19" s="83">
        <v>59148518</v>
      </c>
      <c r="H19" s="84">
        <v>22906187</v>
      </c>
      <c r="I19" s="85">
        <f t="shared" si="1"/>
        <v>82054705</v>
      </c>
      <c r="J19" s="83">
        <v>24891292</v>
      </c>
      <c r="K19" s="84">
        <v>2009515</v>
      </c>
      <c r="L19" s="84">
        <f t="shared" si="2"/>
        <v>26900807</v>
      </c>
      <c r="M19" s="101">
        <f t="shared" si="3"/>
        <v>0.31404526722821957</v>
      </c>
      <c r="N19" s="83">
        <v>15012332</v>
      </c>
      <c r="O19" s="84">
        <v>2655334</v>
      </c>
      <c r="P19" s="84">
        <f t="shared" si="4"/>
        <v>17667666</v>
      </c>
      <c r="Q19" s="101">
        <f t="shared" si="5"/>
        <v>0.20625577850764584</v>
      </c>
      <c r="R19" s="83">
        <v>7158918</v>
      </c>
      <c r="S19" s="84">
        <v>2453907</v>
      </c>
      <c r="T19" s="84">
        <f t="shared" si="6"/>
        <v>9612825</v>
      </c>
      <c r="U19" s="101">
        <f t="shared" si="7"/>
        <v>0.11715141745985194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47062542</v>
      </c>
      <c r="AA19" s="84">
        <f t="shared" si="11"/>
        <v>7118756</v>
      </c>
      <c r="AB19" s="84">
        <f t="shared" si="12"/>
        <v>54181298</v>
      </c>
      <c r="AC19" s="101">
        <f t="shared" si="13"/>
        <v>0.66030702322310464</v>
      </c>
      <c r="AD19" s="83">
        <v>7933549</v>
      </c>
      <c r="AE19" s="84">
        <v>1586170</v>
      </c>
      <c r="AF19" s="84">
        <f t="shared" si="14"/>
        <v>9519719</v>
      </c>
      <c r="AG19" s="84">
        <v>66458699</v>
      </c>
      <c r="AH19" s="84">
        <v>75271879</v>
      </c>
      <c r="AI19" s="85">
        <v>47373135</v>
      </c>
      <c r="AJ19" s="120">
        <f t="shared" si="15"/>
        <v>0.62936033521894674</v>
      </c>
      <c r="AK19" s="121">
        <f t="shared" si="16"/>
        <v>9.780330700937645E-3</v>
      </c>
    </row>
    <row r="20" spans="1:37" ht="13" x14ac:dyDescent="0.3">
      <c r="A20" s="61" t="s">
        <v>116</v>
      </c>
      <c r="B20" s="62" t="s">
        <v>472</v>
      </c>
      <c r="C20" s="63" t="s">
        <v>473</v>
      </c>
      <c r="D20" s="83">
        <v>72790647</v>
      </c>
      <c r="E20" s="84">
        <v>428700</v>
      </c>
      <c r="F20" s="85">
        <f t="shared" si="0"/>
        <v>73219347</v>
      </c>
      <c r="G20" s="83">
        <v>74263507</v>
      </c>
      <c r="H20" s="84">
        <v>1137540</v>
      </c>
      <c r="I20" s="85">
        <f t="shared" si="1"/>
        <v>75401047</v>
      </c>
      <c r="J20" s="83">
        <v>23499524</v>
      </c>
      <c r="K20" s="84">
        <v>2800</v>
      </c>
      <c r="L20" s="84">
        <f t="shared" si="2"/>
        <v>23502324</v>
      </c>
      <c r="M20" s="101">
        <f t="shared" si="3"/>
        <v>0.32098516256912263</v>
      </c>
      <c r="N20" s="83">
        <v>21904091</v>
      </c>
      <c r="O20" s="84">
        <v>31765</v>
      </c>
      <c r="P20" s="84">
        <f t="shared" si="4"/>
        <v>21935856</v>
      </c>
      <c r="Q20" s="101">
        <f t="shared" si="5"/>
        <v>0.29959098105586768</v>
      </c>
      <c r="R20" s="83">
        <v>14186684</v>
      </c>
      <c r="S20" s="84">
        <v>269471</v>
      </c>
      <c r="T20" s="84">
        <f t="shared" si="6"/>
        <v>14456155</v>
      </c>
      <c r="U20" s="101">
        <f t="shared" si="7"/>
        <v>0.19172353137218373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59590299</v>
      </c>
      <c r="AA20" s="84">
        <f t="shared" si="11"/>
        <v>304036</v>
      </c>
      <c r="AB20" s="84">
        <f t="shared" si="12"/>
        <v>59894335</v>
      </c>
      <c r="AC20" s="101">
        <f t="shared" si="13"/>
        <v>0.7943435453887</v>
      </c>
      <c r="AD20" s="83">
        <v>15838773</v>
      </c>
      <c r="AE20" s="84">
        <v>13754</v>
      </c>
      <c r="AF20" s="84">
        <f t="shared" si="14"/>
        <v>15852527</v>
      </c>
      <c r="AG20" s="84">
        <v>74000133</v>
      </c>
      <c r="AH20" s="84">
        <v>74739181</v>
      </c>
      <c r="AI20" s="85">
        <v>59319131</v>
      </c>
      <c r="AJ20" s="120">
        <f t="shared" si="15"/>
        <v>0.79368184406516307</v>
      </c>
      <c r="AK20" s="121">
        <f t="shared" si="16"/>
        <v>-8.808513620572922E-2</v>
      </c>
    </row>
    <row r="21" spans="1:37" ht="14" x14ac:dyDescent="0.3">
      <c r="A21" s="64" t="s">
        <v>0</v>
      </c>
      <c r="B21" s="65" t="s">
        <v>474</v>
      </c>
      <c r="C21" s="66" t="s">
        <v>0</v>
      </c>
      <c r="D21" s="86">
        <f>SUM(D14:D20)</f>
        <v>844177871</v>
      </c>
      <c r="E21" s="87">
        <f>SUM(E14:E20)</f>
        <v>133207313</v>
      </c>
      <c r="F21" s="88">
        <f t="shared" si="0"/>
        <v>977385184</v>
      </c>
      <c r="G21" s="86">
        <f>SUM(G14:G20)</f>
        <v>793819779</v>
      </c>
      <c r="H21" s="87">
        <f>SUM(H14:H20)</f>
        <v>122881013</v>
      </c>
      <c r="I21" s="88">
        <f t="shared" si="1"/>
        <v>916700792</v>
      </c>
      <c r="J21" s="86">
        <f>SUM(J14:J20)</f>
        <v>265720307</v>
      </c>
      <c r="K21" s="87">
        <f>SUM(K14:K20)</f>
        <v>41871202</v>
      </c>
      <c r="L21" s="87">
        <f t="shared" si="2"/>
        <v>307591509</v>
      </c>
      <c r="M21" s="102">
        <f t="shared" si="3"/>
        <v>0.31470858576059613</v>
      </c>
      <c r="N21" s="86">
        <f>SUM(N14:N20)</f>
        <v>144048330</v>
      </c>
      <c r="O21" s="87">
        <f>SUM(O14:O20)</f>
        <v>23941743</v>
      </c>
      <c r="P21" s="87">
        <f t="shared" si="4"/>
        <v>167990073</v>
      </c>
      <c r="Q21" s="102">
        <f t="shared" si="5"/>
        <v>0.17187704064889939</v>
      </c>
      <c r="R21" s="86">
        <f>SUM(R14:R20)</f>
        <v>139052439</v>
      </c>
      <c r="S21" s="87">
        <f>SUM(S14:S20)</f>
        <v>23542272</v>
      </c>
      <c r="T21" s="87">
        <f t="shared" si="6"/>
        <v>162594711</v>
      </c>
      <c r="U21" s="102">
        <f t="shared" si="7"/>
        <v>0.17736944531842402</v>
      </c>
      <c r="V21" s="86">
        <f>SUM(V14:V20)</f>
        <v>0</v>
      </c>
      <c r="W21" s="87">
        <f>SUM(W14:W20)</f>
        <v>0</v>
      </c>
      <c r="X21" s="87">
        <f t="shared" si="8"/>
        <v>0</v>
      </c>
      <c r="Y21" s="102">
        <f t="shared" si="9"/>
        <v>0</v>
      </c>
      <c r="Z21" s="86">
        <f t="shared" si="10"/>
        <v>548821076</v>
      </c>
      <c r="AA21" s="87">
        <f t="shared" si="11"/>
        <v>89355217</v>
      </c>
      <c r="AB21" s="87">
        <f t="shared" si="12"/>
        <v>638176293</v>
      </c>
      <c r="AC21" s="102">
        <f t="shared" si="13"/>
        <v>0.69616640300666388</v>
      </c>
      <c r="AD21" s="86">
        <f>SUM(AD14:AD20)</f>
        <v>137135469</v>
      </c>
      <c r="AE21" s="87">
        <f>SUM(AE14:AE20)</f>
        <v>19118155</v>
      </c>
      <c r="AF21" s="87">
        <f t="shared" si="14"/>
        <v>156253624</v>
      </c>
      <c r="AG21" s="87">
        <f>SUM(AG14:AG20)</f>
        <v>892020950</v>
      </c>
      <c r="AH21" s="87">
        <f>SUM(AH14:AH20)</f>
        <v>979425203</v>
      </c>
      <c r="AI21" s="88">
        <f>SUM(AI14:AI20)</f>
        <v>638048964</v>
      </c>
      <c r="AJ21" s="122">
        <f t="shared" si="15"/>
        <v>0.65145246624820619</v>
      </c>
      <c r="AK21" s="123">
        <f t="shared" si="16"/>
        <v>4.0582015556964057E-2</v>
      </c>
    </row>
    <row r="22" spans="1:37" ht="13" x14ac:dyDescent="0.3">
      <c r="A22" s="61" t="s">
        <v>101</v>
      </c>
      <c r="B22" s="62" t="s">
        <v>475</v>
      </c>
      <c r="C22" s="63" t="s">
        <v>476</v>
      </c>
      <c r="D22" s="83">
        <v>144360299</v>
      </c>
      <c r="E22" s="84">
        <v>24274000</v>
      </c>
      <c r="F22" s="85">
        <f t="shared" si="0"/>
        <v>168634299</v>
      </c>
      <c r="G22" s="83">
        <v>150600153</v>
      </c>
      <c r="H22" s="84">
        <v>24274000</v>
      </c>
      <c r="I22" s="85">
        <f t="shared" si="1"/>
        <v>174874153</v>
      </c>
      <c r="J22" s="83">
        <v>47641793</v>
      </c>
      <c r="K22" s="84">
        <v>3125526</v>
      </c>
      <c r="L22" s="84">
        <f t="shared" si="2"/>
        <v>50767319</v>
      </c>
      <c r="M22" s="101">
        <f t="shared" si="3"/>
        <v>0.3010497822865798</v>
      </c>
      <c r="N22" s="83">
        <v>15655467</v>
      </c>
      <c r="O22" s="84">
        <v>2328955</v>
      </c>
      <c r="P22" s="84">
        <f t="shared" si="4"/>
        <v>17984422</v>
      </c>
      <c r="Q22" s="101">
        <f t="shared" si="5"/>
        <v>0.10664747389260354</v>
      </c>
      <c r="R22" s="83">
        <v>26684144</v>
      </c>
      <c r="S22" s="84">
        <v>2023465</v>
      </c>
      <c r="T22" s="84">
        <f t="shared" si="6"/>
        <v>28707609</v>
      </c>
      <c r="U22" s="101">
        <f t="shared" si="7"/>
        <v>0.16416153277951831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89981404</v>
      </c>
      <c r="AA22" s="84">
        <f t="shared" si="11"/>
        <v>7477946</v>
      </c>
      <c r="AB22" s="84">
        <f t="shared" si="12"/>
        <v>97459350</v>
      </c>
      <c r="AC22" s="101">
        <f t="shared" si="13"/>
        <v>0.55731134835003315</v>
      </c>
      <c r="AD22" s="83">
        <v>35094255</v>
      </c>
      <c r="AE22" s="84">
        <v>4701227</v>
      </c>
      <c r="AF22" s="84">
        <f t="shared" si="14"/>
        <v>39795482</v>
      </c>
      <c r="AG22" s="84">
        <v>162717738</v>
      </c>
      <c r="AH22" s="84">
        <v>179216661</v>
      </c>
      <c r="AI22" s="85">
        <v>103889497</v>
      </c>
      <c r="AJ22" s="120">
        <f t="shared" si="15"/>
        <v>0.5796866006782706</v>
      </c>
      <c r="AK22" s="121">
        <f t="shared" si="16"/>
        <v>-0.2786214022988841</v>
      </c>
    </row>
    <row r="23" spans="1:37" ht="13" x14ac:dyDescent="0.3">
      <c r="A23" s="61" t="s">
        <v>101</v>
      </c>
      <c r="B23" s="62" t="s">
        <v>477</v>
      </c>
      <c r="C23" s="63" t="s">
        <v>478</v>
      </c>
      <c r="D23" s="83">
        <v>203134426</v>
      </c>
      <c r="E23" s="84">
        <v>21477650</v>
      </c>
      <c r="F23" s="85">
        <f t="shared" si="0"/>
        <v>224612076</v>
      </c>
      <c r="G23" s="83">
        <v>202821050</v>
      </c>
      <c r="H23" s="84">
        <v>22908650</v>
      </c>
      <c r="I23" s="85">
        <f t="shared" si="1"/>
        <v>225729700</v>
      </c>
      <c r="J23" s="83">
        <v>55837251</v>
      </c>
      <c r="K23" s="84">
        <v>1437525</v>
      </c>
      <c r="L23" s="84">
        <f t="shared" si="2"/>
        <v>57274776</v>
      </c>
      <c r="M23" s="101">
        <f t="shared" si="3"/>
        <v>0.25499419719534583</v>
      </c>
      <c r="N23" s="83">
        <v>39677081</v>
      </c>
      <c r="O23" s="84">
        <v>3967655</v>
      </c>
      <c r="P23" s="84">
        <f t="shared" si="4"/>
        <v>43644736</v>
      </c>
      <c r="Q23" s="101">
        <f t="shared" si="5"/>
        <v>0.19431161840114064</v>
      </c>
      <c r="R23" s="83">
        <v>17794234</v>
      </c>
      <c r="S23" s="84">
        <v>1430897</v>
      </c>
      <c r="T23" s="84">
        <f t="shared" si="6"/>
        <v>19225131</v>
      </c>
      <c r="U23" s="101">
        <f t="shared" si="7"/>
        <v>8.5168814737272058E-2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113308566</v>
      </c>
      <c r="AA23" s="84">
        <f t="shared" si="11"/>
        <v>6836077</v>
      </c>
      <c r="AB23" s="84">
        <f t="shared" si="12"/>
        <v>120144643</v>
      </c>
      <c r="AC23" s="101">
        <f t="shared" si="13"/>
        <v>0.53225004507603568</v>
      </c>
      <c r="AD23" s="83">
        <v>39132823</v>
      </c>
      <c r="AE23" s="84">
        <v>3166379</v>
      </c>
      <c r="AF23" s="84">
        <f t="shared" si="14"/>
        <v>42299202</v>
      </c>
      <c r="AG23" s="84">
        <v>232902398</v>
      </c>
      <c r="AH23" s="84">
        <v>225590789</v>
      </c>
      <c r="AI23" s="85">
        <v>139082758</v>
      </c>
      <c r="AJ23" s="120">
        <f t="shared" si="15"/>
        <v>0.61652675898926002</v>
      </c>
      <c r="AK23" s="121">
        <f t="shared" si="16"/>
        <v>-0.54549660298555991</v>
      </c>
    </row>
    <row r="24" spans="1:37" ht="13" x14ac:dyDescent="0.3">
      <c r="A24" s="61" t="s">
        <v>101</v>
      </c>
      <c r="B24" s="62" t="s">
        <v>479</v>
      </c>
      <c r="C24" s="63" t="s">
        <v>480</v>
      </c>
      <c r="D24" s="83">
        <v>268065258</v>
      </c>
      <c r="E24" s="84">
        <v>28455620</v>
      </c>
      <c r="F24" s="85">
        <f t="shared" si="0"/>
        <v>296520878</v>
      </c>
      <c r="G24" s="83">
        <v>268065258</v>
      </c>
      <c r="H24" s="84">
        <v>28585620</v>
      </c>
      <c r="I24" s="85">
        <f t="shared" si="1"/>
        <v>296650878</v>
      </c>
      <c r="J24" s="83">
        <v>161699028</v>
      </c>
      <c r="K24" s="84">
        <v>420462</v>
      </c>
      <c r="L24" s="84">
        <f t="shared" si="2"/>
        <v>162119490</v>
      </c>
      <c r="M24" s="101">
        <f t="shared" si="3"/>
        <v>0.54673887077860328</v>
      </c>
      <c r="N24" s="83">
        <v>139754766</v>
      </c>
      <c r="O24" s="84">
        <v>631909</v>
      </c>
      <c r="P24" s="84">
        <f t="shared" si="4"/>
        <v>140386675</v>
      </c>
      <c r="Q24" s="101">
        <f t="shared" si="5"/>
        <v>0.47344617332476668</v>
      </c>
      <c r="R24" s="83">
        <v>40892166</v>
      </c>
      <c r="S24" s="84">
        <v>0</v>
      </c>
      <c r="T24" s="84">
        <f t="shared" si="6"/>
        <v>40892166</v>
      </c>
      <c r="U24" s="101">
        <f t="shared" si="7"/>
        <v>0.13784609799806491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342345960</v>
      </c>
      <c r="AA24" s="84">
        <f t="shared" si="11"/>
        <v>1052371</v>
      </c>
      <c r="AB24" s="84">
        <f t="shared" si="12"/>
        <v>343398331</v>
      </c>
      <c r="AC24" s="101">
        <f t="shared" si="13"/>
        <v>1.1575840709293299</v>
      </c>
      <c r="AD24" s="83">
        <v>46240235</v>
      </c>
      <c r="AE24" s="84">
        <v>-1319524</v>
      </c>
      <c r="AF24" s="84">
        <f t="shared" si="14"/>
        <v>44920711</v>
      </c>
      <c r="AG24" s="84">
        <v>320276634</v>
      </c>
      <c r="AH24" s="84">
        <v>301641645</v>
      </c>
      <c r="AI24" s="85">
        <v>195307637</v>
      </c>
      <c r="AJ24" s="120">
        <f t="shared" si="15"/>
        <v>0.64748233620062645</v>
      </c>
      <c r="AK24" s="121">
        <f t="shared" si="16"/>
        <v>-8.9681238571669097E-2</v>
      </c>
    </row>
    <row r="25" spans="1:37" ht="13" x14ac:dyDescent="0.3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85413137</v>
      </c>
      <c r="H25" s="84">
        <v>148879362</v>
      </c>
      <c r="I25" s="85">
        <f t="shared" si="1"/>
        <v>234292499</v>
      </c>
      <c r="J25" s="83">
        <v>31788310</v>
      </c>
      <c r="K25" s="84">
        <v>30455830</v>
      </c>
      <c r="L25" s="84">
        <f t="shared" si="2"/>
        <v>62244140</v>
      </c>
      <c r="M25" s="101">
        <f t="shared" si="3"/>
        <v>0.35022093172242119</v>
      </c>
      <c r="N25" s="83">
        <v>11730956</v>
      </c>
      <c r="O25" s="84">
        <v>9778478</v>
      </c>
      <c r="P25" s="84">
        <f t="shared" si="4"/>
        <v>21509434</v>
      </c>
      <c r="Q25" s="101">
        <f t="shared" si="5"/>
        <v>0.12102430873495762</v>
      </c>
      <c r="R25" s="83">
        <v>9272426</v>
      </c>
      <c r="S25" s="84">
        <v>6863901</v>
      </c>
      <c r="T25" s="84">
        <f t="shared" si="6"/>
        <v>16136327</v>
      </c>
      <c r="U25" s="101">
        <f t="shared" si="7"/>
        <v>6.8872571972523972E-2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52791692</v>
      </c>
      <c r="AA25" s="84">
        <f t="shared" si="11"/>
        <v>47098209</v>
      </c>
      <c r="AB25" s="84">
        <f t="shared" si="12"/>
        <v>99889901</v>
      </c>
      <c r="AC25" s="101">
        <f t="shared" si="13"/>
        <v>0.42634698689179973</v>
      </c>
      <c r="AD25" s="83">
        <v>13307845</v>
      </c>
      <c r="AE25" s="84">
        <v>1088656</v>
      </c>
      <c r="AF25" s="84">
        <f t="shared" si="14"/>
        <v>14396501</v>
      </c>
      <c r="AG25" s="84">
        <v>177735890</v>
      </c>
      <c r="AH25" s="84">
        <v>140172939</v>
      </c>
      <c r="AI25" s="85">
        <v>56703536</v>
      </c>
      <c r="AJ25" s="120">
        <f t="shared" si="15"/>
        <v>0.40452555539268531</v>
      </c>
      <c r="AK25" s="121">
        <f t="shared" si="16"/>
        <v>0.12085061502096939</v>
      </c>
    </row>
    <row r="26" spans="1:37" ht="13" x14ac:dyDescent="0.3">
      <c r="A26" s="61" t="s">
        <v>101</v>
      </c>
      <c r="B26" s="62" t="s">
        <v>483</v>
      </c>
      <c r="C26" s="63" t="s">
        <v>484</v>
      </c>
      <c r="D26" s="83">
        <v>63747361</v>
      </c>
      <c r="E26" s="84">
        <v>12631000</v>
      </c>
      <c r="F26" s="85">
        <f t="shared" si="0"/>
        <v>76378361</v>
      </c>
      <c r="G26" s="83">
        <v>63747361</v>
      </c>
      <c r="H26" s="84">
        <v>12631000</v>
      </c>
      <c r="I26" s="85">
        <f t="shared" si="1"/>
        <v>76378361</v>
      </c>
      <c r="J26" s="83">
        <v>6967113</v>
      </c>
      <c r="K26" s="84">
        <v>3226918</v>
      </c>
      <c r="L26" s="84">
        <f t="shared" si="2"/>
        <v>10194031</v>
      </c>
      <c r="M26" s="101">
        <f t="shared" si="3"/>
        <v>0.1334675275370206</v>
      </c>
      <c r="N26" s="83">
        <v>5501178</v>
      </c>
      <c r="O26" s="84">
        <v>4879785</v>
      </c>
      <c r="P26" s="84">
        <f t="shared" si="4"/>
        <v>10380963</v>
      </c>
      <c r="Q26" s="101">
        <f t="shared" si="5"/>
        <v>0.13591497466147512</v>
      </c>
      <c r="R26" s="83">
        <v>5501178</v>
      </c>
      <c r="S26" s="84">
        <v>4879785</v>
      </c>
      <c r="T26" s="84">
        <f t="shared" si="6"/>
        <v>10380963</v>
      </c>
      <c r="U26" s="101">
        <f t="shared" si="7"/>
        <v>0.13591497466147512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17969469</v>
      </c>
      <c r="AA26" s="84">
        <f t="shared" si="11"/>
        <v>12986488</v>
      </c>
      <c r="AB26" s="84">
        <f t="shared" si="12"/>
        <v>30955957</v>
      </c>
      <c r="AC26" s="101">
        <f t="shared" si="13"/>
        <v>0.40529747685997086</v>
      </c>
      <c r="AD26" s="83">
        <v>5640465</v>
      </c>
      <c r="AE26" s="84">
        <v>2810529</v>
      </c>
      <c r="AF26" s="84">
        <f t="shared" si="14"/>
        <v>8450994</v>
      </c>
      <c r="AG26" s="84">
        <v>85353009</v>
      </c>
      <c r="AH26" s="84">
        <v>68740837</v>
      </c>
      <c r="AI26" s="85">
        <v>20809585</v>
      </c>
      <c r="AJ26" s="120">
        <f t="shared" si="15"/>
        <v>0.30272521994458695</v>
      </c>
      <c r="AK26" s="121">
        <f t="shared" si="16"/>
        <v>0.22837183412980777</v>
      </c>
    </row>
    <row r="27" spans="1:37" ht="13" x14ac:dyDescent="0.3">
      <c r="A27" s="61" t="s">
        <v>101</v>
      </c>
      <c r="B27" s="62" t="s">
        <v>485</v>
      </c>
      <c r="C27" s="63" t="s">
        <v>486</v>
      </c>
      <c r="D27" s="83">
        <v>91209274</v>
      </c>
      <c r="E27" s="84">
        <v>18736001</v>
      </c>
      <c r="F27" s="85">
        <f t="shared" si="0"/>
        <v>109945275</v>
      </c>
      <c r="G27" s="83">
        <v>89209274</v>
      </c>
      <c r="H27" s="84">
        <v>16236001</v>
      </c>
      <c r="I27" s="85">
        <f t="shared" si="1"/>
        <v>105445275</v>
      </c>
      <c r="J27" s="83">
        <v>25580401</v>
      </c>
      <c r="K27" s="84">
        <v>1091509</v>
      </c>
      <c r="L27" s="84">
        <f t="shared" si="2"/>
        <v>26671910</v>
      </c>
      <c r="M27" s="101">
        <f t="shared" si="3"/>
        <v>0.24259259890886625</v>
      </c>
      <c r="N27" s="83">
        <v>20418955</v>
      </c>
      <c r="O27" s="84">
        <v>2549371</v>
      </c>
      <c r="P27" s="84">
        <f t="shared" si="4"/>
        <v>22968326</v>
      </c>
      <c r="Q27" s="101">
        <f t="shared" si="5"/>
        <v>0.20890689481653485</v>
      </c>
      <c r="R27" s="83">
        <v>18363799</v>
      </c>
      <c r="S27" s="84">
        <v>2074357</v>
      </c>
      <c r="T27" s="84">
        <f t="shared" si="6"/>
        <v>20438156</v>
      </c>
      <c r="U27" s="101">
        <f t="shared" si="7"/>
        <v>0.19382713924355549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64363155</v>
      </c>
      <c r="AA27" s="84">
        <f t="shared" si="11"/>
        <v>5715237</v>
      </c>
      <c r="AB27" s="84">
        <f t="shared" si="12"/>
        <v>70078392</v>
      </c>
      <c r="AC27" s="101">
        <f t="shared" si="13"/>
        <v>0.66459490005597688</v>
      </c>
      <c r="AD27" s="83">
        <v>10389250</v>
      </c>
      <c r="AE27" s="84">
        <v>484208</v>
      </c>
      <c r="AF27" s="84">
        <f t="shared" si="14"/>
        <v>10873458</v>
      </c>
      <c r="AG27" s="84">
        <v>104398689</v>
      </c>
      <c r="AH27" s="84">
        <v>109455976</v>
      </c>
      <c r="AI27" s="85">
        <v>25890283</v>
      </c>
      <c r="AJ27" s="120">
        <f t="shared" si="15"/>
        <v>0.23653603892765068</v>
      </c>
      <c r="AK27" s="121">
        <f t="shared" si="16"/>
        <v>0.87963718625666276</v>
      </c>
    </row>
    <row r="28" spans="1:37" ht="13" x14ac:dyDescent="0.3">
      <c r="A28" s="61" t="s">
        <v>101</v>
      </c>
      <c r="B28" s="62" t="s">
        <v>487</v>
      </c>
      <c r="C28" s="63" t="s">
        <v>488</v>
      </c>
      <c r="D28" s="83">
        <v>146375072</v>
      </c>
      <c r="E28" s="84">
        <v>27243999</v>
      </c>
      <c r="F28" s="85">
        <f t="shared" si="0"/>
        <v>173619071</v>
      </c>
      <c r="G28" s="83">
        <v>146375072</v>
      </c>
      <c r="H28" s="84">
        <v>27243999</v>
      </c>
      <c r="I28" s="85">
        <f t="shared" si="1"/>
        <v>173619071</v>
      </c>
      <c r="J28" s="83">
        <v>73331838</v>
      </c>
      <c r="K28" s="84">
        <v>8163592</v>
      </c>
      <c r="L28" s="84">
        <f t="shared" si="2"/>
        <v>81495430</v>
      </c>
      <c r="M28" s="101">
        <f t="shared" si="3"/>
        <v>0.46939215565783093</v>
      </c>
      <c r="N28" s="83">
        <v>21973020</v>
      </c>
      <c r="O28" s="84">
        <v>3469523</v>
      </c>
      <c r="P28" s="84">
        <f t="shared" si="4"/>
        <v>25442543</v>
      </c>
      <c r="Q28" s="101">
        <f t="shared" si="5"/>
        <v>0.14654232886662549</v>
      </c>
      <c r="R28" s="83">
        <v>29107613</v>
      </c>
      <c r="S28" s="84">
        <v>0</v>
      </c>
      <c r="T28" s="84">
        <f t="shared" si="6"/>
        <v>29107613</v>
      </c>
      <c r="U28" s="101">
        <f t="shared" si="7"/>
        <v>0.16765216420262957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124412471</v>
      </c>
      <c r="AA28" s="84">
        <f t="shared" si="11"/>
        <v>11633115</v>
      </c>
      <c r="AB28" s="84">
        <f t="shared" si="12"/>
        <v>136045586</v>
      </c>
      <c r="AC28" s="101">
        <f t="shared" si="13"/>
        <v>0.78358664872708594</v>
      </c>
      <c r="AD28" s="83">
        <v>23873732</v>
      </c>
      <c r="AE28" s="84">
        <v>5415511</v>
      </c>
      <c r="AF28" s="84">
        <f t="shared" si="14"/>
        <v>29289243</v>
      </c>
      <c r="AG28" s="84">
        <v>140487500</v>
      </c>
      <c r="AH28" s="84">
        <v>144473703</v>
      </c>
      <c r="AI28" s="85">
        <v>114481991</v>
      </c>
      <c r="AJ28" s="120">
        <f t="shared" si="15"/>
        <v>0.79240712062319052</v>
      </c>
      <c r="AK28" s="121">
        <f t="shared" si="16"/>
        <v>-6.2012527944133033E-3</v>
      </c>
    </row>
    <row r="29" spans="1:37" ht="13" x14ac:dyDescent="0.3">
      <c r="A29" s="61" t="s">
        <v>101</v>
      </c>
      <c r="B29" s="62" t="s">
        <v>489</v>
      </c>
      <c r="C29" s="63" t="s">
        <v>490</v>
      </c>
      <c r="D29" s="83">
        <v>200543208</v>
      </c>
      <c r="E29" s="84">
        <v>41820008</v>
      </c>
      <c r="F29" s="85">
        <f t="shared" si="0"/>
        <v>242363216</v>
      </c>
      <c r="G29" s="83">
        <v>197868215</v>
      </c>
      <c r="H29" s="84">
        <v>43845008</v>
      </c>
      <c r="I29" s="85">
        <f t="shared" si="1"/>
        <v>241713223</v>
      </c>
      <c r="J29" s="83">
        <v>73091129</v>
      </c>
      <c r="K29" s="84">
        <v>311629</v>
      </c>
      <c r="L29" s="84">
        <f t="shared" si="2"/>
        <v>73402758</v>
      </c>
      <c r="M29" s="101">
        <f t="shared" si="3"/>
        <v>0.3028626175681709</v>
      </c>
      <c r="N29" s="83">
        <v>35862751</v>
      </c>
      <c r="O29" s="84">
        <v>8451534</v>
      </c>
      <c r="P29" s="84">
        <f t="shared" si="4"/>
        <v>44314285</v>
      </c>
      <c r="Q29" s="101">
        <f t="shared" si="5"/>
        <v>0.18284245328713578</v>
      </c>
      <c r="R29" s="83">
        <v>39528586</v>
      </c>
      <c r="S29" s="84">
        <v>2575841</v>
      </c>
      <c r="T29" s="84">
        <f t="shared" si="6"/>
        <v>42104427</v>
      </c>
      <c r="U29" s="101">
        <f t="shared" si="7"/>
        <v>0.17419165769015457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148482466</v>
      </c>
      <c r="AA29" s="84">
        <f t="shared" si="11"/>
        <v>11339004</v>
      </c>
      <c r="AB29" s="84">
        <f t="shared" si="12"/>
        <v>159821470</v>
      </c>
      <c r="AC29" s="101">
        <f t="shared" si="13"/>
        <v>0.66120284201414992</v>
      </c>
      <c r="AD29" s="83">
        <v>33856786</v>
      </c>
      <c r="AE29" s="84">
        <v>1517334</v>
      </c>
      <c r="AF29" s="84">
        <f t="shared" si="14"/>
        <v>35374120</v>
      </c>
      <c r="AG29" s="84">
        <v>237034895</v>
      </c>
      <c r="AH29" s="84">
        <v>251468235</v>
      </c>
      <c r="AI29" s="85">
        <v>172002132</v>
      </c>
      <c r="AJ29" s="120">
        <f t="shared" si="15"/>
        <v>0.683991487036126</v>
      </c>
      <c r="AK29" s="121">
        <f t="shared" si="16"/>
        <v>0.1902607612570999</v>
      </c>
    </row>
    <row r="30" spans="1:37" ht="13" x14ac:dyDescent="0.3">
      <c r="A30" s="61" t="s">
        <v>116</v>
      </c>
      <c r="B30" s="62" t="s">
        <v>491</v>
      </c>
      <c r="C30" s="63" t="s">
        <v>492</v>
      </c>
      <c r="D30" s="83">
        <v>68498650</v>
      </c>
      <c r="E30" s="84">
        <v>1000000</v>
      </c>
      <c r="F30" s="85">
        <f t="shared" si="0"/>
        <v>69498650</v>
      </c>
      <c r="G30" s="83">
        <v>68145850</v>
      </c>
      <c r="H30" s="84">
        <v>1600000</v>
      </c>
      <c r="I30" s="85">
        <f t="shared" si="1"/>
        <v>69745850</v>
      </c>
      <c r="J30" s="83">
        <v>30575801</v>
      </c>
      <c r="K30" s="84">
        <v>74869</v>
      </c>
      <c r="L30" s="84">
        <f t="shared" si="2"/>
        <v>30650670</v>
      </c>
      <c r="M30" s="101">
        <f t="shared" si="3"/>
        <v>0.44102540121282929</v>
      </c>
      <c r="N30" s="83">
        <v>20688699</v>
      </c>
      <c r="O30" s="84">
        <v>65764</v>
      </c>
      <c r="P30" s="84">
        <f t="shared" si="4"/>
        <v>20754463</v>
      </c>
      <c r="Q30" s="101">
        <f t="shared" si="5"/>
        <v>0.29863116765577463</v>
      </c>
      <c r="R30" s="83">
        <v>17293561</v>
      </c>
      <c r="S30" s="84">
        <v>790646</v>
      </c>
      <c r="T30" s="84">
        <f t="shared" si="6"/>
        <v>18084207</v>
      </c>
      <c r="U30" s="101">
        <f t="shared" si="7"/>
        <v>0.25928721207068234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68558061</v>
      </c>
      <c r="AA30" s="84">
        <f t="shared" si="11"/>
        <v>931279</v>
      </c>
      <c r="AB30" s="84">
        <f t="shared" si="12"/>
        <v>69489340</v>
      </c>
      <c r="AC30" s="101">
        <f t="shared" si="13"/>
        <v>0.99632221845457469</v>
      </c>
      <c r="AD30" s="83">
        <v>16416993</v>
      </c>
      <c r="AE30" s="84">
        <v>97975</v>
      </c>
      <c r="AF30" s="84">
        <f t="shared" si="14"/>
        <v>16514968</v>
      </c>
      <c r="AG30" s="84">
        <v>61760700</v>
      </c>
      <c r="AH30" s="84">
        <v>65978700</v>
      </c>
      <c r="AI30" s="85">
        <v>64993878</v>
      </c>
      <c r="AJ30" s="120">
        <f t="shared" si="15"/>
        <v>0.98507363740116127</v>
      </c>
      <c r="AK30" s="121">
        <f t="shared" si="16"/>
        <v>9.5019197130748356E-2</v>
      </c>
    </row>
    <row r="31" spans="1:37" ht="14" x14ac:dyDescent="0.3">
      <c r="A31" s="64" t="s">
        <v>0</v>
      </c>
      <c r="B31" s="65" t="s">
        <v>493</v>
      </c>
      <c r="C31" s="66" t="s">
        <v>0</v>
      </c>
      <c r="D31" s="86">
        <f>SUM(D22:D30)</f>
        <v>1268245760</v>
      </c>
      <c r="E31" s="87">
        <f>SUM(E22:E30)</f>
        <v>271054278</v>
      </c>
      <c r="F31" s="88">
        <f t="shared" si="0"/>
        <v>1539300038</v>
      </c>
      <c r="G31" s="86">
        <f>SUM(G22:G30)</f>
        <v>1272245370</v>
      </c>
      <c r="H31" s="87">
        <f>SUM(H22:H30)</f>
        <v>326203640</v>
      </c>
      <c r="I31" s="88">
        <f t="shared" si="1"/>
        <v>1598449010</v>
      </c>
      <c r="J31" s="86">
        <f>SUM(J22:J30)</f>
        <v>506512664</v>
      </c>
      <c r="K31" s="87">
        <f>SUM(K22:K30)</f>
        <v>48307860</v>
      </c>
      <c r="L31" s="87">
        <f t="shared" si="2"/>
        <v>554820524</v>
      </c>
      <c r="M31" s="102">
        <f t="shared" si="3"/>
        <v>0.36043689359020209</v>
      </c>
      <c r="N31" s="86">
        <f>SUM(N22:N30)</f>
        <v>311262873</v>
      </c>
      <c r="O31" s="87">
        <f>SUM(O22:O30)</f>
        <v>36122974</v>
      </c>
      <c r="P31" s="87">
        <f t="shared" si="4"/>
        <v>347385847</v>
      </c>
      <c r="Q31" s="102">
        <f t="shared" si="5"/>
        <v>0.22567780057444525</v>
      </c>
      <c r="R31" s="86">
        <f>SUM(R22:R30)</f>
        <v>204437707</v>
      </c>
      <c r="S31" s="87">
        <f>SUM(S22:S30)</f>
        <v>20638892</v>
      </c>
      <c r="T31" s="87">
        <f t="shared" si="6"/>
        <v>225076599</v>
      </c>
      <c r="U31" s="102">
        <f t="shared" si="7"/>
        <v>0.14080937057854601</v>
      </c>
      <c r="V31" s="86">
        <f>SUM(V22:V30)</f>
        <v>0</v>
      </c>
      <c r="W31" s="87">
        <f>SUM(W22:W30)</f>
        <v>0</v>
      </c>
      <c r="X31" s="87">
        <f t="shared" si="8"/>
        <v>0</v>
      </c>
      <c r="Y31" s="102">
        <f t="shared" si="9"/>
        <v>0</v>
      </c>
      <c r="Z31" s="86">
        <f t="shared" si="10"/>
        <v>1022213244</v>
      </c>
      <c r="AA31" s="87">
        <f t="shared" si="11"/>
        <v>105069726</v>
      </c>
      <c r="AB31" s="87">
        <f t="shared" si="12"/>
        <v>1127282970</v>
      </c>
      <c r="AC31" s="102">
        <f t="shared" si="13"/>
        <v>0.70523548949490733</v>
      </c>
      <c r="AD31" s="86">
        <f>SUM(AD22:AD30)</f>
        <v>223952384</v>
      </c>
      <c r="AE31" s="87">
        <f>SUM(AE22:AE30)</f>
        <v>17962295</v>
      </c>
      <c r="AF31" s="87">
        <f t="shared" si="14"/>
        <v>241914679</v>
      </c>
      <c r="AG31" s="87">
        <f>SUM(AG22:AG30)</f>
        <v>1522667453</v>
      </c>
      <c r="AH31" s="87">
        <f>SUM(AH22:AH30)</f>
        <v>1486739485</v>
      </c>
      <c r="AI31" s="88">
        <f>SUM(AI22:AI30)</f>
        <v>893161297</v>
      </c>
      <c r="AJ31" s="122">
        <f t="shared" si="15"/>
        <v>0.60075171609503597</v>
      </c>
      <c r="AK31" s="123">
        <f t="shared" si="16"/>
        <v>-6.9603382769509392E-2</v>
      </c>
    </row>
    <row r="32" spans="1:37" ht="13" x14ac:dyDescent="0.3">
      <c r="A32" s="61" t="s">
        <v>101</v>
      </c>
      <c r="B32" s="62" t="s">
        <v>494</v>
      </c>
      <c r="C32" s="63" t="s">
        <v>495</v>
      </c>
      <c r="D32" s="83">
        <v>268961962</v>
      </c>
      <c r="E32" s="84">
        <v>34596005</v>
      </c>
      <c r="F32" s="85">
        <f t="shared" si="0"/>
        <v>303557967</v>
      </c>
      <c r="G32" s="83">
        <v>265283730</v>
      </c>
      <c r="H32" s="84">
        <v>36410721</v>
      </c>
      <c r="I32" s="85">
        <f t="shared" si="1"/>
        <v>301694451</v>
      </c>
      <c r="J32" s="83">
        <v>36073761</v>
      </c>
      <c r="K32" s="84">
        <v>0</v>
      </c>
      <c r="L32" s="84">
        <f t="shared" si="2"/>
        <v>36073761</v>
      </c>
      <c r="M32" s="101">
        <f t="shared" si="3"/>
        <v>0.11883648239085749</v>
      </c>
      <c r="N32" s="83">
        <v>34296202</v>
      </c>
      <c r="O32" s="84">
        <v>7965049</v>
      </c>
      <c r="P32" s="84">
        <f t="shared" si="4"/>
        <v>42261251</v>
      </c>
      <c r="Q32" s="101">
        <f t="shared" si="5"/>
        <v>0.13921970626453695</v>
      </c>
      <c r="R32" s="83">
        <v>44444455</v>
      </c>
      <c r="S32" s="84">
        <v>899660</v>
      </c>
      <c r="T32" s="84">
        <f t="shared" si="6"/>
        <v>45344115</v>
      </c>
      <c r="U32" s="101">
        <f t="shared" si="7"/>
        <v>0.15029814055148133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114814418</v>
      </c>
      <c r="AA32" s="84">
        <f t="shared" si="11"/>
        <v>8864709</v>
      </c>
      <c r="AB32" s="84">
        <f t="shared" si="12"/>
        <v>123679127</v>
      </c>
      <c r="AC32" s="101">
        <f t="shared" si="13"/>
        <v>0.409948298982801</v>
      </c>
      <c r="AD32" s="83">
        <v>92140977</v>
      </c>
      <c r="AE32" s="84">
        <v>8234058</v>
      </c>
      <c r="AF32" s="84">
        <f t="shared" si="14"/>
        <v>100375035</v>
      </c>
      <c r="AG32" s="84">
        <v>284688899</v>
      </c>
      <c r="AH32" s="84">
        <v>306919910</v>
      </c>
      <c r="AI32" s="85">
        <v>207427222</v>
      </c>
      <c r="AJ32" s="120">
        <f t="shared" si="15"/>
        <v>0.67583501506956656</v>
      </c>
      <c r="AK32" s="121">
        <f t="shared" si="16"/>
        <v>-0.54825305913965561</v>
      </c>
    </row>
    <row r="33" spans="1:37" ht="13" x14ac:dyDescent="0.3">
      <c r="A33" s="61" t="s">
        <v>101</v>
      </c>
      <c r="B33" s="62" t="s">
        <v>496</v>
      </c>
      <c r="C33" s="63" t="s">
        <v>497</v>
      </c>
      <c r="D33" s="83">
        <v>70427144</v>
      </c>
      <c r="E33" s="84">
        <v>16040000</v>
      </c>
      <c r="F33" s="85">
        <f t="shared" si="0"/>
        <v>86467144</v>
      </c>
      <c r="G33" s="83">
        <v>77090433</v>
      </c>
      <c r="H33" s="84">
        <v>13540000</v>
      </c>
      <c r="I33" s="85">
        <f t="shared" si="1"/>
        <v>90630433</v>
      </c>
      <c r="J33" s="83">
        <v>4663924</v>
      </c>
      <c r="K33" s="84">
        <v>780258</v>
      </c>
      <c r="L33" s="84">
        <f t="shared" si="2"/>
        <v>5444182</v>
      </c>
      <c r="M33" s="101">
        <f t="shared" si="3"/>
        <v>6.2962435766353061E-2</v>
      </c>
      <c r="N33" s="83">
        <v>6892221</v>
      </c>
      <c r="O33" s="84">
        <v>782265</v>
      </c>
      <c r="P33" s="84">
        <f t="shared" si="4"/>
        <v>7674486</v>
      </c>
      <c r="Q33" s="101">
        <f t="shared" si="5"/>
        <v>8.8756094453634318E-2</v>
      </c>
      <c r="R33" s="83">
        <v>14379447</v>
      </c>
      <c r="S33" s="84">
        <v>5881895</v>
      </c>
      <c r="T33" s="84">
        <f t="shared" si="6"/>
        <v>20261342</v>
      </c>
      <c r="U33" s="101">
        <f t="shared" si="7"/>
        <v>0.22356002646484102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25935592</v>
      </c>
      <c r="AA33" s="84">
        <f t="shared" si="11"/>
        <v>7444418</v>
      </c>
      <c r="AB33" s="84">
        <f t="shared" si="12"/>
        <v>33380010</v>
      </c>
      <c r="AC33" s="101">
        <f t="shared" si="13"/>
        <v>0.368309064572162</v>
      </c>
      <c r="AD33" s="83">
        <v>14586468</v>
      </c>
      <c r="AE33" s="84">
        <v>1944637</v>
      </c>
      <c r="AF33" s="84">
        <f t="shared" si="14"/>
        <v>16531105</v>
      </c>
      <c r="AG33" s="84">
        <v>89823514</v>
      </c>
      <c r="AH33" s="84">
        <v>92364514</v>
      </c>
      <c r="AI33" s="85">
        <v>49462107</v>
      </c>
      <c r="AJ33" s="120">
        <f t="shared" si="15"/>
        <v>0.53550984959440162</v>
      </c>
      <c r="AK33" s="121">
        <f t="shared" si="16"/>
        <v>0.22564958603795704</v>
      </c>
    </row>
    <row r="34" spans="1:37" ht="13" x14ac:dyDescent="0.3">
      <c r="A34" s="61" t="s">
        <v>101</v>
      </c>
      <c r="B34" s="62" t="s">
        <v>498</v>
      </c>
      <c r="C34" s="63" t="s">
        <v>499</v>
      </c>
      <c r="D34" s="83">
        <v>211881240</v>
      </c>
      <c r="E34" s="84">
        <v>36355250</v>
      </c>
      <c r="F34" s="85">
        <f t="shared" si="0"/>
        <v>248236490</v>
      </c>
      <c r="G34" s="83">
        <v>237480605</v>
      </c>
      <c r="H34" s="84">
        <v>37970651</v>
      </c>
      <c r="I34" s="85">
        <f t="shared" si="1"/>
        <v>275451256</v>
      </c>
      <c r="J34" s="83">
        <v>50578077</v>
      </c>
      <c r="K34" s="84">
        <v>3911165</v>
      </c>
      <c r="L34" s="84">
        <f t="shared" si="2"/>
        <v>54489242</v>
      </c>
      <c r="M34" s="101">
        <f t="shared" si="3"/>
        <v>0.21950536764357245</v>
      </c>
      <c r="N34" s="83">
        <v>47466872</v>
      </c>
      <c r="O34" s="84">
        <v>4345446</v>
      </c>
      <c r="P34" s="84">
        <f t="shared" si="4"/>
        <v>51812318</v>
      </c>
      <c r="Q34" s="101">
        <f t="shared" si="5"/>
        <v>0.20872160253313282</v>
      </c>
      <c r="R34" s="83">
        <v>52744752</v>
      </c>
      <c r="S34" s="84">
        <v>12351902</v>
      </c>
      <c r="T34" s="84">
        <f t="shared" si="6"/>
        <v>65096654</v>
      </c>
      <c r="U34" s="101">
        <f t="shared" si="7"/>
        <v>0.23632730866908808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150789701</v>
      </c>
      <c r="AA34" s="84">
        <f t="shared" si="11"/>
        <v>20608513</v>
      </c>
      <c r="AB34" s="84">
        <f t="shared" si="12"/>
        <v>171398214</v>
      </c>
      <c r="AC34" s="101">
        <f t="shared" si="13"/>
        <v>0.62224517139250224</v>
      </c>
      <c r="AD34" s="83">
        <v>37720176</v>
      </c>
      <c r="AE34" s="84">
        <v>1044638</v>
      </c>
      <c r="AF34" s="84">
        <f t="shared" si="14"/>
        <v>38764814</v>
      </c>
      <c r="AG34" s="84">
        <v>280697125</v>
      </c>
      <c r="AH34" s="84">
        <v>289138335</v>
      </c>
      <c r="AI34" s="85">
        <v>126700967</v>
      </c>
      <c r="AJ34" s="120">
        <f t="shared" si="15"/>
        <v>0.43820189737206588</v>
      </c>
      <c r="AK34" s="121">
        <f t="shared" si="16"/>
        <v>0.67927167146990564</v>
      </c>
    </row>
    <row r="35" spans="1:37" ht="13" x14ac:dyDescent="0.3">
      <c r="A35" s="61" t="s">
        <v>101</v>
      </c>
      <c r="B35" s="62" t="s">
        <v>500</v>
      </c>
      <c r="C35" s="63" t="s">
        <v>501</v>
      </c>
      <c r="D35" s="83">
        <v>128417756</v>
      </c>
      <c r="E35" s="84">
        <v>93564439</v>
      </c>
      <c r="F35" s="85">
        <f t="shared" si="0"/>
        <v>221982195</v>
      </c>
      <c r="G35" s="83">
        <v>122962000</v>
      </c>
      <c r="H35" s="84">
        <v>60970129</v>
      </c>
      <c r="I35" s="85">
        <f t="shared" si="1"/>
        <v>183932129</v>
      </c>
      <c r="J35" s="83">
        <v>24138001</v>
      </c>
      <c r="K35" s="84">
        <v>8323381</v>
      </c>
      <c r="L35" s="84">
        <f t="shared" si="2"/>
        <v>32461382</v>
      </c>
      <c r="M35" s="101">
        <f t="shared" si="3"/>
        <v>0.14623416981708826</v>
      </c>
      <c r="N35" s="83">
        <v>12427639</v>
      </c>
      <c r="O35" s="84">
        <v>12399398</v>
      </c>
      <c r="P35" s="84">
        <f t="shared" si="4"/>
        <v>24827037</v>
      </c>
      <c r="Q35" s="101">
        <f t="shared" si="5"/>
        <v>0.11184247006837643</v>
      </c>
      <c r="R35" s="83">
        <v>21711699</v>
      </c>
      <c r="S35" s="84">
        <v>6495406</v>
      </c>
      <c r="T35" s="84">
        <f t="shared" si="6"/>
        <v>28207105</v>
      </c>
      <c r="U35" s="101">
        <f t="shared" si="7"/>
        <v>0.15335605124214052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58277339</v>
      </c>
      <c r="AA35" s="84">
        <f t="shared" si="11"/>
        <v>27218185</v>
      </c>
      <c r="AB35" s="84">
        <f t="shared" si="12"/>
        <v>85495524</v>
      </c>
      <c r="AC35" s="101">
        <f t="shared" si="13"/>
        <v>0.46482104276626951</v>
      </c>
      <c r="AD35" s="83">
        <v>22886805</v>
      </c>
      <c r="AE35" s="84">
        <v>9174639</v>
      </c>
      <c r="AF35" s="84">
        <f t="shared" si="14"/>
        <v>32061444</v>
      </c>
      <c r="AG35" s="84">
        <v>135098018</v>
      </c>
      <c r="AH35" s="84">
        <v>143299707</v>
      </c>
      <c r="AI35" s="85">
        <v>103204032</v>
      </c>
      <c r="AJ35" s="120">
        <f t="shared" si="15"/>
        <v>0.72019709014478306</v>
      </c>
      <c r="AK35" s="121">
        <f t="shared" si="16"/>
        <v>-0.12021726158060753</v>
      </c>
    </row>
    <row r="36" spans="1:37" ht="13" x14ac:dyDescent="0.3">
      <c r="A36" s="61" t="s">
        <v>101</v>
      </c>
      <c r="B36" s="62" t="s">
        <v>502</v>
      </c>
      <c r="C36" s="63" t="s">
        <v>503</v>
      </c>
      <c r="D36" s="83">
        <v>913778873</v>
      </c>
      <c r="E36" s="84">
        <v>144161147</v>
      </c>
      <c r="F36" s="85">
        <f t="shared" si="0"/>
        <v>1057940020</v>
      </c>
      <c r="G36" s="83">
        <v>913778873</v>
      </c>
      <c r="H36" s="84">
        <v>144161147</v>
      </c>
      <c r="I36" s="85">
        <f t="shared" si="1"/>
        <v>1057940020</v>
      </c>
      <c r="J36" s="83">
        <v>214929117</v>
      </c>
      <c r="K36" s="84">
        <v>8375493</v>
      </c>
      <c r="L36" s="84">
        <f t="shared" si="2"/>
        <v>223304610</v>
      </c>
      <c r="M36" s="101">
        <f t="shared" si="3"/>
        <v>0.21107492464459374</v>
      </c>
      <c r="N36" s="83">
        <v>196489069</v>
      </c>
      <c r="O36" s="84">
        <v>17037227</v>
      </c>
      <c r="P36" s="84">
        <f t="shared" si="4"/>
        <v>213526296</v>
      </c>
      <c r="Q36" s="101">
        <f t="shared" si="5"/>
        <v>0.20183213789379098</v>
      </c>
      <c r="R36" s="83">
        <v>171503097</v>
      </c>
      <c r="S36" s="84">
        <v>52378378</v>
      </c>
      <c r="T36" s="84">
        <f t="shared" si="6"/>
        <v>223881475</v>
      </c>
      <c r="U36" s="101">
        <f t="shared" si="7"/>
        <v>0.21162019657787404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582921283</v>
      </c>
      <c r="AA36" s="84">
        <f t="shared" si="11"/>
        <v>77791098</v>
      </c>
      <c r="AB36" s="84">
        <f t="shared" si="12"/>
        <v>660712381</v>
      </c>
      <c r="AC36" s="101">
        <f t="shared" si="13"/>
        <v>0.62452725911625884</v>
      </c>
      <c r="AD36" s="83">
        <v>174304167</v>
      </c>
      <c r="AE36" s="84">
        <v>0</v>
      </c>
      <c r="AF36" s="84">
        <f t="shared" si="14"/>
        <v>174304167</v>
      </c>
      <c r="AG36" s="84">
        <v>918802853</v>
      </c>
      <c r="AH36" s="84">
        <v>884696525</v>
      </c>
      <c r="AI36" s="85">
        <v>533310399</v>
      </c>
      <c r="AJ36" s="120">
        <f t="shared" si="15"/>
        <v>0.60281733219196265</v>
      </c>
      <c r="AK36" s="121">
        <f t="shared" si="16"/>
        <v>0.28442984957439377</v>
      </c>
    </row>
    <row r="37" spans="1:37" ht="13" x14ac:dyDescent="0.3">
      <c r="A37" s="61" t="s">
        <v>116</v>
      </c>
      <c r="B37" s="62" t="s">
        <v>504</v>
      </c>
      <c r="C37" s="63" t="s">
        <v>505</v>
      </c>
      <c r="D37" s="83">
        <v>83104000</v>
      </c>
      <c r="E37" s="84">
        <v>2210000</v>
      </c>
      <c r="F37" s="85">
        <f t="shared" si="0"/>
        <v>85314000</v>
      </c>
      <c r="G37" s="83">
        <v>82059000</v>
      </c>
      <c r="H37" s="84">
        <v>1665000</v>
      </c>
      <c r="I37" s="85">
        <f t="shared" si="1"/>
        <v>83724000</v>
      </c>
      <c r="J37" s="83">
        <v>31260085</v>
      </c>
      <c r="K37" s="84">
        <v>209891</v>
      </c>
      <c r="L37" s="84">
        <f t="shared" si="2"/>
        <v>31469976</v>
      </c>
      <c r="M37" s="101">
        <f t="shared" si="3"/>
        <v>0.36887235389267881</v>
      </c>
      <c r="N37" s="83">
        <v>308517</v>
      </c>
      <c r="O37" s="84">
        <v>10100</v>
      </c>
      <c r="P37" s="84">
        <f t="shared" si="4"/>
        <v>318617</v>
      </c>
      <c r="Q37" s="101">
        <f t="shared" si="5"/>
        <v>3.7346390979206227E-3</v>
      </c>
      <c r="R37" s="83">
        <v>43701374</v>
      </c>
      <c r="S37" s="84">
        <v>179992</v>
      </c>
      <c r="T37" s="84">
        <f t="shared" si="6"/>
        <v>43881366</v>
      </c>
      <c r="U37" s="101">
        <f t="shared" si="7"/>
        <v>0.5241193206249104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75269976</v>
      </c>
      <c r="AA37" s="84">
        <f t="shared" si="11"/>
        <v>399983</v>
      </c>
      <c r="AB37" s="84">
        <f t="shared" si="12"/>
        <v>75669959</v>
      </c>
      <c r="AC37" s="101">
        <f t="shared" si="13"/>
        <v>0.90380248196455015</v>
      </c>
      <c r="AD37" s="83">
        <v>39748852</v>
      </c>
      <c r="AE37" s="84">
        <v>747275</v>
      </c>
      <c r="AF37" s="84">
        <f t="shared" si="14"/>
        <v>40496127</v>
      </c>
      <c r="AG37" s="84">
        <v>83570000</v>
      </c>
      <c r="AH37" s="84">
        <v>85044000</v>
      </c>
      <c r="AI37" s="85">
        <v>75955563</v>
      </c>
      <c r="AJ37" s="120">
        <f t="shared" si="15"/>
        <v>0.89313253139551296</v>
      </c>
      <c r="AK37" s="121">
        <f t="shared" si="16"/>
        <v>8.3594142225008383E-2</v>
      </c>
    </row>
    <row r="38" spans="1:37" ht="14" x14ac:dyDescent="0.3">
      <c r="A38" s="64" t="s">
        <v>0</v>
      </c>
      <c r="B38" s="65" t="s">
        <v>506</v>
      </c>
      <c r="C38" s="66" t="s">
        <v>0</v>
      </c>
      <c r="D38" s="86">
        <f>SUM(D32:D37)</f>
        <v>1676570975</v>
      </c>
      <c r="E38" s="87">
        <f>SUM(E32:E37)</f>
        <v>326926841</v>
      </c>
      <c r="F38" s="88">
        <f t="shared" si="0"/>
        <v>2003497816</v>
      </c>
      <c r="G38" s="86">
        <f>SUM(G32:G37)</f>
        <v>1698654641</v>
      </c>
      <c r="H38" s="87">
        <f>SUM(H32:H37)</f>
        <v>294717648</v>
      </c>
      <c r="I38" s="88">
        <f t="shared" si="1"/>
        <v>1993372289</v>
      </c>
      <c r="J38" s="86">
        <f>SUM(J32:J37)</f>
        <v>361642965</v>
      </c>
      <c r="K38" s="87">
        <f>SUM(K32:K37)</f>
        <v>21600188</v>
      </c>
      <c r="L38" s="87">
        <f t="shared" si="2"/>
        <v>383243153</v>
      </c>
      <c r="M38" s="102">
        <f t="shared" si="3"/>
        <v>0.1912870330775544</v>
      </c>
      <c r="N38" s="86">
        <f>SUM(N32:N37)</f>
        <v>297880520</v>
      </c>
      <c r="O38" s="87">
        <f>SUM(O32:O37)</f>
        <v>42539485</v>
      </c>
      <c r="P38" s="87">
        <f t="shared" si="4"/>
        <v>340420005</v>
      </c>
      <c r="Q38" s="102">
        <f t="shared" si="5"/>
        <v>0.16991284057381772</v>
      </c>
      <c r="R38" s="86">
        <f>SUM(R32:R37)</f>
        <v>348484824</v>
      </c>
      <c r="S38" s="87">
        <f>SUM(S32:S37)</f>
        <v>78187233</v>
      </c>
      <c r="T38" s="87">
        <f t="shared" si="6"/>
        <v>426672057</v>
      </c>
      <c r="U38" s="102">
        <f t="shared" si="7"/>
        <v>0.21404534383993334</v>
      </c>
      <c r="V38" s="86">
        <f>SUM(V32:V37)</f>
        <v>0</v>
      </c>
      <c r="W38" s="87">
        <f>SUM(W32:W37)</f>
        <v>0</v>
      </c>
      <c r="X38" s="87">
        <f t="shared" si="8"/>
        <v>0</v>
      </c>
      <c r="Y38" s="102">
        <f t="shared" si="9"/>
        <v>0</v>
      </c>
      <c r="Z38" s="86">
        <f t="shared" si="10"/>
        <v>1008008309</v>
      </c>
      <c r="AA38" s="87">
        <f t="shared" si="11"/>
        <v>142326906</v>
      </c>
      <c r="AB38" s="87">
        <f t="shared" si="12"/>
        <v>1150335215</v>
      </c>
      <c r="AC38" s="102">
        <f t="shared" si="13"/>
        <v>0.57707996712299037</v>
      </c>
      <c r="AD38" s="86">
        <f>SUM(AD32:AD37)</f>
        <v>381387445</v>
      </c>
      <c r="AE38" s="87">
        <f>SUM(AE32:AE37)</f>
        <v>21145247</v>
      </c>
      <c r="AF38" s="87">
        <f t="shared" si="14"/>
        <v>402532692</v>
      </c>
      <c r="AG38" s="87">
        <f>SUM(AG32:AG37)</f>
        <v>1792680409</v>
      </c>
      <c r="AH38" s="87">
        <f>SUM(AH32:AH37)</f>
        <v>1801462991</v>
      </c>
      <c r="AI38" s="88">
        <f>SUM(AI32:AI37)</f>
        <v>1096060290</v>
      </c>
      <c r="AJ38" s="122">
        <f t="shared" si="15"/>
        <v>0.60842786972358065</v>
      </c>
      <c r="AK38" s="123">
        <f t="shared" si="16"/>
        <v>5.9968706839840902E-2</v>
      </c>
    </row>
    <row r="39" spans="1:37" ht="13" x14ac:dyDescent="0.3">
      <c r="A39" s="61" t="s">
        <v>101</v>
      </c>
      <c r="B39" s="62" t="s">
        <v>83</v>
      </c>
      <c r="C39" s="63" t="s">
        <v>84</v>
      </c>
      <c r="D39" s="83">
        <v>2365711380</v>
      </c>
      <c r="E39" s="84">
        <v>179266000</v>
      </c>
      <c r="F39" s="85">
        <f t="shared" si="0"/>
        <v>2544977380</v>
      </c>
      <c r="G39" s="83">
        <v>2372217587</v>
      </c>
      <c r="H39" s="84">
        <v>166666000</v>
      </c>
      <c r="I39" s="85">
        <f t="shared" si="1"/>
        <v>2538883587</v>
      </c>
      <c r="J39" s="83">
        <v>670087433</v>
      </c>
      <c r="K39" s="84">
        <v>8715137</v>
      </c>
      <c r="L39" s="84">
        <f t="shared" si="2"/>
        <v>678802570</v>
      </c>
      <c r="M39" s="101">
        <f t="shared" si="3"/>
        <v>0.26672243743085844</v>
      </c>
      <c r="N39" s="83">
        <v>505926134</v>
      </c>
      <c r="O39" s="84">
        <v>18382044</v>
      </c>
      <c r="P39" s="84">
        <f t="shared" si="4"/>
        <v>524308178</v>
      </c>
      <c r="Q39" s="101">
        <f t="shared" si="5"/>
        <v>0.20601683225962503</v>
      </c>
      <c r="R39" s="83">
        <v>541690348</v>
      </c>
      <c r="S39" s="84">
        <v>18205612</v>
      </c>
      <c r="T39" s="84">
        <f t="shared" si="6"/>
        <v>559895960</v>
      </c>
      <c r="U39" s="101">
        <f t="shared" si="7"/>
        <v>0.22052840975729227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1717703915</v>
      </c>
      <c r="AA39" s="84">
        <f t="shared" si="11"/>
        <v>45302793</v>
      </c>
      <c r="AB39" s="84">
        <f t="shared" si="12"/>
        <v>1763006708</v>
      </c>
      <c r="AC39" s="101">
        <f t="shared" si="13"/>
        <v>0.69440234165411541</v>
      </c>
      <c r="AD39" s="83">
        <v>453318139</v>
      </c>
      <c r="AE39" s="84">
        <v>24232387</v>
      </c>
      <c r="AF39" s="84">
        <f t="shared" si="14"/>
        <v>477550526</v>
      </c>
      <c r="AG39" s="84">
        <v>2367017218</v>
      </c>
      <c r="AH39" s="84">
        <v>2409602015</v>
      </c>
      <c r="AI39" s="85">
        <v>1657322395</v>
      </c>
      <c r="AJ39" s="120">
        <f t="shared" si="15"/>
        <v>0.6877992235576712</v>
      </c>
      <c r="AK39" s="121">
        <f t="shared" si="16"/>
        <v>0.17243292492991613</v>
      </c>
    </row>
    <row r="40" spans="1:37" ht="13" x14ac:dyDescent="0.3">
      <c r="A40" s="61" t="s">
        <v>101</v>
      </c>
      <c r="B40" s="62" t="s">
        <v>507</v>
      </c>
      <c r="C40" s="63" t="s">
        <v>508</v>
      </c>
      <c r="D40" s="83">
        <v>258995532</v>
      </c>
      <c r="E40" s="84">
        <v>55161500</v>
      </c>
      <c r="F40" s="85">
        <f t="shared" si="0"/>
        <v>314157032</v>
      </c>
      <c r="G40" s="83">
        <v>296632553</v>
      </c>
      <c r="H40" s="84">
        <v>54976824</v>
      </c>
      <c r="I40" s="85">
        <f t="shared" si="1"/>
        <v>351609377</v>
      </c>
      <c r="J40" s="83">
        <v>78929519</v>
      </c>
      <c r="K40" s="84">
        <v>3397849</v>
      </c>
      <c r="L40" s="84">
        <f t="shared" si="2"/>
        <v>82327368</v>
      </c>
      <c r="M40" s="101">
        <f t="shared" si="3"/>
        <v>0.26205801434997006</v>
      </c>
      <c r="N40" s="83">
        <v>34308763</v>
      </c>
      <c r="O40" s="84">
        <v>183512</v>
      </c>
      <c r="P40" s="84">
        <f t="shared" si="4"/>
        <v>34492275</v>
      </c>
      <c r="Q40" s="101">
        <f t="shared" si="5"/>
        <v>0.10979310181412714</v>
      </c>
      <c r="R40" s="83">
        <v>28253319</v>
      </c>
      <c r="S40" s="84">
        <v>475239</v>
      </c>
      <c r="T40" s="84">
        <f t="shared" si="6"/>
        <v>28728558</v>
      </c>
      <c r="U40" s="101">
        <f t="shared" si="7"/>
        <v>8.1705892616168771E-2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141491601</v>
      </c>
      <c r="AA40" s="84">
        <f t="shared" si="11"/>
        <v>4056600</v>
      </c>
      <c r="AB40" s="84">
        <f t="shared" si="12"/>
        <v>145548201</v>
      </c>
      <c r="AC40" s="101">
        <f t="shared" si="13"/>
        <v>0.41394857623492787</v>
      </c>
      <c r="AD40" s="83">
        <v>90362855</v>
      </c>
      <c r="AE40" s="84">
        <v>1402620</v>
      </c>
      <c r="AF40" s="84">
        <f t="shared" si="14"/>
        <v>91765475</v>
      </c>
      <c r="AG40" s="84">
        <v>242793983</v>
      </c>
      <c r="AH40" s="84">
        <v>351497383</v>
      </c>
      <c r="AI40" s="85">
        <v>223247688</v>
      </c>
      <c r="AJ40" s="120">
        <f t="shared" si="15"/>
        <v>0.63513328632662969</v>
      </c>
      <c r="AK40" s="121">
        <f t="shared" si="16"/>
        <v>-0.68693500469539326</v>
      </c>
    </row>
    <row r="41" spans="1:37" ht="13" x14ac:dyDescent="0.3">
      <c r="A41" s="61" t="s">
        <v>101</v>
      </c>
      <c r="B41" s="62" t="s">
        <v>509</v>
      </c>
      <c r="C41" s="63" t="s">
        <v>510</v>
      </c>
      <c r="D41" s="83">
        <v>129842435</v>
      </c>
      <c r="E41" s="84">
        <v>29741000</v>
      </c>
      <c r="F41" s="85">
        <f t="shared" si="0"/>
        <v>159583435</v>
      </c>
      <c r="G41" s="83">
        <v>136282435</v>
      </c>
      <c r="H41" s="84">
        <v>40686000</v>
      </c>
      <c r="I41" s="85">
        <f t="shared" si="1"/>
        <v>176968435</v>
      </c>
      <c r="J41" s="83">
        <v>16116964</v>
      </c>
      <c r="K41" s="84">
        <v>8789237</v>
      </c>
      <c r="L41" s="84">
        <f t="shared" si="2"/>
        <v>24906201</v>
      </c>
      <c r="M41" s="101">
        <f t="shared" si="3"/>
        <v>0.15607008960547816</v>
      </c>
      <c r="N41" s="83">
        <v>39747257</v>
      </c>
      <c r="O41" s="84">
        <v>8076398</v>
      </c>
      <c r="P41" s="84">
        <f t="shared" si="4"/>
        <v>47823655</v>
      </c>
      <c r="Q41" s="101">
        <f t="shared" si="5"/>
        <v>0.29967806495705523</v>
      </c>
      <c r="R41" s="83">
        <v>25515196</v>
      </c>
      <c r="S41" s="84">
        <v>7290440</v>
      </c>
      <c r="T41" s="84">
        <f t="shared" si="6"/>
        <v>32805636</v>
      </c>
      <c r="U41" s="101">
        <f t="shared" si="7"/>
        <v>0.18537563492608158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81379417</v>
      </c>
      <c r="AA41" s="84">
        <f t="shared" si="11"/>
        <v>24156075</v>
      </c>
      <c r="AB41" s="84">
        <f t="shared" si="12"/>
        <v>105535492</v>
      </c>
      <c r="AC41" s="101">
        <f t="shared" si="13"/>
        <v>0.59635206696606657</v>
      </c>
      <c r="AD41" s="83">
        <v>55866331</v>
      </c>
      <c r="AE41" s="84">
        <v>24111507</v>
      </c>
      <c r="AF41" s="84">
        <f t="shared" si="14"/>
        <v>79977838</v>
      </c>
      <c r="AG41" s="84">
        <v>166085301</v>
      </c>
      <c r="AH41" s="84">
        <v>190794291</v>
      </c>
      <c r="AI41" s="85">
        <v>122153913</v>
      </c>
      <c r="AJ41" s="120">
        <f t="shared" si="15"/>
        <v>0.6402388266428789</v>
      </c>
      <c r="AK41" s="121">
        <f t="shared" si="16"/>
        <v>-0.58981591875489303</v>
      </c>
    </row>
    <row r="42" spans="1:37" ht="13" x14ac:dyDescent="0.3">
      <c r="A42" s="61" t="s">
        <v>101</v>
      </c>
      <c r="B42" s="62" t="s">
        <v>511</v>
      </c>
      <c r="C42" s="63" t="s">
        <v>512</v>
      </c>
      <c r="D42" s="83">
        <v>328395100</v>
      </c>
      <c r="E42" s="84">
        <v>63962721</v>
      </c>
      <c r="F42" s="85">
        <f t="shared" si="0"/>
        <v>392357821</v>
      </c>
      <c r="G42" s="83">
        <v>346365100</v>
      </c>
      <c r="H42" s="84">
        <v>85371826</v>
      </c>
      <c r="I42" s="85">
        <f t="shared" si="1"/>
        <v>431736926</v>
      </c>
      <c r="J42" s="83">
        <v>38302730</v>
      </c>
      <c r="K42" s="84">
        <v>3915401</v>
      </c>
      <c r="L42" s="84">
        <f t="shared" si="2"/>
        <v>42218131</v>
      </c>
      <c r="M42" s="101">
        <f t="shared" si="3"/>
        <v>0.10760109456311819</v>
      </c>
      <c r="N42" s="83">
        <v>26363831</v>
      </c>
      <c r="O42" s="84">
        <v>6523515</v>
      </c>
      <c r="P42" s="84">
        <f t="shared" si="4"/>
        <v>32887346</v>
      </c>
      <c r="Q42" s="101">
        <f t="shared" si="5"/>
        <v>8.3819779394686766E-2</v>
      </c>
      <c r="R42" s="83">
        <v>87916507</v>
      </c>
      <c r="S42" s="84">
        <v>3012793</v>
      </c>
      <c r="T42" s="84">
        <f t="shared" si="6"/>
        <v>90929300</v>
      </c>
      <c r="U42" s="101">
        <f t="shared" si="7"/>
        <v>0.21061274707829833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152583068</v>
      </c>
      <c r="AA42" s="84">
        <f t="shared" si="11"/>
        <v>13451709</v>
      </c>
      <c r="AB42" s="84">
        <f t="shared" si="12"/>
        <v>166034777</v>
      </c>
      <c r="AC42" s="101">
        <f t="shared" si="13"/>
        <v>0.38457395464941074</v>
      </c>
      <c r="AD42" s="83">
        <v>48966126</v>
      </c>
      <c r="AE42" s="84">
        <v>8294615</v>
      </c>
      <c r="AF42" s="84">
        <f t="shared" si="14"/>
        <v>57260741</v>
      </c>
      <c r="AG42" s="84">
        <v>518013676</v>
      </c>
      <c r="AH42" s="84">
        <v>549341267</v>
      </c>
      <c r="AI42" s="85">
        <v>270734628</v>
      </c>
      <c r="AJ42" s="120">
        <f t="shared" si="15"/>
        <v>0.49283504492299501</v>
      </c>
      <c r="AK42" s="121">
        <f t="shared" si="16"/>
        <v>0.58798678487237876</v>
      </c>
    </row>
    <row r="43" spans="1:37" ht="13" x14ac:dyDescent="0.3">
      <c r="A43" s="61" t="s">
        <v>116</v>
      </c>
      <c r="B43" s="62" t="s">
        <v>513</v>
      </c>
      <c r="C43" s="63" t="s">
        <v>514</v>
      </c>
      <c r="D43" s="83">
        <v>144548000</v>
      </c>
      <c r="E43" s="84">
        <v>12179060</v>
      </c>
      <c r="F43" s="85">
        <f t="shared" si="0"/>
        <v>156727060</v>
      </c>
      <c r="G43" s="83">
        <v>144598000</v>
      </c>
      <c r="H43" s="84">
        <v>7592190</v>
      </c>
      <c r="I43" s="85">
        <f t="shared" si="1"/>
        <v>152190190</v>
      </c>
      <c r="J43" s="83">
        <v>54974207</v>
      </c>
      <c r="K43" s="84">
        <v>0</v>
      </c>
      <c r="L43" s="84">
        <f t="shared" si="2"/>
        <v>54974207</v>
      </c>
      <c r="M43" s="101">
        <f t="shared" si="3"/>
        <v>0.35076397783509755</v>
      </c>
      <c r="N43" s="83">
        <v>44351473</v>
      </c>
      <c r="O43" s="84">
        <v>79798</v>
      </c>
      <c r="P43" s="84">
        <f t="shared" si="4"/>
        <v>44431271</v>
      </c>
      <c r="Q43" s="101">
        <f t="shared" si="5"/>
        <v>0.28349457330469924</v>
      </c>
      <c r="R43" s="83">
        <v>34164100</v>
      </c>
      <c r="S43" s="84">
        <v>2634959</v>
      </c>
      <c r="T43" s="84">
        <f t="shared" si="6"/>
        <v>36799059</v>
      </c>
      <c r="U43" s="101">
        <f t="shared" si="7"/>
        <v>0.2417965244671815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133489780</v>
      </c>
      <c r="AA43" s="84">
        <f t="shared" si="11"/>
        <v>2714757</v>
      </c>
      <c r="AB43" s="84">
        <f t="shared" si="12"/>
        <v>136204537</v>
      </c>
      <c r="AC43" s="101">
        <f t="shared" si="13"/>
        <v>0.8949626582370388</v>
      </c>
      <c r="AD43" s="83">
        <v>63357492</v>
      </c>
      <c r="AE43" s="84">
        <v>135502</v>
      </c>
      <c r="AF43" s="84">
        <f t="shared" si="14"/>
        <v>63492994</v>
      </c>
      <c r="AG43" s="84">
        <v>146592500</v>
      </c>
      <c r="AH43" s="84">
        <v>152047280</v>
      </c>
      <c r="AI43" s="85">
        <v>133296511</v>
      </c>
      <c r="AJ43" s="120">
        <f t="shared" si="15"/>
        <v>0.87667803725262305</v>
      </c>
      <c r="AK43" s="121">
        <f t="shared" si="16"/>
        <v>-0.42042331473611083</v>
      </c>
    </row>
    <row r="44" spans="1:37" ht="14" x14ac:dyDescent="0.3">
      <c r="A44" s="64" t="s">
        <v>0</v>
      </c>
      <c r="B44" s="65" t="s">
        <v>515</v>
      </c>
      <c r="C44" s="66" t="s">
        <v>0</v>
      </c>
      <c r="D44" s="86">
        <f>SUM(D39:D43)</f>
        <v>3227492447</v>
      </c>
      <c r="E44" s="87">
        <f>SUM(E39:E43)</f>
        <v>340310281</v>
      </c>
      <c r="F44" s="88">
        <f t="shared" si="0"/>
        <v>3567802728</v>
      </c>
      <c r="G44" s="86">
        <f>SUM(G39:G43)</f>
        <v>3296095675</v>
      </c>
      <c r="H44" s="87">
        <f>SUM(H39:H43)</f>
        <v>355292840</v>
      </c>
      <c r="I44" s="88">
        <f t="shared" si="1"/>
        <v>3651388515</v>
      </c>
      <c r="J44" s="86">
        <f>SUM(J39:J43)</f>
        <v>858410853</v>
      </c>
      <c r="K44" s="87">
        <f>SUM(K39:K43)</f>
        <v>24817624</v>
      </c>
      <c r="L44" s="87">
        <f t="shared" si="2"/>
        <v>883228477</v>
      </c>
      <c r="M44" s="102">
        <f t="shared" si="3"/>
        <v>0.24755530065282241</v>
      </c>
      <c r="N44" s="86">
        <f>SUM(N39:N43)</f>
        <v>650697458</v>
      </c>
      <c r="O44" s="87">
        <f>SUM(O39:O43)</f>
        <v>33245267</v>
      </c>
      <c r="P44" s="87">
        <f t="shared" si="4"/>
        <v>683942725</v>
      </c>
      <c r="Q44" s="102">
        <f t="shared" si="5"/>
        <v>0.19169858233260481</v>
      </c>
      <c r="R44" s="86">
        <f>SUM(R39:R43)</f>
        <v>717539470</v>
      </c>
      <c r="S44" s="87">
        <f>SUM(S39:S43)</f>
        <v>31619043</v>
      </c>
      <c r="T44" s="87">
        <f t="shared" si="6"/>
        <v>749158513</v>
      </c>
      <c r="U44" s="102">
        <f t="shared" si="7"/>
        <v>0.20517085758539172</v>
      </c>
      <c r="V44" s="86">
        <f>SUM(V39:V43)</f>
        <v>0</v>
      </c>
      <c r="W44" s="87">
        <f>SUM(W39:W43)</f>
        <v>0</v>
      </c>
      <c r="X44" s="87">
        <f t="shared" si="8"/>
        <v>0</v>
      </c>
      <c r="Y44" s="102">
        <f t="shared" si="9"/>
        <v>0</v>
      </c>
      <c r="Z44" s="86">
        <f t="shared" si="10"/>
        <v>2226647781</v>
      </c>
      <c r="AA44" s="87">
        <f t="shared" si="11"/>
        <v>89681934</v>
      </c>
      <c r="AB44" s="87">
        <f t="shared" si="12"/>
        <v>2316329715</v>
      </c>
      <c r="AC44" s="102">
        <f t="shared" si="13"/>
        <v>0.63436955708340992</v>
      </c>
      <c r="AD44" s="86">
        <f>SUM(AD39:AD43)</f>
        <v>711870943</v>
      </c>
      <c r="AE44" s="87">
        <f>SUM(AE39:AE43)</f>
        <v>58176631</v>
      </c>
      <c r="AF44" s="87">
        <f t="shared" si="14"/>
        <v>770047574</v>
      </c>
      <c r="AG44" s="87">
        <f>SUM(AG39:AG43)</f>
        <v>3440502678</v>
      </c>
      <c r="AH44" s="87">
        <f>SUM(AH39:AH43)</f>
        <v>3653282236</v>
      </c>
      <c r="AI44" s="88">
        <f>SUM(AI39:AI43)</f>
        <v>2406755135</v>
      </c>
      <c r="AJ44" s="122">
        <f t="shared" si="15"/>
        <v>0.65879255407191595</v>
      </c>
      <c r="AK44" s="123">
        <f t="shared" si="16"/>
        <v>-2.712697462507685E-2</v>
      </c>
    </row>
    <row r="45" spans="1:37" ht="14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8471459505</v>
      </c>
      <c r="E45" s="90">
        <f>SUM(E9:E12,E14:E20,E22:E30,E32:E37,E39:E43)</f>
        <v>1365725071</v>
      </c>
      <c r="F45" s="91">
        <f t="shared" si="0"/>
        <v>9837184576</v>
      </c>
      <c r="G45" s="89">
        <f>SUM(G9:G12,G14:G20,G22:G30,G32:G37,G39:G43)</f>
        <v>8655316706</v>
      </c>
      <c r="H45" s="90">
        <f>SUM(H9:H12,H14:H20,H22:H30,H32:H37,H39:H43)</f>
        <v>1471927868</v>
      </c>
      <c r="I45" s="91">
        <f t="shared" si="1"/>
        <v>10127244574</v>
      </c>
      <c r="J45" s="89">
        <f>SUM(J9:J12,J14:J20,J22:J30,J32:J37,J39:J43)</f>
        <v>2393615181</v>
      </c>
      <c r="K45" s="90">
        <f>SUM(K9:K12,K14:K20,K22:K30,K32:K37,K39:K43)</f>
        <v>168183279</v>
      </c>
      <c r="L45" s="90">
        <f t="shared" si="2"/>
        <v>2561798460</v>
      </c>
      <c r="M45" s="103">
        <f t="shared" si="3"/>
        <v>0.26041988337293959</v>
      </c>
      <c r="N45" s="89">
        <f>SUM(N9:N12,N14:N20,N22:N30,N32:N37,N39:N43)</f>
        <v>1721941138</v>
      </c>
      <c r="O45" s="90">
        <f>SUM(O9:O12,O14:O20,O22:O30,O32:O37,O39:O43)</f>
        <v>232767030</v>
      </c>
      <c r="P45" s="90">
        <f t="shared" si="4"/>
        <v>1954708168</v>
      </c>
      <c r="Q45" s="103">
        <f t="shared" si="5"/>
        <v>0.19870605790694884</v>
      </c>
      <c r="R45" s="89">
        <f>SUM(R9:R12,R14:R20,R22:R30,R32:R37,R39:R43)</f>
        <v>1799521201</v>
      </c>
      <c r="S45" s="90">
        <f>SUM(S9:S12,S14:S20,S22:S30,S32:S37,S39:S43)</f>
        <v>218285032</v>
      </c>
      <c r="T45" s="90">
        <f t="shared" si="6"/>
        <v>2017806233</v>
      </c>
      <c r="U45" s="103">
        <f t="shared" si="7"/>
        <v>0.19924533452864154</v>
      </c>
      <c r="V45" s="89">
        <f>SUM(V9:V12,V14:V20,V22:V30,V32:V37,V39:V43)</f>
        <v>0</v>
      </c>
      <c r="W45" s="90">
        <f>SUM(W9:W12,W14:W20,W22:W30,W32:W37,W39:W43)</f>
        <v>0</v>
      </c>
      <c r="X45" s="90">
        <f t="shared" si="8"/>
        <v>0</v>
      </c>
      <c r="Y45" s="103">
        <f t="shared" si="9"/>
        <v>0</v>
      </c>
      <c r="Z45" s="89">
        <f t="shared" si="10"/>
        <v>5915077520</v>
      </c>
      <c r="AA45" s="90">
        <f t="shared" si="11"/>
        <v>619235341</v>
      </c>
      <c r="AB45" s="90">
        <f t="shared" si="12"/>
        <v>6534312861</v>
      </c>
      <c r="AC45" s="103">
        <f t="shared" si="13"/>
        <v>0.64522119647191611</v>
      </c>
      <c r="AD45" s="89">
        <f>SUM(AD9:AD12,AD14:AD20,AD22:AD30,AD32:AD37,AD39:AD43)</f>
        <v>1674158554</v>
      </c>
      <c r="AE45" s="90">
        <f>SUM(AE9:AE12,AE14:AE20,AE22:AE30,AE32:AE37,AE39:AE43)</f>
        <v>150680737</v>
      </c>
      <c r="AF45" s="90">
        <f t="shared" si="14"/>
        <v>1824839291</v>
      </c>
      <c r="AG45" s="90">
        <f>SUM(AG9:AG12,AG14:AG20,AG22:AG30,AG32:AG37,AG39:AG43)</f>
        <v>9323256252</v>
      </c>
      <c r="AH45" s="90">
        <f>SUM(AH9:AH12,AH14:AH20,AH22:AH30,AH32:AH37,AH39:AH43)</f>
        <v>9643069139</v>
      </c>
      <c r="AI45" s="91">
        <f>SUM(AI9:AI12,AI14:AI20,AI22:AI30,AI32:AI37,AI39:AI43)</f>
        <v>6299489512</v>
      </c>
      <c r="AJ45" s="124">
        <f t="shared" si="15"/>
        <v>0.6532660319236564</v>
      </c>
      <c r="AK45" s="125">
        <f t="shared" si="16"/>
        <v>0.10574462252742012</v>
      </c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4"/>
  <sheetViews>
    <sheetView showGridLines="0" view="pageBreakPreview" topLeftCell="E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517</v>
      </c>
      <c r="C9" s="63" t="s">
        <v>518</v>
      </c>
      <c r="D9" s="83">
        <v>515114663</v>
      </c>
      <c r="E9" s="84">
        <v>196132200</v>
      </c>
      <c r="F9" s="85">
        <f>$D9       +$E9</f>
        <v>711246863</v>
      </c>
      <c r="G9" s="83">
        <v>519979641</v>
      </c>
      <c r="H9" s="84">
        <v>199988219</v>
      </c>
      <c r="I9" s="85">
        <f>$G9       +$H9</f>
        <v>719967860</v>
      </c>
      <c r="J9" s="83">
        <v>193074766</v>
      </c>
      <c r="K9" s="84">
        <v>30343201</v>
      </c>
      <c r="L9" s="84">
        <f>$J9       +$K9</f>
        <v>223417967</v>
      </c>
      <c r="M9" s="101">
        <f>IF(($F9       =0),0,($L9       /$F9       ))</f>
        <v>0.31412154994629482</v>
      </c>
      <c r="N9" s="83">
        <v>22268836</v>
      </c>
      <c r="O9" s="84">
        <v>66968288</v>
      </c>
      <c r="P9" s="84">
        <f>$N9       +$O9</f>
        <v>89237124</v>
      </c>
      <c r="Q9" s="101">
        <f>IF(($F9       =0),0,($P9       /$F9       ))</f>
        <v>0.12546575407531885</v>
      </c>
      <c r="R9" s="83">
        <v>132213509</v>
      </c>
      <c r="S9" s="84">
        <v>36016030</v>
      </c>
      <c r="T9" s="84">
        <f>$R9       +$S9</f>
        <v>168229539</v>
      </c>
      <c r="U9" s="101">
        <f>IF(($I9       =0),0,($T9       /$I9       ))</f>
        <v>0.23366256793740764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347557111</v>
      </c>
      <c r="AA9" s="84">
        <f>$K9       +$O9       +$S9</f>
        <v>133327519</v>
      </c>
      <c r="AB9" s="84">
        <f>$Z9       +$AA9</f>
        <v>480884630</v>
      </c>
      <c r="AC9" s="101">
        <f>IF(($I9       =0),0,($AB9       /$I9       ))</f>
        <v>0.66792513488032645</v>
      </c>
      <c r="AD9" s="83">
        <v>160682652</v>
      </c>
      <c r="AE9" s="84">
        <v>30905834</v>
      </c>
      <c r="AF9" s="84">
        <f>$AD9       +$AE9</f>
        <v>191588486</v>
      </c>
      <c r="AG9" s="84">
        <v>693066910</v>
      </c>
      <c r="AH9" s="84">
        <v>647394990</v>
      </c>
      <c r="AI9" s="85">
        <v>701036455</v>
      </c>
      <c r="AJ9" s="120">
        <f>IF(($AH9       =0),0,($AI9       /$AH9       ))</f>
        <v>1.082857399004586</v>
      </c>
      <c r="AK9" s="121">
        <f>IF(($AF9       =0),0,(($T9       /$AF9       )-1))</f>
        <v>-0.12192249903785968</v>
      </c>
    </row>
    <row r="10" spans="1:37" ht="13" x14ac:dyDescent="0.3">
      <c r="A10" s="61" t="s">
        <v>101</v>
      </c>
      <c r="B10" s="62" t="s">
        <v>85</v>
      </c>
      <c r="C10" s="63" t="s">
        <v>86</v>
      </c>
      <c r="D10" s="83">
        <v>2155760063</v>
      </c>
      <c r="E10" s="84">
        <v>310285000</v>
      </c>
      <c r="F10" s="85">
        <f t="shared" ref="F10:F35" si="0">$D10      +$E10</f>
        <v>2466045063</v>
      </c>
      <c r="G10" s="83">
        <v>2170957851</v>
      </c>
      <c r="H10" s="84">
        <v>459036181</v>
      </c>
      <c r="I10" s="85">
        <f t="shared" ref="I10:I35" si="1">$G10      +$H10</f>
        <v>2629994032</v>
      </c>
      <c r="J10" s="83">
        <v>672313686</v>
      </c>
      <c r="K10" s="84">
        <v>41615300</v>
      </c>
      <c r="L10" s="84">
        <f t="shared" ref="L10:L35" si="2">$J10      +$K10</f>
        <v>713928986</v>
      </c>
      <c r="M10" s="101">
        <f t="shared" ref="M10:M35" si="3">IF(($F10      =0),0,($L10      /$F10      ))</f>
        <v>0.28950362534392987</v>
      </c>
      <c r="N10" s="83">
        <v>595722134</v>
      </c>
      <c r="O10" s="84">
        <v>71903637</v>
      </c>
      <c r="P10" s="84">
        <f t="shared" ref="P10:P35" si="4">$N10      +$O10</f>
        <v>667625771</v>
      </c>
      <c r="Q10" s="101">
        <f t="shared" ref="Q10:Q35" si="5">IF(($F10      =0),0,($P10      /$F10      ))</f>
        <v>0.27072732003843353</v>
      </c>
      <c r="R10" s="83">
        <v>525801353</v>
      </c>
      <c r="S10" s="84">
        <v>70334414</v>
      </c>
      <c r="T10" s="84">
        <f t="shared" ref="T10:T35" si="6">$R10      +$S10</f>
        <v>596135767</v>
      </c>
      <c r="U10" s="101">
        <f t="shared" ref="U10:U35" si="7">IF(($I10      =0),0,($T10      /$I10      ))</f>
        <v>0.22666810637082085</v>
      </c>
      <c r="V10" s="83">
        <v>0</v>
      </c>
      <c r="W10" s="84">
        <v>0</v>
      </c>
      <c r="X10" s="84">
        <f t="shared" ref="X10:X35" si="8">$V10      +$W10</f>
        <v>0</v>
      </c>
      <c r="Y10" s="101">
        <f t="shared" ref="Y10:Y35" si="9">IF(($I10      =0),0,($X10      /$I10      ))</f>
        <v>0</v>
      </c>
      <c r="Z10" s="83">
        <f t="shared" ref="Z10:Z35" si="10">$J10      +$N10      +$R10</f>
        <v>1793837173</v>
      </c>
      <c r="AA10" s="84">
        <f t="shared" ref="AA10:AA35" si="11">$K10      +$O10      +$S10</f>
        <v>183853351</v>
      </c>
      <c r="AB10" s="84">
        <f t="shared" ref="AB10:AB35" si="12">$Z10      +$AA10</f>
        <v>1977690524</v>
      </c>
      <c r="AC10" s="101">
        <f t="shared" ref="AC10:AC35" si="13">IF(($I10      =0),0,($AB10      /$I10      ))</f>
        <v>0.75197528965343297</v>
      </c>
      <c r="AD10" s="83">
        <v>202128270</v>
      </c>
      <c r="AE10" s="84">
        <v>68593538</v>
      </c>
      <c r="AF10" s="84">
        <f t="shared" ref="AF10:AF35" si="14">$AD10      +$AE10</f>
        <v>270721808</v>
      </c>
      <c r="AG10" s="84">
        <v>2342694102</v>
      </c>
      <c r="AH10" s="84">
        <v>2633391399</v>
      </c>
      <c r="AI10" s="85">
        <v>1747477019</v>
      </c>
      <c r="AJ10" s="120">
        <f t="shared" ref="AJ10:AJ35" si="15">IF(($AH10      =0),0,($AI10      /$AH10      ))</f>
        <v>0.66358423577428871</v>
      </c>
      <c r="AK10" s="121">
        <f t="shared" ref="AK10:AK35" si="16">IF(($AF10      =0),0,(($T10      /$AF10      )-1))</f>
        <v>1.2020234402394356</v>
      </c>
    </row>
    <row r="11" spans="1:37" ht="13" x14ac:dyDescent="0.3">
      <c r="A11" s="61" t="s">
        <v>101</v>
      </c>
      <c r="B11" s="62" t="s">
        <v>87</v>
      </c>
      <c r="C11" s="63" t="s">
        <v>88</v>
      </c>
      <c r="D11" s="83">
        <v>5669738454</v>
      </c>
      <c r="E11" s="84">
        <v>626869787</v>
      </c>
      <c r="F11" s="85">
        <f t="shared" si="0"/>
        <v>6296608241</v>
      </c>
      <c r="G11" s="83">
        <v>6563657623</v>
      </c>
      <c r="H11" s="84">
        <v>519446849</v>
      </c>
      <c r="I11" s="85">
        <f t="shared" si="1"/>
        <v>7083104472</v>
      </c>
      <c r="J11" s="83">
        <v>1643367895</v>
      </c>
      <c r="K11" s="84">
        <v>32738473</v>
      </c>
      <c r="L11" s="84">
        <f t="shared" si="2"/>
        <v>1676106368</v>
      </c>
      <c r="M11" s="101">
        <f t="shared" si="3"/>
        <v>0.26619194077950259</v>
      </c>
      <c r="N11" s="83">
        <v>1250552747</v>
      </c>
      <c r="O11" s="84">
        <v>57902854</v>
      </c>
      <c r="P11" s="84">
        <f t="shared" si="4"/>
        <v>1308455601</v>
      </c>
      <c r="Q11" s="101">
        <f t="shared" si="5"/>
        <v>0.20780324119262608</v>
      </c>
      <c r="R11" s="83">
        <v>1647860295</v>
      </c>
      <c r="S11" s="84">
        <v>54347592</v>
      </c>
      <c r="T11" s="84">
        <f t="shared" si="6"/>
        <v>1702207887</v>
      </c>
      <c r="U11" s="101">
        <f t="shared" si="7"/>
        <v>0.24031946637649423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4541780937</v>
      </c>
      <c r="AA11" s="84">
        <f t="shared" si="11"/>
        <v>144988919</v>
      </c>
      <c r="AB11" s="84">
        <f t="shared" si="12"/>
        <v>4686769856</v>
      </c>
      <c r="AC11" s="101">
        <f t="shared" si="13"/>
        <v>0.66168300559833959</v>
      </c>
      <c r="AD11" s="83">
        <v>898745880</v>
      </c>
      <c r="AE11" s="84">
        <v>97243904</v>
      </c>
      <c r="AF11" s="84">
        <f t="shared" si="14"/>
        <v>995989784</v>
      </c>
      <c r="AG11" s="84">
        <v>5802153411</v>
      </c>
      <c r="AH11" s="84">
        <v>5793251600</v>
      </c>
      <c r="AI11" s="85">
        <v>3698860141</v>
      </c>
      <c r="AJ11" s="120">
        <f t="shared" si="15"/>
        <v>0.63847738651640817</v>
      </c>
      <c r="AK11" s="121">
        <f t="shared" si="16"/>
        <v>0.70906159314581885</v>
      </c>
    </row>
    <row r="12" spans="1:37" ht="13" x14ac:dyDescent="0.3">
      <c r="A12" s="61" t="s">
        <v>101</v>
      </c>
      <c r="B12" s="62" t="s">
        <v>519</v>
      </c>
      <c r="C12" s="63" t="s">
        <v>520</v>
      </c>
      <c r="D12" s="83">
        <v>260253320</v>
      </c>
      <c r="E12" s="84">
        <v>28255150</v>
      </c>
      <c r="F12" s="85">
        <f t="shared" si="0"/>
        <v>288508470</v>
      </c>
      <c r="G12" s="83">
        <v>260253320</v>
      </c>
      <c r="H12" s="84">
        <v>155593368</v>
      </c>
      <c r="I12" s="85">
        <f t="shared" si="1"/>
        <v>415846688</v>
      </c>
      <c r="J12" s="83">
        <v>62623568</v>
      </c>
      <c r="K12" s="84">
        <v>0</v>
      </c>
      <c r="L12" s="84">
        <f t="shared" si="2"/>
        <v>62623568</v>
      </c>
      <c r="M12" s="101">
        <f t="shared" si="3"/>
        <v>0.21705972098496795</v>
      </c>
      <c r="N12" s="83">
        <v>5388201</v>
      </c>
      <c r="O12" s="84">
        <v>0</v>
      </c>
      <c r="P12" s="84">
        <f t="shared" si="4"/>
        <v>5388201</v>
      </c>
      <c r="Q12" s="101">
        <f t="shared" si="5"/>
        <v>1.8676058280022074E-2</v>
      </c>
      <c r="R12" s="83">
        <v>65285694</v>
      </c>
      <c r="S12" s="84">
        <v>1232000</v>
      </c>
      <c r="T12" s="84">
        <f t="shared" si="6"/>
        <v>66517694</v>
      </c>
      <c r="U12" s="101">
        <f t="shared" si="7"/>
        <v>0.15995725328465282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133297463</v>
      </c>
      <c r="AA12" s="84">
        <f t="shared" si="11"/>
        <v>1232000</v>
      </c>
      <c r="AB12" s="84">
        <f t="shared" si="12"/>
        <v>134529463</v>
      </c>
      <c r="AC12" s="101">
        <f t="shared" si="13"/>
        <v>0.3235073571152261</v>
      </c>
      <c r="AD12" s="83">
        <v>73308795</v>
      </c>
      <c r="AE12" s="84">
        <v>0</v>
      </c>
      <c r="AF12" s="84">
        <f t="shared" si="14"/>
        <v>73308795</v>
      </c>
      <c r="AG12" s="84">
        <v>251596549</v>
      </c>
      <c r="AH12" s="84">
        <v>251596549</v>
      </c>
      <c r="AI12" s="85">
        <v>108084262</v>
      </c>
      <c r="AJ12" s="120">
        <f t="shared" si="15"/>
        <v>0.42959357920286895</v>
      </c>
      <c r="AK12" s="121">
        <f t="shared" si="16"/>
        <v>-9.263692030403714E-2</v>
      </c>
    </row>
    <row r="13" spans="1:37" ht="13" x14ac:dyDescent="0.3">
      <c r="A13" s="61" t="s">
        <v>101</v>
      </c>
      <c r="B13" s="62" t="s">
        <v>521</v>
      </c>
      <c r="C13" s="63" t="s">
        <v>522</v>
      </c>
      <c r="D13" s="83">
        <v>902488802</v>
      </c>
      <c r="E13" s="84">
        <v>235159872</v>
      </c>
      <c r="F13" s="85">
        <f t="shared" si="0"/>
        <v>1137648674</v>
      </c>
      <c r="G13" s="83">
        <v>914353958</v>
      </c>
      <c r="H13" s="84">
        <v>251239275</v>
      </c>
      <c r="I13" s="85">
        <f t="shared" si="1"/>
        <v>1165593233</v>
      </c>
      <c r="J13" s="83">
        <v>308863909</v>
      </c>
      <c r="K13" s="84">
        <v>11309284</v>
      </c>
      <c r="L13" s="84">
        <f t="shared" si="2"/>
        <v>320173193</v>
      </c>
      <c r="M13" s="101">
        <f t="shared" si="3"/>
        <v>0.28143415477667932</v>
      </c>
      <c r="N13" s="83">
        <v>255927997</v>
      </c>
      <c r="O13" s="84">
        <v>43423837</v>
      </c>
      <c r="P13" s="84">
        <f t="shared" si="4"/>
        <v>299351834</v>
      </c>
      <c r="Q13" s="101">
        <f t="shared" si="5"/>
        <v>0.26313205547673324</v>
      </c>
      <c r="R13" s="83">
        <v>255468891</v>
      </c>
      <c r="S13" s="84">
        <v>38198141</v>
      </c>
      <c r="T13" s="84">
        <f t="shared" si="6"/>
        <v>293667032</v>
      </c>
      <c r="U13" s="101">
        <f t="shared" si="7"/>
        <v>0.25194641122285927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820260797</v>
      </c>
      <c r="AA13" s="84">
        <f t="shared" si="11"/>
        <v>92931262</v>
      </c>
      <c r="AB13" s="84">
        <f t="shared" si="12"/>
        <v>913192059</v>
      </c>
      <c r="AC13" s="101">
        <f t="shared" si="13"/>
        <v>0.78345689829515341</v>
      </c>
      <c r="AD13" s="83">
        <v>231904071</v>
      </c>
      <c r="AE13" s="84">
        <v>40901826</v>
      </c>
      <c r="AF13" s="84">
        <f t="shared" si="14"/>
        <v>272805897</v>
      </c>
      <c r="AG13" s="84">
        <v>1079275845</v>
      </c>
      <c r="AH13" s="84">
        <v>1219156333</v>
      </c>
      <c r="AI13" s="85">
        <v>960326902</v>
      </c>
      <c r="AJ13" s="120">
        <f t="shared" si="15"/>
        <v>0.78769791535832512</v>
      </c>
      <c r="AK13" s="121">
        <f t="shared" si="16"/>
        <v>7.6468783224286296E-2</v>
      </c>
    </row>
    <row r="14" spans="1:37" ht="13" x14ac:dyDescent="0.3">
      <c r="A14" s="61" t="s">
        <v>116</v>
      </c>
      <c r="B14" s="62" t="s">
        <v>523</v>
      </c>
      <c r="C14" s="63" t="s">
        <v>524</v>
      </c>
      <c r="D14" s="83">
        <v>372457000</v>
      </c>
      <c r="E14" s="84">
        <v>15809500</v>
      </c>
      <c r="F14" s="85">
        <f t="shared" si="0"/>
        <v>388266500</v>
      </c>
      <c r="G14" s="83">
        <v>378097000</v>
      </c>
      <c r="H14" s="84">
        <v>37907707</v>
      </c>
      <c r="I14" s="85">
        <f t="shared" si="1"/>
        <v>416004707</v>
      </c>
      <c r="J14" s="83">
        <v>153734004</v>
      </c>
      <c r="K14" s="84">
        <v>0</v>
      </c>
      <c r="L14" s="84">
        <f t="shared" si="2"/>
        <v>153734004</v>
      </c>
      <c r="M14" s="101">
        <f t="shared" si="3"/>
        <v>0.39594969949763886</v>
      </c>
      <c r="N14" s="83">
        <v>122703001</v>
      </c>
      <c r="O14" s="84">
        <v>445721</v>
      </c>
      <c r="P14" s="84">
        <f t="shared" si="4"/>
        <v>123148722</v>
      </c>
      <c r="Q14" s="101">
        <f t="shared" si="5"/>
        <v>0.31717575943327586</v>
      </c>
      <c r="R14" s="83">
        <v>93975546</v>
      </c>
      <c r="S14" s="84">
        <v>1047331</v>
      </c>
      <c r="T14" s="84">
        <f t="shared" si="6"/>
        <v>95022877</v>
      </c>
      <c r="U14" s="101">
        <f t="shared" si="7"/>
        <v>0.22841779287848299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370412551</v>
      </c>
      <c r="AA14" s="84">
        <f t="shared" si="11"/>
        <v>1493052</v>
      </c>
      <c r="AB14" s="84">
        <f t="shared" si="12"/>
        <v>371905603</v>
      </c>
      <c r="AC14" s="101">
        <f t="shared" si="13"/>
        <v>0.89399373791220105</v>
      </c>
      <c r="AD14" s="83">
        <v>104242619</v>
      </c>
      <c r="AE14" s="84">
        <v>43102</v>
      </c>
      <c r="AF14" s="84">
        <f t="shared" si="14"/>
        <v>104285721</v>
      </c>
      <c r="AG14" s="84">
        <v>360425000</v>
      </c>
      <c r="AH14" s="84">
        <v>384304225</v>
      </c>
      <c r="AI14" s="85">
        <v>285242168</v>
      </c>
      <c r="AJ14" s="120">
        <f t="shared" si="15"/>
        <v>0.74223011209413581</v>
      </c>
      <c r="AK14" s="121">
        <f t="shared" si="16"/>
        <v>-8.8821786062158958E-2</v>
      </c>
    </row>
    <row r="15" spans="1:37" ht="14" x14ac:dyDescent="0.3">
      <c r="A15" s="64" t="s">
        <v>0</v>
      </c>
      <c r="B15" s="65" t="s">
        <v>525</v>
      </c>
      <c r="C15" s="66" t="s">
        <v>0</v>
      </c>
      <c r="D15" s="86">
        <f>SUM(D9:D14)</f>
        <v>9875812302</v>
      </c>
      <c r="E15" s="87">
        <f>SUM(E9:E14)</f>
        <v>1412511509</v>
      </c>
      <c r="F15" s="88">
        <f t="shared" si="0"/>
        <v>11288323811</v>
      </c>
      <c r="G15" s="86">
        <f>SUM(G9:G14)</f>
        <v>10807299393</v>
      </c>
      <c r="H15" s="87">
        <f>SUM(H9:H14)</f>
        <v>1623211599</v>
      </c>
      <c r="I15" s="88">
        <f t="shared" si="1"/>
        <v>12430510992</v>
      </c>
      <c r="J15" s="86">
        <f>SUM(J9:J14)</f>
        <v>3033977828</v>
      </c>
      <c r="K15" s="87">
        <f>SUM(K9:K14)</f>
        <v>116006258</v>
      </c>
      <c r="L15" s="87">
        <f t="shared" si="2"/>
        <v>3149984086</v>
      </c>
      <c r="M15" s="102">
        <f t="shared" si="3"/>
        <v>0.27904799142371095</v>
      </c>
      <c r="N15" s="86">
        <f>SUM(N9:N14)</f>
        <v>2252562916</v>
      </c>
      <c r="O15" s="87">
        <f>SUM(O9:O14)</f>
        <v>240644337</v>
      </c>
      <c r="P15" s="87">
        <f t="shared" si="4"/>
        <v>2493207253</v>
      </c>
      <c r="Q15" s="102">
        <f t="shared" si="5"/>
        <v>0.2208660288935434</v>
      </c>
      <c r="R15" s="86">
        <f>SUM(R9:R14)</f>
        <v>2720605288</v>
      </c>
      <c r="S15" s="87">
        <f>SUM(S9:S14)</f>
        <v>201175508</v>
      </c>
      <c r="T15" s="87">
        <f t="shared" si="6"/>
        <v>2921780796</v>
      </c>
      <c r="U15" s="102">
        <f t="shared" si="7"/>
        <v>0.23504913015083556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8007146032</v>
      </c>
      <c r="AA15" s="87">
        <f t="shared" si="11"/>
        <v>557826103</v>
      </c>
      <c r="AB15" s="87">
        <f t="shared" si="12"/>
        <v>8564972135</v>
      </c>
      <c r="AC15" s="102">
        <f t="shared" si="13"/>
        <v>0.68902816147399126</v>
      </c>
      <c r="AD15" s="86">
        <f>SUM(AD9:AD14)</f>
        <v>1671012287</v>
      </c>
      <c r="AE15" s="87">
        <f>SUM(AE9:AE14)</f>
        <v>237688204</v>
      </c>
      <c r="AF15" s="87">
        <f t="shared" si="14"/>
        <v>1908700491</v>
      </c>
      <c r="AG15" s="87">
        <f>SUM(AG9:AG14)</f>
        <v>10529211817</v>
      </c>
      <c r="AH15" s="87">
        <f>SUM(AH9:AH14)</f>
        <v>10929095096</v>
      </c>
      <c r="AI15" s="88">
        <f>SUM(AI9:AI14)</f>
        <v>7501026947</v>
      </c>
      <c r="AJ15" s="122">
        <f t="shared" si="15"/>
        <v>0.68633559147502909</v>
      </c>
      <c r="AK15" s="123">
        <f t="shared" si="16"/>
        <v>0.53076965703992163</v>
      </c>
    </row>
    <row r="16" spans="1:37" ht="13" x14ac:dyDescent="0.3">
      <c r="A16" s="61" t="s">
        <v>101</v>
      </c>
      <c r="B16" s="62" t="s">
        <v>526</v>
      </c>
      <c r="C16" s="63" t="s">
        <v>527</v>
      </c>
      <c r="D16" s="83">
        <v>158527769</v>
      </c>
      <c r="E16" s="84">
        <v>34342150</v>
      </c>
      <c r="F16" s="85">
        <f t="shared" si="0"/>
        <v>192869919</v>
      </c>
      <c r="G16" s="83">
        <v>167203271</v>
      </c>
      <c r="H16" s="84">
        <v>44493794</v>
      </c>
      <c r="I16" s="85">
        <f t="shared" si="1"/>
        <v>211697065</v>
      </c>
      <c r="J16" s="83">
        <v>71071649</v>
      </c>
      <c r="K16" s="84">
        <v>6994353</v>
      </c>
      <c r="L16" s="84">
        <f t="shared" si="2"/>
        <v>78066002</v>
      </c>
      <c r="M16" s="101">
        <f t="shared" si="3"/>
        <v>0.40475986304530981</v>
      </c>
      <c r="N16" s="83">
        <v>48636295</v>
      </c>
      <c r="O16" s="84">
        <v>4710186</v>
      </c>
      <c r="P16" s="84">
        <f t="shared" si="4"/>
        <v>53346481</v>
      </c>
      <c r="Q16" s="101">
        <f t="shared" si="5"/>
        <v>0.27659305959474167</v>
      </c>
      <c r="R16" s="83">
        <v>36307851</v>
      </c>
      <c r="S16" s="84">
        <v>1047023</v>
      </c>
      <c r="T16" s="84">
        <f t="shared" si="6"/>
        <v>37354874</v>
      </c>
      <c r="U16" s="101">
        <f t="shared" si="7"/>
        <v>0.17645437833538222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156015795</v>
      </c>
      <c r="AA16" s="84">
        <f t="shared" si="11"/>
        <v>12751562</v>
      </c>
      <c r="AB16" s="84">
        <f t="shared" si="12"/>
        <v>168767357</v>
      </c>
      <c r="AC16" s="101">
        <f t="shared" si="13"/>
        <v>0.79721160517742651</v>
      </c>
      <c r="AD16" s="83">
        <v>34551228</v>
      </c>
      <c r="AE16" s="84">
        <v>0</v>
      </c>
      <c r="AF16" s="84">
        <f t="shared" si="14"/>
        <v>34551228</v>
      </c>
      <c r="AG16" s="84">
        <v>175691853</v>
      </c>
      <c r="AH16" s="84">
        <v>240948158</v>
      </c>
      <c r="AI16" s="85">
        <v>179314505</v>
      </c>
      <c r="AJ16" s="120">
        <f t="shared" si="15"/>
        <v>0.74420367637755502</v>
      </c>
      <c r="AK16" s="121">
        <f t="shared" si="16"/>
        <v>8.1144612284113293E-2</v>
      </c>
    </row>
    <row r="17" spans="1:37" ht="13" x14ac:dyDescent="0.3">
      <c r="A17" s="61" t="s">
        <v>101</v>
      </c>
      <c r="B17" s="62" t="s">
        <v>528</v>
      </c>
      <c r="C17" s="63" t="s">
        <v>529</v>
      </c>
      <c r="D17" s="83">
        <v>286137551</v>
      </c>
      <c r="E17" s="84">
        <v>29475581</v>
      </c>
      <c r="F17" s="85">
        <f t="shared" si="0"/>
        <v>315613132</v>
      </c>
      <c r="G17" s="83">
        <v>278321951</v>
      </c>
      <c r="H17" s="84">
        <v>29475581</v>
      </c>
      <c r="I17" s="85">
        <f t="shared" si="1"/>
        <v>307797532</v>
      </c>
      <c r="J17" s="83">
        <v>26125470</v>
      </c>
      <c r="K17" s="84">
        <v>1786700</v>
      </c>
      <c r="L17" s="84">
        <f t="shared" si="2"/>
        <v>27912170</v>
      </c>
      <c r="M17" s="101">
        <f t="shared" si="3"/>
        <v>8.8437923425822476E-2</v>
      </c>
      <c r="N17" s="83">
        <v>27083912</v>
      </c>
      <c r="O17" s="84">
        <v>0</v>
      </c>
      <c r="P17" s="84">
        <f t="shared" si="4"/>
        <v>27083912</v>
      </c>
      <c r="Q17" s="101">
        <f t="shared" si="5"/>
        <v>8.581364098626923E-2</v>
      </c>
      <c r="R17" s="83">
        <v>152573861</v>
      </c>
      <c r="S17" s="84">
        <v>2389998</v>
      </c>
      <c r="T17" s="84">
        <f t="shared" si="6"/>
        <v>154963859</v>
      </c>
      <c r="U17" s="101">
        <f t="shared" si="7"/>
        <v>0.50346036887651202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205783243</v>
      </c>
      <c r="AA17" s="84">
        <f t="shared" si="11"/>
        <v>4176698</v>
      </c>
      <c r="AB17" s="84">
        <f t="shared" si="12"/>
        <v>209959941</v>
      </c>
      <c r="AC17" s="101">
        <f t="shared" si="13"/>
        <v>0.6821365318809639</v>
      </c>
      <c r="AD17" s="83">
        <v>91064683</v>
      </c>
      <c r="AE17" s="84">
        <v>0</v>
      </c>
      <c r="AF17" s="84">
        <f t="shared" si="14"/>
        <v>91064683</v>
      </c>
      <c r="AG17" s="84">
        <v>271442714</v>
      </c>
      <c r="AH17" s="84">
        <v>335982714</v>
      </c>
      <c r="AI17" s="85">
        <v>263256603</v>
      </c>
      <c r="AJ17" s="120">
        <f t="shared" si="15"/>
        <v>0.78354210508579913</v>
      </c>
      <c r="AK17" s="121">
        <f t="shared" si="16"/>
        <v>0.70168998446961051</v>
      </c>
    </row>
    <row r="18" spans="1:37" ht="13" x14ac:dyDescent="0.3">
      <c r="A18" s="61" t="s">
        <v>101</v>
      </c>
      <c r="B18" s="62" t="s">
        <v>530</v>
      </c>
      <c r="C18" s="63" t="s">
        <v>531</v>
      </c>
      <c r="D18" s="83">
        <v>1097083948</v>
      </c>
      <c r="E18" s="84">
        <v>114964044</v>
      </c>
      <c r="F18" s="85">
        <f t="shared" si="0"/>
        <v>1212047992</v>
      </c>
      <c r="G18" s="83">
        <v>1108565983</v>
      </c>
      <c r="H18" s="84">
        <v>115540709</v>
      </c>
      <c r="I18" s="85">
        <f t="shared" si="1"/>
        <v>1224106692</v>
      </c>
      <c r="J18" s="83">
        <v>184616401</v>
      </c>
      <c r="K18" s="84">
        <v>34060023</v>
      </c>
      <c r="L18" s="84">
        <f t="shared" si="2"/>
        <v>218676424</v>
      </c>
      <c r="M18" s="101">
        <f t="shared" si="3"/>
        <v>0.1804189482952421</v>
      </c>
      <c r="N18" s="83">
        <v>176782881</v>
      </c>
      <c r="O18" s="84">
        <v>10487785</v>
      </c>
      <c r="P18" s="84">
        <f t="shared" si="4"/>
        <v>187270666</v>
      </c>
      <c r="Q18" s="101">
        <f t="shared" si="5"/>
        <v>0.15450763273076731</v>
      </c>
      <c r="R18" s="83">
        <v>481774498</v>
      </c>
      <c r="S18" s="84">
        <v>25609245</v>
      </c>
      <c r="T18" s="84">
        <f t="shared" si="6"/>
        <v>507383743</v>
      </c>
      <c r="U18" s="101">
        <f t="shared" si="7"/>
        <v>0.4144930718179588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843173780</v>
      </c>
      <c r="AA18" s="84">
        <f t="shared" si="11"/>
        <v>70157053</v>
      </c>
      <c r="AB18" s="84">
        <f t="shared" si="12"/>
        <v>913330833</v>
      </c>
      <c r="AC18" s="101">
        <f t="shared" si="13"/>
        <v>0.74612028426032007</v>
      </c>
      <c r="AD18" s="83">
        <v>89153707</v>
      </c>
      <c r="AE18" s="84">
        <v>11703772</v>
      </c>
      <c r="AF18" s="84">
        <f t="shared" si="14"/>
        <v>100857479</v>
      </c>
      <c r="AG18" s="84">
        <v>1125682728</v>
      </c>
      <c r="AH18" s="84">
        <v>1192648488</v>
      </c>
      <c r="AI18" s="85">
        <v>434368261</v>
      </c>
      <c r="AJ18" s="120">
        <f t="shared" si="15"/>
        <v>0.36420476391028639</v>
      </c>
      <c r="AK18" s="121">
        <f t="shared" si="16"/>
        <v>4.0307002319580088</v>
      </c>
    </row>
    <row r="19" spans="1:37" ht="13" x14ac:dyDescent="0.3">
      <c r="A19" s="61" t="s">
        <v>101</v>
      </c>
      <c r="B19" s="62" t="s">
        <v>532</v>
      </c>
      <c r="C19" s="63" t="s">
        <v>533</v>
      </c>
      <c r="D19" s="83">
        <v>629211926</v>
      </c>
      <c r="E19" s="84">
        <v>45101800</v>
      </c>
      <c r="F19" s="85">
        <f t="shared" si="0"/>
        <v>674313726</v>
      </c>
      <c r="G19" s="83">
        <v>629211926</v>
      </c>
      <c r="H19" s="84">
        <v>45101800</v>
      </c>
      <c r="I19" s="85">
        <f t="shared" si="1"/>
        <v>674313726</v>
      </c>
      <c r="J19" s="83">
        <v>20715372</v>
      </c>
      <c r="K19" s="84">
        <v>14726442</v>
      </c>
      <c r="L19" s="84">
        <f t="shared" si="2"/>
        <v>35441814</v>
      </c>
      <c r="M19" s="101">
        <f t="shared" si="3"/>
        <v>5.2559828805857647E-2</v>
      </c>
      <c r="N19" s="83">
        <v>53673346</v>
      </c>
      <c r="O19" s="84">
        <v>4284637</v>
      </c>
      <c r="P19" s="84">
        <f t="shared" si="4"/>
        <v>57957983</v>
      </c>
      <c r="Q19" s="101">
        <f t="shared" si="5"/>
        <v>8.5951065157466477E-2</v>
      </c>
      <c r="R19" s="83">
        <v>-300579</v>
      </c>
      <c r="S19" s="84">
        <v>2194761</v>
      </c>
      <c r="T19" s="84">
        <f t="shared" si="6"/>
        <v>1894182</v>
      </c>
      <c r="U19" s="101">
        <f t="shared" si="7"/>
        <v>2.8090515244828338E-3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74088139</v>
      </c>
      <c r="AA19" s="84">
        <f t="shared" si="11"/>
        <v>21205840</v>
      </c>
      <c r="AB19" s="84">
        <f t="shared" si="12"/>
        <v>95293979</v>
      </c>
      <c r="AC19" s="101">
        <f t="shared" si="13"/>
        <v>0.14131994548780696</v>
      </c>
      <c r="AD19" s="83">
        <v>17435</v>
      </c>
      <c r="AE19" s="84">
        <v>5707814</v>
      </c>
      <c r="AF19" s="84">
        <f t="shared" si="14"/>
        <v>5725249</v>
      </c>
      <c r="AG19" s="84">
        <v>609759712</v>
      </c>
      <c r="AH19" s="84">
        <v>638956395</v>
      </c>
      <c r="AI19" s="85">
        <v>82488530</v>
      </c>
      <c r="AJ19" s="120">
        <f t="shared" si="15"/>
        <v>0.12909884093107793</v>
      </c>
      <c r="AK19" s="121">
        <f t="shared" si="16"/>
        <v>-0.66915290496535607</v>
      </c>
    </row>
    <row r="20" spans="1:37" ht="13" x14ac:dyDescent="0.3">
      <c r="A20" s="61" t="s">
        <v>101</v>
      </c>
      <c r="B20" s="62" t="s">
        <v>534</v>
      </c>
      <c r="C20" s="63" t="s">
        <v>535</v>
      </c>
      <c r="D20" s="83">
        <v>401714982</v>
      </c>
      <c r="E20" s="84">
        <v>44145651</v>
      </c>
      <c r="F20" s="85">
        <f t="shared" si="0"/>
        <v>445860633</v>
      </c>
      <c r="G20" s="83">
        <v>369550116</v>
      </c>
      <c r="H20" s="84">
        <v>56275077</v>
      </c>
      <c r="I20" s="85">
        <f t="shared" si="1"/>
        <v>425825193</v>
      </c>
      <c r="J20" s="83">
        <v>112059964</v>
      </c>
      <c r="K20" s="84">
        <v>3613262</v>
      </c>
      <c r="L20" s="84">
        <f t="shared" si="2"/>
        <v>115673226</v>
      </c>
      <c r="M20" s="101">
        <f t="shared" si="3"/>
        <v>0.25943807871461033</v>
      </c>
      <c r="N20" s="83">
        <v>86532146</v>
      </c>
      <c r="O20" s="84">
        <v>1851378</v>
      </c>
      <c r="P20" s="84">
        <f t="shared" si="4"/>
        <v>88383524</v>
      </c>
      <c r="Q20" s="101">
        <f t="shared" si="5"/>
        <v>0.19823128004216511</v>
      </c>
      <c r="R20" s="83">
        <v>81920661</v>
      </c>
      <c r="S20" s="84">
        <v>4521625</v>
      </c>
      <c r="T20" s="84">
        <f t="shared" si="6"/>
        <v>86442286</v>
      </c>
      <c r="U20" s="101">
        <f t="shared" si="7"/>
        <v>0.20299946414866066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280512771</v>
      </c>
      <c r="AA20" s="84">
        <f t="shared" si="11"/>
        <v>9986265</v>
      </c>
      <c r="AB20" s="84">
        <f t="shared" si="12"/>
        <v>290499036</v>
      </c>
      <c r="AC20" s="101">
        <f t="shared" si="13"/>
        <v>0.68220255817508668</v>
      </c>
      <c r="AD20" s="83">
        <v>128968616</v>
      </c>
      <c r="AE20" s="84">
        <v>2323234</v>
      </c>
      <c r="AF20" s="84">
        <f t="shared" si="14"/>
        <v>131291850</v>
      </c>
      <c r="AG20" s="84">
        <v>492778687</v>
      </c>
      <c r="AH20" s="84">
        <v>455220611</v>
      </c>
      <c r="AI20" s="85">
        <v>194889813</v>
      </c>
      <c r="AJ20" s="120">
        <f t="shared" si="15"/>
        <v>0.42812168054490835</v>
      </c>
      <c r="AK20" s="121">
        <f t="shared" si="16"/>
        <v>-0.34160204155855833</v>
      </c>
    </row>
    <row r="21" spans="1:37" ht="13" x14ac:dyDescent="0.3">
      <c r="A21" s="61" t="s">
        <v>116</v>
      </c>
      <c r="B21" s="62" t="s">
        <v>536</v>
      </c>
      <c r="C21" s="63" t="s">
        <v>537</v>
      </c>
      <c r="D21" s="83">
        <v>879257457</v>
      </c>
      <c r="E21" s="84">
        <v>354154595</v>
      </c>
      <c r="F21" s="85">
        <f t="shared" si="0"/>
        <v>1233412052</v>
      </c>
      <c r="G21" s="83">
        <v>909795751</v>
      </c>
      <c r="H21" s="84">
        <v>344911639</v>
      </c>
      <c r="I21" s="85">
        <f t="shared" si="1"/>
        <v>1254707390</v>
      </c>
      <c r="J21" s="83">
        <v>364707373</v>
      </c>
      <c r="K21" s="84">
        <v>48349372</v>
      </c>
      <c r="L21" s="84">
        <f t="shared" si="2"/>
        <v>413056745</v>
      </c>
      <c r="M21" s="101">
        <f t="shared" si="3"/>
        <v>0.33488949968521953</v>
      </c>
      <c r="N21" s="83">
        <v>310242720</v>
      </c>
      <c r="O21" s="84">
        <v>126186833</v>
      </c>
      <c r="P21" s="84">
        <f t="shared" si="4"/>
        <v>436429553</v>
      </c>
      <c r="Q21" s="101">
        <f t="shared" si="5"/>
        <v>0.35383921560708081</v>
      </c>
      <c r="R21" s="83">
        <v>226258080</v>
      </c>
      <c r="S21" s="84">
        <v>53794407</v>
      </c>
      <c r="T21" s="84">
        <f t="shared" si="6"/>
        <v>280052487</v>
      </c>
      <c r="U21" s="101">
        <f t="shared" si="7"/>
        <v>0.22320143264637982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901208173</v>
      </c>
      <c r="AA21" s="84">
        <f t="shared" si="11"/>
        <v>228330612</v>
      </c>
      <c r="AB21" s="84">
        <f t="shared" si="12"/>
        <v>1129538785</v>
      </c>
      <c r="AC21" s="101">
        <f t="shared" si="13"/>
        <v>0.90024080036700826</v>
      </c>
      <c r="AD21" s="83">
        <v>231222</v>
      </c>
      <c r="AE21" s="84">
        <v>52504052</v>
      </c>
      <c r="AF21" s="84">
        <f t="shared" si="14"/>
        <v>52735274</v>
      </c>
      <c r="AG21" s="84">
        <v>6446610403</v>
      </c>
      <c r="AH21" s="84">
        <v>1339528291</v>
      </c>
      <c r="AI21" s="85">
        <v>557583496</v>
      </c>
      <c r="AJ21" s="120">
        <f t="shared" si="15"/>
        <v>0.41625361684876877</v>
      </c>
      <c r="AK21" s="121">
        <f t="shared" si="16"/>
        <v>4.3105344062496007</v>
      </c>
    </row>
    <row r="22" spans="1:37" ht="14" x14ac:dyDescent="0.3">
      <c r="A22" s="64" t="s">
        <v>0</v>
      </c>
      <c r="B22" s="65" t="s">
        <v>538</v>
      </c>
      <c r="C22" s="66" t="s">
        <v>0</v>
      </c>
      <c r="D22" s="86">
        <f>SUM(D16:D21)</f>
        <v>3451933633</v>
      </c>
      <c r="E22" s="87">
        <f>SUM(E16:E21)</f>
        <v>622183821</v>
      </c>
      <c r="F22" s="88">
        <f t="shared" si="0"/>
        <v>4074117454</v>
      </c>
      <c r="G22" s="86">
        <f>SUM(G16:G21)</f>
        <v>3462648998</v>
      </c>
      <c r="H22" s="87">
        <f>SUM(H16:H21)</f>
        <v>635798600</v>
      </c>
      <c r="I22" s="88">
        <f t="shared" si="1"/>
        <v>4098447598</v>
      </c>
      <c r="J22" s="86">
        <f>SUM(J16:J21)</f>
        <v>779296229</v>
      </c>
      <c r="K22" s="87">
        <f>SUM(K16:K21)</f>
        <v>109530152</v>
      </c>
      <c r="L22" s="87">
        <f t="shared" si="2"/>
        <v>888826381</v>
      </c>
      <c r="M22" s="102">
        <f t="shared" si="3"/>
        <v>0.21816415236810205</v>
      </c>
      <c r="N22" s="86">
        <f>SUM(N16:N21)</f>
        <v>702951300</v>
      </c>
      <c r="O22" s="87">
        <f>SUM(O16:O21)</f>
        <v>147520819</v>
      </c>
      <c r="P22" s="87">
        <f t="shared" si="4"/>
        <v>850472119</v>
      </c>
      <c r="Q22" s="102">
        <f t="shared" si="5"/>
        <v>0.20875002466239648</v>
      </c>
      <c r="R22" s="86">
        <f>SUM(R16:R21)</f>
        <v>978534372</v>
      </c>
      <c r="S22" s="87">
        <f>SUM(S16:S21)</f>
        <v>89557059</v>
      </c>
      <c r="T22" s="87">
        <f t="shared" si="6"/>
        <v>1068091431</v>
      </c>
      <c r="U22" s="102">
        <f t="shared" si="7"/>
        <v>0.26060878063226123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2460781901</v>
      </c>
      <c r="AA22" s="87">
        <f t="shared" si="11"/>
        <v>346608030</v>
      </c>
      <c r="AB22" s="87">
        <f t="shared" si="12"/>
        <v>2807389931</v>
      </c>
      <c r="AC22" s="102">
        <f t="shared" si="13"/>
        <v>0.68498861187586668</v>
      </c>
      <c r="AD22" s="86">
        <f>SUM(AD16:AD21)</f>
        <v>343986891</v>
      </c>
      <c r="AE22" s="87">
        <f>SUM(AE16:AE21)</f>
        <v>72238872</v>
      </c>
      <c r="AF22" s="87">
        <f t="shared" si="14"/>
        <v>416225763</v>
      </c>
      <c r="AG22" s="87">
        <f>SUM(AG16:AG21)</f>
        <v>9121966097</v>
      </c>
      <c r="AH22" s="87">
        <f>SUM(AH16:AH21)</f>
        <v>4203284657</v>
      </c>
      <c r="AI22" s="88">
        <f>SUM(AI16:AI21)</f>
        <v>1711901208</v>
      </c>
      <c r="AJ22" s="122">
        <f t="shared" si="15"/>
        <v>0.40727701017085793</v>
      </c>
      <c r="AK22" s="123">
        <f t="shared" si="16"/>
        <v>1.5661348382223998</v>
      </c>
    </row>
    <row r="23" spans="1:37" ht="13" x14ac:dyDescent="0.3">
      <c r="A23" s="61" t="s">
        <v>101</v>
      </c>
      <c r="B23" s="62" t="s">
        <v>539</v>
      </c>
      <c r="C23" s="63" t="s">
        <v>540</v>
      </c>
      <c r="D23" s="83">
        <v>420535660</v>
      </c>
      <c r="E23" s="84">
        <v>22436300</v>
      </c>
      <c r="F23" s="85">
        <f t="shared" si="0"/>
        <v>442971960</v>
      </c>
      <c r="G23" s="83">
        <v>420873806</v>
      </c>
      <c r="H23" s="84">
        <v>45200891</v>
      </c>
      <c r="I23" s="85">
        <f t="shared" si="1"/>
        <v>466074697</v>
      </c>
      <c r="J23" s="83">
        <v>80682857</v>
      </c>
      <c r="K23" s="84">
        <v>3432140</v>
      </c>
      <c r="L23" s="84">
        <f t="shared" si="2"/>
        <v>84114997</v>
      </c>
      <c r="M23" s="101">
        <f t="shared" si="3"/>
        <v>0.18988785881616524</v>
      </c>
      <c r="N23" s="83">
        <v>70548767</v>
      </c>
      <c r="O23" s="84">
        <v>12673809</v>
      </c>
      <c r="P23" s="84">
        <f t="shared" si="4"/>
        <v>83222576</v>
      </c>
      <c r="Q23" s="101">
        <f t="shared" si="5"/>
        <v>0.18787323694258209</v>
      </c>
      <c r="R23" s="83">
        <v>76443151</v>
      </c>
      <c r="S23" s="84">
        <v>3879862</v>
      </c>
      <c r="T23" s="84">
        <f t="shared" si="6"/>
        <v>80323013</v>
      </c>
      <c r="U23" s="101">
        <f t="shared" si="7"/>
        <v>0.17233935572348824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227674775</v>
      </c>
      <c r="AA23" s="84">
        <f t="shared" si="11"/>
        <v>19985811</v>
      </c>
      <c r="AB23" s="84">
        <f t="shared" si="12"/>
        <v>247660586</v>
      </c>
      <c r="AC23" s="101">
        <f t="shared" si="13"/>
        <v>0.53137530870936767</v>
      </c>
      <c r="AD23" s="83">
        <v>83820030</v>
      </c>
      <c r="AE23" s="84">
        <v>2341045</v>
      </c>
      <c r="AF23" s="84">
        <f t="shared" si="14"/>
        <v>86161075</v>
      </c>
      <c r="AG23" s="84">
        <v>401352672</v>
      </c>
      <c r="AH23" s="84">
        <v>416375595</v>
      </c>
      <c r="AI23" s="85">
        <v>302422912</v>
      </c>
      <c r="AJ23" s="120">
        <f t="shared" si="15"/>
        <v>0.72632237727573823</v>
      </c>
      <c r="AK23" s="121">
        <f t="shared" si="16"/>
        <v>-6.7757534362239524E-2</v>
      </c>
    </row>
    <row r="24" spans="1:37" ht="13" x14ac:dyDescent="0.3">
      <c r="A24" s="61" t="s">
        <v>101</v>
      </c>
      <c r="B24" s="62" t="s">
        <v>541</v>
      </c>
      <c r="C24" s="63" t="s">
        <v>542</v>
      </c>
      <c r="D24" s="83">
        <v>208152647</v>
      </c>
      <c r="E24" s="84">
        <v>35973843</v>
      </c>
      <c r="F24" s="85">
        <f t="shared" si="0"/>
        <v>244126490</v>
      </c>
      <c r="G24" s="83">
        <v>208152647</v>
      </c>
      <c r="H24" s="84">
        <v>35973843</v>
      </c>
      <c r="I24" s="85">
        <f t="shared" si="1"/>
        <v>244126490</v>
      </c>
      <c r="J24" s="83">
        <v>50814789</v>
      </c>
      <c r="K24" s="84">
        <v>4846891</v>
      </c>
      <c r="L24" s="84">
        <f t="shared" si="2"/>
        <v>55661680</v>
      </c>
      <c r="M24" s="101">
        <f t="shared" si="3"/>
        <v>0.22800344198616054</v>
      </c>
      <c r="N24" s="83">
        <v>28035129</v>
      </c>
      <c r="O24" s="84">
        <v>6667258</v>
      </c>
      <c r="P24" s="84">
        <f t="shared" si="4"/>
        <v>34702387</v>
      </c>
      <c r="Q24" s="101">
        <f t="shared" si="5"/>
        <v>0.14214920715896093</v>
      </c>
      <c r="R24" s="83">
        <v>43105008</v>
      </c>
      <c r="S24" s="84">
        <v>11068511</v>
      </c>
      <c r="T24" s="84">
        <f t="shared" si="6"/>
        <v>54173519</v>
      </c>
      <c r="U24" s="101">
        <f t="shared" si="7"/>
        <v>0.22190758159837551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121954926</v>
      </c>
      <c r="AA24" s="84">
        <f t="shared" si="11"/>
        <v>22582660</v>
      </c>
      <c r="AB24" s="84">
        <f t="shared" si="12"/>
        <v>144537586</v>
      </c>
      <c r="AC24" s="101">
        <f t="shared" si="13"/>
        <v>0.5920602307434969</v>
      </c>
      <c r="AD24" s="83">
        <v>0</v>
      </c>
      <c r="AE24" s="84">
        <v>0</v>
      </c>
      <c r="AF24" s="84">
        <f t="shared" si="14"/>
        <v>0</v>
      </c>
      <c r="AG24" s="84">
        <v>173312587</v>
      </c>
      <c r="AH24" s="84">
        <v>211905916</v>
      </c>
      <c r="AI24" s="85">
        <v>0</v>
      </c>
      <c r="AJ24" s="120">
        <f t="shared" si="15"/>
        <v>0</v>
      </c>
      <c r="AK24" s="121">
        <f t="shared" si="16"/>
        <v>0</v>
      </c>
    </row>
    <row r="25" spans="1:37" ht="13" x14ac:dyDescent="0.3">
      <c r="A25" s="61" t="s">
        <v>101</v>
      </c>
      <c r="B25" s="62" t="s">
        <v>543</v>
      </c>
      <c r="C25" s="63" t="s">
        <v>544</v>
      </c>
      <c r="D25" s="83">
        <v>305192925</v>
      </c>
      <c r="E25" s="84">
        <v>99666031</v>
      </c>
      <c r="F25" s="85">
        <f t="shared" si="0"/>
        <v>404858956</v>
      </c>
      <c r="G25" s="83">
        <v>305192925</v>
      </c>
      <c r="H25" s="84">
        <v>97186407</v>
      </c>
      <c r="I25" s="85">
        <f t="shared" si="1"/>
        <v>402379332</v>
      </c>
      <c r="J25" s="83">
        <v>118124289</v>
      </c>
      <c r="K25" s="84">
        <v>10198025</v>
      </c>
      <c r="L25" s="84">
        <f t="shared" si="2"/>
        <v>128322314</v>
      </c>
      <c r="M25" s="101">
        <f t="shared" si="3"/>
        <v>0.31695560169354386</v>
      </c>
      <c r="N25" s="83">
        <v>76348212</v>
      </c>
      <c r="O25" s="84">
        <v>18041009</v>
      </c>
      <c r="P25" s="84">
        <f t="shared" si="4"/>
        <v>94389221</v>
      </c>
      <c r="Q25" s="101">
        <f t="shared" si="5"/>
        <v>0.23314099787383732</v>
      </c>
      <c r="R25" s="83">
        <v>55284534</v>
      </c>
      <c r="S25" s="84">
        <v>15606677</v>
      </c>
      <c r="T25" s="84">
        <f t="shared" si="6"/>
        <v>70891211</v>
      </c>
      <c r="U25" s="101">
        <f t="shared" si="7"/>
        <v>0.17618005042068116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249757035</v>
      </c>
      <c r="AA25" s="84">
        <f t="shared" si="11"/>
        <v>43845711</v>
      </c>
      <c r="AB25" s="84">
        <f t="shared" si="12"/>
        <v>293602746</v>
      </c>
      <c r="AC25" s="101">
        <f t="shared" si="13"/>
        <v>0.72966656746674052</v>
      </c>
      <c r="AD25" s="83">
        <v>42867880</v>
      </c>
      <c r="AE25" s="84">
        <v>5266802</v>
      </c>
      <c r="AF25" s="84">
        <f t="shared" si="14"/>
        <v>48134682</v>
      </c>
      <c r="AG25" s="84">
        <v>375480181</v>
      </c>
      <c r="AH25" s="84">
        <v>446038252</v>
      </c>
      <c r="AI25" s="85">
        <v>246934798</v>
      </c>
      <c r="AJ25" s="120">
        <f t="shared" si="15"/>
        <v>0.55361798431583842</v>
      </c>
      <c r="AK25" s="121">
        <f t="shared" si="16"/>
        <v>0.47276782674081019</v>
      </c>
    </row>
    <row r="26" spans="1:37" ht="13" x14ac:dyDescent="0.3">
      <c r="A26" s="61" t="s">
        <v>101</v>
      </c>
      <c r="B26" s="62" t="s">
        <v>545</v>
      </c>
      <c r="C26" s="63" t="s">
        <v>546</v>
      </c>
      <c r="D26" s="83">
        <v>353080303</v>
      </c>
      <c r="E26" s="84">
        <v>14624300</v>
      </c>
      <c r="F26" s="85">
        <f t="shared" si="0"/>
        <v>367704603</v>
      </c>
      <c r="G26" s="83">
        <v>329662136</v>
      </c>
      <c r="H26" s="84">
        <v>30012305</v>
      </c>
      <c r="I26" s="85">
        <f t="shared" si="1"/>
        <v>359674441</v>
      </c>
      <c r="J26" s="83">
        <v>91373515</v>
      </c>
      <c r="K26" s="84">
        <v>1445629</v>
      </c>
      <c r="L26" s="84">
        <f t="shared" si="2"/>
        <v>92819144</v>
      </c>
      <c r="M26" s="101">
        <f t="shared" si="3"/>
        <v>0.25242856152116216</v>
      </c>
      <c r="N26" s="83">
        <v>60106373</v>
      </c>
      <c r="O26" s="84">
        <v>11643037</v>
      </c>
      <c r="P26" s="84">
        <f t="shared" si="4"/>
        <v>71749410</v>
      </c>
      <c r="Q26" s="101">
        <f t="shared" si="5"/>
        <v>0.19512785375710948</v>
      </c>
      <c r="R26" s="83">
        <v>73071371</v>
      </c>
      <c r="S26" s="84">
        <v>8456477</v>
      </c>
      <c r="T26" s="84">
        <f t="shared" si="6"/>
        <v>81527848</v>
      </c>
      <c r="U26" s="101">
        <f t="shared" si="7"/>
        <v>0.22667123016394708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224551259</v>
      </c>
      <c r="AA26" s="84">
        <f t="shared" si="11"/>
        <v>21545143</v>
      </c>
      <c r="AB26" s="84">
        <f t="shared" si="12"/>
        <v>246096402</v>
      </c>
      <c r="AC26" s="101">
        <f t="shared" si="13"/>
        <v>0.68421987760870673</v>
      </c>
      <c r="AD26" s="83">
        <v>72675683</v>
      </c>
      <c r="AE26" s="84">
        <v>3634461</v>
      </c>
      <c r="AF26" s="84">
        <f t="shared" si="14"/>
        <v>76310144</v>
      </c>
      <c r="AG26" s="84">
        <v>383555277</v>
      </c>
      <c r="AH26" s="84">
        <v>338801498</v>
      </c>
      <c r="AI26" s="85">
        <v>230585387</v>
      </c>
      <c r="AJ26" s="120">
        <f t="shared" si="15"/>
        <v>0.6805914034063687</v>
      </c>
      <c r="AK26" s="121">
        <f t="shared" si="16"/>
        <v>6.8374972533140621E-2</v>
      </c>
    </row>
    <row r="27" spans="1:37" ht="13" x14ac:dyDescent="0.3">
      <c r="A27" s="61" t="s">
        <v>101</v>
      </c>
      <c r="B27" s="62" t="s">
        <v>547</v>
      </c>
      <c r="C27" s="63" t="s">
        <v>548</v>
      </c>
      <c r="D27" s="83">
        <v>168347856</v>
      </c>
      <c r="E27" s="84">
        <v>42400700</v>
      </c>
      <c r="F27" s="85">
        <f t="shared" si="0"/>
        <v>210748556</v>
      </c>
      <c r="G27" s="83">
        <v>169145853</v>
      </c>
      <c r="H27" s="84">
        <v>57969142</v>
      </c>
      <c r="I27" s="85">
        <f t="shared" si="1"/>
        <v>227114995</v>
      </c>
      <c r="J27" s="83">
        <v>77825154</v>
      </c>
      <c r="K27" s="84">
        <v>3840656</v>
      </c>
      <c r="L27" s="84">
        <f t="shared" si="2"/>
        <v>81665810</v>
      </c>
      <c r="M27" s="101">
        <f t="shared" si="3"/>
        <v>0.38750353288304379</v>
      </c>
      <c r="N27" s="83">
        <v>49049768</v>
      </c>
      <c r="O27" s="84">
        <v>9326911</v>
      </c>
      <c r="P27" s="84">
        <f t="shared" si="4"/>
        <v>58376679</v>
      </c>
      <c r="Q27" s="101">
        <f t="shared" si="5"/>
        <v>0.27699681605410381</v>
      </c>
      <c r="R27" s="83">
        <v>35099789</v>
      </c>
      <c r="S27" s="84">
        <v>9729244</v>
      </c>
      <c r="T27" s="84">
        <f t="shared" si="6"/>
        <v>44829033</v>
      </c>
      <c r="U27" s="101">
        <f t="shared" si="7"/>
        <v>0.19738473454824063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161974711</v>
      </c>
      <c r="AA27" s="84">
        <f t="shared" si="11"/>
        <v>22896811</v>
      </c>
      <c r="AB27" s="84">
        <f t="shared" si="12"/>
        <v>184871522</v>
      </c>
      <c r="AC27" s="101">
        <f t="shared" si="13"/>
        <v>0.81399963045152524</v>
      </c>
      <c r="AD27" s="83">
        <v>41206772</v>
      </c>
      <c r="AE27" s="84">
        <v>7302971</v>
      </c>
      <c r="AF27" s="84">
        <f t="shared" si="14"/>
        <v>48509743</v>
      </c>
      <c r="AG27" s="84">
        <v>238743132</v>
      </c>
      <c r="AH27" s="84">
        <v>242188446</v>
      </c>
      <c r="AI27" s="85">
        <v>233015651</v>
      </c>
      <c r="AJ27" s="120">
        <f t="shared" si="15"/>
        <v>0.96212538148909055</v>
      </c>
      <c r="AK27" s="121">
        <f t="shared" si="16"/>
        <v>-7.5875685426739947E-2</v>
      </c>
    </row>
    <row r="28" spans="1:37" ht="13" x14ac:dyDescent="0.3">
      <c r="A28" s="61" t="s">
        <v>116</v>
      </c>
      <c r="B28" s="62" t="s">
        <v>549</v>
      </c>
      <c r="C28" s="63" t="s">
        <v>550</v>
      </c>
      <c r="D28" s="83">
        <v>433605156</v>
      </c>
      <c r="E28" s="84">
        <v>667558051</v>
      </c>
      <c r="F28" s="85">
        <f t="shared" si="0"/>
        <v>1101163207</v>
      </c>
      <c r="G28" s="83">
        <v>425071206</v>
      </c>
      <c r="H28" s="84">
        <v>740104976</v>
      </c>
      <c r="I28" s="85">
        <f t="shared" si="1"/>
        <v>1165176182</v>
      </c>
      <c r="J28" s="83">
        <v>168917095</v>
      </c>
      <c r="K28" s="84">
        <v>20167009</v>
      </c>
      <c r="L28" s="84">
        <f t="shared" si="2"/>
        <v>189084104</v>
      </c>
      <c r="M28" s="101">
        <f t="shared" si="3"/>
        <v>0.1717130601513096</v>
      </c>
      <c r="N28" s="83">
        <v>136826091</v>
      </c>
      <c r="O28" s="84">
        <v>49685905</v>
      </c>
      <c r="P28" s="84">
        <f t="shared" si="4"/>
        <v>186511996</v>
      </c>
      <c r="Q28" s="101">
        <f t="shared" si="5"/>
        <v>0.16937725017904634</v>
      </c>
      <c r="R28" s="83">
        <v>10543322</v>
      </c>
      <c r="S28" s="84">
        <v>17348149</v>
      </c>
      <c r="T28" s="84">
        <f t="shared" si="6"/>
        <v>27891471</v>
      </c>
      <c r="U28" s="101">
        <f t="shared" si="7"/>
        <v>2.3937556766844382E-2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316286508</v>
      </c>
      <c r="AA28" s="84">
        <f t="shared" si="11"/>
        <v>87201063</v>
      </c>
      <c r="AB28" s="84">
        <f t="shared" si="12"/>
        <v>403487571</v>
      </c>
      <c r="AC28" s="101">
        <f t="shared" si="13"/>
        <v>0.34628889367393539</v>
      </c>
      <c r="AD28" s="83">
        <v>103307977</v>
      </c>
      <c r="AE28" s="84">
        <v>18989318</v>
      </c>
      <c r="AF28" s="84">
        <f t="shared" si="14"/>
        <v>122297295</v>
      </c>
      <c r="AG28" s="84">
        <v>788598640</v>
      </c>
      <c r="AH28" s="84">
        <v>1084851998</v>
      </c>
      <c r="AI28" s="85">
        <v>-631852665</v>
      </c>
      <c r="AJ28" s="120">
        <f t="shared" si="15"/>
        <v>-0.58243213467354471</v>
      </c>
      <c r="AK28" s="121">
        <f t="shared" si="16"/>
        <v>-0.77193713892036619</v>
      </c>
    </row>
    <row r="29" spans="1:37" ht="14" x14ac:dyDescent="0.3">
      <c r="A29" s="64" t="s">
        <v>0</v>
      </c>
      <c r="B29" s="65" t="s">
        <v>551</v>
      </c>
      <c r="C29" s="66" t="s">
        <v>0</v>
      </c>
      <c r="D29" s="86">
        <f>SUM(D23:D28)</f>
        <v>1888914547</v>
      </c>
      <c r="E29" s="87">
        <f>SUM(E23:E28)</f>
        <v>882659225</v>
      </c>
      <c r="F29" s="88">
        <f t="shared" si="0"/>
        <v>2771573772</v>
      </c>
      <c r="G29" s="86">
        <f>SUM(G23:G28)</f>
        <v>1858098573</v>
      </c>
      <c r="H29" s="87">
        <f>SUM(H23:H28)</f>
        <v>1006447564</v>
      </c>
      <c r="I29" s="88">
        <f t="shared" si="1"/>
        <v>2864546137</v>
      </c>
      <c r="J29" s="86">
        <f>SUM(J23:J28)</f>
        <v>587737699</v>
      </c>
      <c r="K29" s="87">
        <f>SUM(K23:K28)</f>
        <v>43930350</v>
      </c>
      <c r="L29" s="87">
        <f t="shared" si="2"/>
        <v>631668049</v>
      </c>
      <c r="M29" s="102">
        <f t="shared" si="3"/>
        <v>0.22790952035318943</v>
      </c>
      <c r="N29" s="86">
        <f>SUM(N23:N28)</f>
        <v>420914340</v>
      </c>
      <c r="O29" s="87">
        <f>SUM(O23:O28)</f>
        <v>108037929</v>
      </c>
      <c r="P29" s="87">
        <f t="shared" si="4"/>
        <v>528952269</v>
      </c>
      <c r="Q29" s="102">
        <f t="shared" si="5"/>
        <v>0.19084906717756311</v>
      </c>
      <c r="R29" s="86">
        <f>SUM(R23:R28)</f>
        <v>293547175</v>
      </c>
      <c r="S29" s="87">
        <f>SUM(S23:S28)</f>
        <v>66088920</v>
      </c>
      <c r="T29" s="87">
        <f t="shared" si="6"/>
        <v>359636095</v>
      </c>
      <c r="U29" s="102">
        <f t="shared" si="7"/>
        <v>0.1255473215650986</v>
      </c>
      <c r="V29" s="86">
        <f>SUM(V23:V28)</f>
        <v>0</v>
      </c>
      <c r="W29" s="87">
        <f>SUM(W23:W28)</f>
        <v>0</v>
      </c>
      <c r="X29" s="87">
        <f t="shared" si="8"/>
        <v>0</v>
      </c>
      <c r="Y29" s="102">
        <f t="shared" si="9"/>
        <v>0</v>
      </c>
      <c r="Z29" s="86">
        <f t="shared" si="10"/>
        <v>1302199214</v>
      </c>
      <c r="AA29" s="87">
        <f t="shared" si="11"/>
        <v>218057199</v>
      </c>
      <c r="AB29" s="87">
        <f t="shared" si="12"/>
        <v>1520256413</v>
      </c>
      <c r="AC29" s="102">
        <f t="shared" si="13"/>
        <v>0.53071458454222831</v>
      </c>
      <c r="AD29" s="86">
        <f>SUM(AD23:AD28)</f>
        <v>343878342</v>
      </c>
      <c r="AE29" s="87">
        <f>SUM(AE23:AE28)</f>
        <v>37534597</v>
      </c>
      <c r="AF29" s="87">
        <f t="shared" si="14"/>
        <v>381412939</v>
      </c>
      <c r="AG29" s="87">
        <f>SUM(AG23:AG28)</f>
        <v>2361042489</v>
      </c>
      <c r="AH29" s="87">
        <f>SUM(AH23:AH28)</f>
        <v>2740161705</v>
      </c>
      <c r="AI29" s="88">
        <f>SUM(AI23:AI28)</f>
        <v>381106083</v>
      </c>
      <c r="AJ29" s="122">
        <f t="shared" si="15"/>
        <v>0.139081603215092</v>
      </c>
      <c r="AK29" s="123">
        <f t="shared" si="16"/>
        <v>-5.709518942145797E-2</v>
      </c>
    </row>
    <row r="30" spans="1:37" ht="13" x14ac:dyDescent="0.3">
      <c r="A30" s="61" t="s">
        <v>101</v>
      </c>
      <c r="B30" s="62" t="s">
        <v>89</v>
      </c>
      <c r="C30" s="63" t="s">
        <v>90</v>
      </c>
      <c r="D30" s="83">
        <v>3531357969</v>
      </c>
      <c r="E30" s="84">
        <v>167630448</v>
      </c>
      <c r="F30" s="85">
        <f t="shared" si="0"/>
        <v>3698988417</v>
      </c>
      <c r="G30" s="83">
        <v>3585901845</v>
      </c>
      <c r="H30" s="84">
        <v>200337602</v>
      </c>
      <c r="I30" s="85">
        <f t="shared" si="1"/>
        <v>3786239447</v>
      </c>
      <c r="J30" s="83">
        <v>973290497</v>
      </c>
      <c r="K30" s="84">
        <v>41572404</v>
      </c>
      <c r="L30" s="84">
        <f t="shared" si="2"/>
        <v>1014862901</v>
      </c>
      <c r="M30" s="101">
        <f t="shared" si="3"/>
        <v>0.27436228141073415</v>
      </c>
      <c r="N30" s="83">
        <v>877160839</v>
      </c>
      <c r="O30" s="84">
        <v>31823570</v>
      </c>
      <c r="P30" s="84">
        <f t="shared" si="4"/>
        <v>908984409</v>
      </c>
      <c r="Q30" s="101">
        <f t="shared" si="5"/>
        <v>0.24573864703723944</v>
      </c>
      <c r="R30" s="83">
        <v>685142710</v>
      </c>
      <c r="S30" s="84">
        <v>20337001</v>
      </c>
      <c r="T30" s="84">
        <f t="shared" si="6"/>
        <v>705479711</v>
      </c>
      <c r="U30" s="101">
        <f t="shared" si="7"/>
        <v>0.18632728354224448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2535594046</v>
      </c>
      <c r="AA30" s="84">
        <f t="shared" si="11"/>
        <v>93732975</v>
      </c>
      <c r="AB30" s="84">
        <f t="shared" si="12"/>
        <v>2629327021</v>
      </c>
      <c r="AC30" s="101">
        <f t="shared" si="13"/>
        <v>0.69444287869414301</v>
      </c>
      <c r="AD30" s="83">
        <v>647608510</v>
      </c>
      <c r="AE30" s="84">
        <v>37609221</v>
      </c>
      <c r="AF30" s="84">
        <f t="shared" si="14"/>
        <v>685217731</v>
      </c>
      <c r="AG30" s="84">
        <v>3561941978</v>
      </c>
      <c r="AH30" s="84">
        <v>3819890080</v>
      </c>
      <c r="AI30" s="85">
        <v>2260436987</v>
      </c>
      <c r="AJ30" s="120">
        <f t="shared" si="15"/>
        <v>0.59175445880892996</v>
      </c>
      <c r="AK30" s="121">
        <f t="shared" si="16"/>
        <v>2.9570133817800937E-2</v>
      </c>
    </row>
    <row r="31" spans="1:37" ht="13" x14ac:dyDescent="0.3">
      <c r="A31" s="61" t="s">
        <v>101</v>
      </c>
      <c r="B31" s="62" t="s">
        <v>552</v>
      </c>
      <c r="C31" s="63" t="s">
        <v>553</v>
      </c>
      <c r="D31" s="83">
        <v>526416160</v>
      </c>
      <c r="E31" s="84">
        <v>70782000</v>
      </c>
      <c r="F31" s="85">
        <f t="shared" si="0"/>
        <v>597198160</v>
      </c>
      <c r="G31" s="83">
        <v>546230729</v>
      </c>
      <c r="H31" s="84">
        <v>81961365</v>
      </c>
      <c r="I31" s="85">
        <f t="shared" si="1"/>
        <v>628192094</v>
      </c>
      <c r="J31" s="83">
        <v>313068836</v>
      </c>
      <c r="K31" s="84">
        <v>17631679</v>
      </c>
      <c r="L31" s="84">
        <f t="shared" si="2"/>
        <v>330700515</v>
      </c>
      <c r="M31" s="101">
        <f t="shared" si="3"/>
        <v>0.55375340573721799</v>
      </c>
      <c r="N31" s="83">
        <v>-529483740</v>
      </c>
      <c r="O31" s="84">
        <v>14264995</v>
      </c>
      <c r="P31" s="84">
        <f t="shared" si="4"/>
        <v>-515218745</v>
      </c>
      <c r="Q31" s="101">
        <f t="shared" si="5"/>
        <v>-0.86272661154883667</v>
      </c>
      <c r="R31" s="83">
        <v>600008001</v>
      </c>
      <c r="S31" s="84">
        <v>12840364</v>
      </c>
      <c r="T31" s="84">
        <f t="shared" si="6"/>
        <v>612848365</v>
      </c>
      <c r="U31" s="101">
        <f t="shared" si="7"/>
        <v>0.97557478174820833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383593097</v>
      </c>
      <c r="AA31" s="84">
        <f t="shared" si="11"/>
        <v>44737038</v>
      </c>
      <c r="AB31" s="84">
        <f t="shared" si="12"/>
        <v>428330135</v>
      </c>
      <c r="AC31" s="101">
        <f t="shared" si="13"/>
        <v>0.68184579062849526</v>
      </c>
      <c r="AD31" s="83">
        <v>157818327</v>
      </c>
      <c r="AE31" s="84">
        <v>17595876</v>
      </c>
      <c r="AF31" s="84">
        <f t="shared" si="14"/>
        <v>175414203</v>
      </c>
      <c r="AG31" s="84">
        <v>570068981</v>
      </c>
      <c r="AH31" s="84">
        <v>583016528</v>
      </c>
      <c r="AI31" s="85">
        <v>453891064</v>
      </c>
      <c r="AJ31" s="120">
        <f t="shared" si="15"/>
        <v>0.77852177803096523</v>
      </c>
      <c r="AK31" s="121">
        <f t="shared" si="16"/>
        <v>2.4937214576632658</v>
      </c>
    </row>
    <row r="32" spans="1:37" ht="13" x14ac:dyDescent="0.3">
      <c r="A32" s="61" t="s">
        <v>101</v>
      </c>
      <c r="B32" s="62" t="s">
        <v>91</v>
      </c>
      <c r="C32" s="63" t="s">
        <v>92</v>
      </c>
      <c r="D32" s="83">
        <v>1887847030</v>
      </c>
      <c r="E32" s="84">
        <v>213117118</v>
      </c>
      <c r="F32" s="85">
        <f t="shared" si="0"/>
        <v>2100964148</v>
      </c>
      <c r="G32" s="83">
        <v>1888847030</v>
      </c>
      <c r="H32" s="84">
        <v>178001</v>
      </c>
      <c r="I32" s="85">
        <f t="shared" si="1"/>
        <v>1889025031</v>
      </c>
      <c r="J32" s="83">
        <v>621013898</v>
      </c>
      <c r="K32" s="84">
        <v>24312563</v>
      </c>
      <c r="L32" s="84">
        <f t="shared" si="2"/>
        <v>645326461</v>
      </c>
      <c r="M32" s="101">
        <f t="shared" si="3"/>
        <v>0.30715729329047076</v>
      </c>
      <c r="N32" s="83">
        <v>357897835</v>
      </c>
      <c r="O32" s="84">
        <v>27017049</v>
      </c>
      <c r="P32" s="84">
        <f t="shared" si="4"/>
        <v>384914884</v>
      </c>
      <c r="Q32" s="101">
        <f t="shared" si="5"/>
        <v>0.1832086874811345</v>
      </c>
      <c r="R32" s="83">
        <v>1403341839</v>
      </c>
      <c r="S32" s="84">
        <v>16751877</v>
      </c>
      <c r="T32" s="84">
        <f t="shared" si="6"/>
        <v>1420093716</v>
      </c>
      <c r="U32" s="101">
        <f t="shared" si="7"/>
        <v>0.75176013694653898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2382253572</v>
      </c>
      <c r="AA32" s="84">
        <f t="shared" si="11"/>
        <v>68081489</v>
      </c>
      <c r="AB32" s="84">
        <f t="shared" si="12"/>
        <v>2450335061</v>
      </c>
      <c r="AC32" s="101">
        <f t="shared" si="13"/>
        <v>1.2971427168981753</v>
      </c>
      <c r="AD32" s="83">
        <v>390320527</v>
      </c>
      <c r="AE32" s="84">
        <v>19224295</v>
      </c>
      <c r="AF32" s="84">
        <f t="shared" si="14"/>
        <v>409544822</v>
      </c>
      <c r="AG32" s="84">
        <v>1864394940</v>
      </c>
      <c r="AH32" s="84">
        <v>1945325295</v>
      </c>
      <c r="AI32" s="85">
        <v>1514816024</v>
      </c>
      <c r="AJ32" s="120">
        <f t="shared" si="15"/>
        <v>0.77869548496258056</v>
      </c>
      <c r="AK32" s="121">
        <f t="shared" si="16"/>
        <v>2.4674927864183815</v>
      </c>
    </row>
    <row r="33" spans="1:37" ht="13" x14ac:dyDescent="0.3">
      <c r="A33" s="61" t="s">
        <v>116</v>
      </c>
      <c r="B33" s="62" t="s">
        <v>554</v>
      </c>
      <c r="C33" s="63" t="s">
        <v>555</v>
      </c>
      <c r="D33" s="83">
        <v>211606000</v>
      </c>
      <c r="E33" s="84">
        <v>117305000</v>
      </c>
      <c r="F33" s="85">
        <f t="shared" si="0"/>
        <v>328911000</v>
      </c>
      <c r="G33" s="83">
        <v>211689263</v>
      </c>
      <c r="H33" s="84">
        <v>42050000</v>
      </c>
      <c r="I33" s="85">
        <f t="shared" si="1"/>
        <v>253739263</v>
      </c>
      <c r="J33" s="83">
        <v>83745285</v>
      </c>
      <c r="K33" s="84">
        <v>2334589</v>
      </c>
      <c r="L33" s="84">
        <f t="shared" si="2"/>
        <v>86079874</v>
      </c>
      <c r="M33" s="101">
        <f t="shared" si="3"/>
        <v>0.26171175181128026</v>
      </c>
      <c r="N33" s="83">
        <v>70204954</v>
      </c>
      <c r="O33" s="84">
        <v>608962</v>
      </c>
      <c r="P33" s="84">
        <f t="shared" si="4"/>
        <v>70813916</v>
      </c>
      <c r="Q33" s="101">
        <f t="shared" si="5"/>
        <v>0.21529810799882035</v>
      </c>
      <c r="R33" s="83">
        <v>52800313</v>
      </c>
      <c r="S33" s="84">
        <v>6539550</v>
      </c>
      <c r="T33" s="84">
        <f t="shared" si="6"/>
        <v>59339863</v>
      </c>
      <c r="U33" s="101">
        <f t="shared" si="7"/>
        <v>0.23386157230227314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206750552</v>
      </c>
      <c r="AA33" s="84">
        <f t="shared" si="11"/>
        <v>9483101</v>
      </c>
      <c r="AB33" s="84">
        <f t="shared" si="12"/>
        <v>216233653</v>
      </c>
      <c r="AC33" s="101">
        <f t="shared" si="13"/>
        <v>0.8521883859968491</v>
      </c>
      <c r="AD33" s="83">
        <v>48886494</v>
      </c>
      <c r="AE33" s="84">
        <v>974655</v>
      </c>
      <c r="AF33" s="84">
        <f t="shared" si="14"/>
        <v>49861149</v>
      </c>
      <c r="AG33" s="84">
        <v>236713000</v>
      </c>
      <c r="AH33" s="84">
        <v>242488000</v>
      </c>
      <c r="AI33" s="85">
        <v>204072931</v>
      </c>
      <c r="AJ33" s="120">
        <f t="shared" si="15"/>
        <v>0.84157950496519418</v>
      </c>
      <c r="AK33" s="121">
        <f t="shared" si="16"/>
        <v>0.19010219760479252</v>
      </c>
    </row>
    <row r="34" spans="1:37" ht="14" x14ac:dyDescent="0.3">
      <c r="A34" s="64" t="s">
        <v>0</v>
      </c>
      <c r="B34" s="65" t="s">
        <v>556</v>
      </c>
      <c r="C34" s="66" t="s">
        <v>0</v>
      </c>
      <c r="D34" s="86">
        <f>SUM(D30:D33)</f>
        <v>6157227159</v>
      </c>
      <c r="E34" s="87">
        <f>SUM(E30:E33)</f>
        <v>568834566</v>
      </c>
      <c r="F34" s="88">
        <f t="shared" si="0"/>
        <v>6726061725</v>
      </c>
      <c r="G34" s="86">
        <f>SUM(G30:G33)</f>
        <v>6232668867</v>
      </c>
      <c r="H34" s="87">
        <f>SUM(H30:H33)</f>
        <v>324526968</v>
      </c>
      <c r="I34" s="88">
        <f t="shared" si="1"/>
        <v>6557195835</v>
      </c>
      <c r="J34" s="86">
        <f>SUM(J30:J33)</f>
        <v>1991118516</v>
      </c>
      <c r="K34" s="87">
        <f>SUM(K30:K33)</f>
        <v>85851235</v>
      </c>
      <c r="L34" s="87">
        <f t="shared" si="2"/>
        <v>2076969751</v>
      </c>
      <c r="M34" s="102">
        <f t="shared" si="3"/>
        <v>0.30879433402761408</v>
      </c>
      <c r="N34" s="86">
        <f>SUM(N30:N33)</f>
        <v>775779888</v>
      </c>
      <c r="O34" s="87">
        <f>SUM(O30:O33)</f>
        <v>73714576</v>
      </c>
      <c r="P34" s="87">
        <f t="shared" si="4"/>
        <v>849494464</v>
      </c>
      <c r="Q34" s="102">
        <f t="shared" si="5"/>
        <v>0.12629893966665909</v>
      </c>
      <c r="R34" s="86">
        <f>SUM(R30:R33)</f>
        <v>2741292863</v>
      </c>
      <c r="S34" s="87">
        <f>SUM(S30:S33)</f>
        <v>56468792</v>
      </c>
      <c r="T34" s="87">
        <f t="shared" si="6"/>
        <v>2797761655</v>
      </c>
      <c r="U34" s="102">
        <f t="shared" si="7"/>
        <v>0.42667044349453992</v>
      </c>
      <c r="V34" s="86">
        <f>SUM(V30:V33)</f>
        <v>0</v>
      </c>
      <c r="W34" s="87">
        <f>SUM(W30:W33)</f>
        <v>0</v>
      </c>
      <c r="X34" s="87">
        <f t="shared" si="8"/>
        <v>0</v>
      </c>
      <c r="Y34" s="102">
        <f t="shared" si="9"/>
        <v>0</v>
      </c>
      <c r="Z34" s="86">
        <f t="shared" si="10"/>
        <v>5508191267</v>
      </c>
      <c r="AA34" s="87">
        <f t="shared" si="11"/>
        <v>216034603</v>
      </c>
      <c r="AB34" s="87">
        <f t="shared" si="12"/>
        <v>5724225870</v>
      </c>
      <c r="AC34" s="102">
        <f t="shared" si="13"/>
        <v>0.87296856980328386</v>
      </c>
      <c r="AD34" s="86">
        <f>SUM(AD30:AD33)</f>
        <v>1244633858</v>
      </c>
      <c r="AE34" s="87">
        <f>SUM(AE30:AE33)</f>
        <v>75404047</v>
      </c>
      <c r="AF34" s="87">
        <f t="shared" si="14"/>
        <v>1320037905</v>
      </c>
      <c r="AG34" s="87">
        <f>SUM(AG30:AG33)</f>
        <v>6233118899</v>
      </c>
      <c r="AH34" s="87">
        <f>SUM(AH30:AH33)</f>
        <v>6590719903</v>
      </c>
      <c r="AI34" s="88">
        <f>SUM(AI30:AI33)</f>
        <v>4433217006</v>
      </c>
      <c r="AJ34" s="122">
        <f t="shared" si="15"/>
        <v>0.67264533635878898</v>
      </c>
      <c r="AK34" s="123">
        <f t="shared" si="16"/>
        <v>1.1194555432103295</v>
      </c>
    </row>
    <row r="35" spans="1:37" ht="14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21373887641</v>
      </c>
      <c r="E35" s="90">
        <f>SUM(E9:E14,E16:E21,E23:E28,E30:E33)</f>
        <v>3486189121</v>
      </c>
      <c r="F35" s="91">
        <f t="shared" si="0"/>
        <v>24860076762</v>
      </c>
      <c r="G35" s="89">
        <f>SUM(G9:G14,G16:G21,G23:G28,G30:G33)</f>
        <v>22360715831</v>
      </c>
      <c r="H35" s="90">
        <f>SUM(H9:H14,H16:H21,H23:H28,H30:H33)</f>
        <v>3589984731</v>
      </c>
      <c r="I35" s="91">
        <f t="shared" si="1"/>
        <v>25950700562</v>
      </c>
      <c r="J35" s="89">
        <f>SUM(J9:J14,J16:J21,J23:J28,J30:J33)</f>
        <v>6392130272</v>
      </c>
      <c r="K35" s="90">
        <f>SUM(K9:K14,K16:K21,K23:K28,K30:K33)</f>
        <v>355317995</v>
      </c>
      <c r="L35" s="90">
        <f t="shared" si="2"/>
        <v>6747448267</v>
      </c>
      <c r="M35" s="103">
        <f t="shared" si="3"/>
        <v>0.27141703268245121</v>
      </c>
      <c r="N35" s="89">
        <f>SUM(N9:N14,N16:N21,N23:N28,N30:N33)</f>
        <v>4152208444</v>
      </c>
      <c r="O35" s="90">
        <f>SUM(O9:O14,O16:O21,O23:O28,O30:O33)</f>
        <v>569917661</v>
      </c>
      <c r="P35" s="90">
        <f t="shared" si="4"/>
        <v>4722126105</v>
      </c>
      <c r="Q35" s="103">
        <f t="shared" si="5"/>
        <v>0.18994817072399514</v>
      </c>
      <c r="R35" s="89">
        <f>SUM(R9:R14,R16:R21,R23:R28,R30:R33)</f>
        <v>6733979698</v>
      </c>
      <c r="S35" s="90">
        <f>SUM(S9:S14,S16:S21,S23:S28,S30:S33)</f>
        <v>413290279</v>
      </c>
      <c r="T35" s="90">
        <f t="shared" si="6"/>
        <v>7147269977</v>
      </c>
      <c r="U35" s="103">
        <f t="shared" si="7"/>
        <v>0.27541722659564166</v>
      </c>
      <c r="V35" s="89">
        <f>SUM(V9:V14,V16:V21,V23:V28,V30:V33)</f>
        <v>0</v>
      </c>
      <c r="W35" s="90">
        <f>SUM(W9:W14,W16:W21,W23:W28,W30:W33)</f>
        <v>0</v>
      </c>
      <c r="X35" s="90">
        <f t="shared" si="8"/>
        <v>0</v>
      </c>
      <c r="Y35" s="103">
        <f t="shared" si="9"/>
        <v>0</v>
      </c>
      <c r="Z35" s="89">
        <f t="shared" si="10"/>
        <v>17278318414</v>
      </c>
      <c r="AA35" s="90">
        <f t="shared" si="11"/>
        <v>1338525935</v>
      </c>
      <c r="AB35" s="90">
        <f t="shared" si="12"/>
        <v>18616844349</v>
      </c>
      <c r="AC35" s="103">
        <f t="shared" si="13"/>
        <v>0.71739274647024076</v>
      </c>
      <c r="AD35" s="89">
        <f>SUM(AD9:AD14,AD16:AD21,AD23:AD28,AD30:AD33)</f>
        <v>3603511378</v>
      </c>
      <c r="AE35" s="90">
        <f>SUM(AE9:AE14,AE16:AE21,AE23:AE28,AE30:AE33)</f>
        <v>422865720</v>
      </c>
      <c r="AF35" s="90">
        <f t="shared" si="14"/>
        <v>4026377098</v>
      </c>
      <c r="AG35" s="90">
        <f>SUM(AG9:AG14,AG16:AG21,AG23:AG28,AG30:AG33)</f>
        <v>28245339302</v>
      </c>
      <c r="AH35" s="90">
        <f>SUM(AH9:AH14,AH16:AH21,AH23:AH28,AH30:AH33)</f>
        <v>24463261361</v>
      </c>
      <c r="AI35" s="91">
        <f>SUM(AI9:AI14,AI16:AI21,AI23:AI28,AI30:AI33)</f>
        <v>14027251244</v>
      </c>
      <c r="AJ35" s="124">
        <f t="shared" si="15"/>
        <v>0.57340070226133577</v>
      </c>
      <c r="AK35" s="125">
        <f t="shared" si="16"/>
        <v>0.7751119189879716</v>
      </c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4"/>
  <sheetViews>
    <sheetView showGridLines="0" view="pageBreakPreview" topLeftCell="E10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46</v>
      </c>
      <c r="C9" s="63" t="s">
        <v>47</v>
      </c>
      <c r="D9" s="83">
        <v>47512223847</v>
      </c>
      <c r="E9" s="84">
        <v>8325970722</v>
      </c>
      <c r="F9" s="85">
        <f>$D9       +$E9</f>
        <v>55838194569</v>
      </c>
      <c r="G9" s="83">
        <v>50546294640</v>
      </c>
      <c r="H9" s="84">
        <v>6108082438</v>
      </c>
      <c r="I9" s="85">
        <f>$G9       +$H9</f>
        <v>56654377078</v>
      </c>
      <c r="J9" s="83">
        <v>12238458990</v>
      </c>
      <c r="K9" s="84">
        <v>553988630</v>
      </c>
      <c r="L9" s="84">
        <f>$J9       +$K9</f>
        <v>12792447620</v>
      </c>
      <c r="M9" s="101">
        <f>IF(($F9       =0),0,($L9       /$F9       ))</f>
        <v>0.22909851793635988</v>
      </c>
      <c r="N9" s="83">
        <v>11982141996</v>
      </c>
      <c r="O9" s="84">
        <v>1235928640</v>
      </c>
      <c r="P9" s="84">
        <f>$N9       +$O9</f>
        <v>13218070636</v>
      </c>
      <c r="Q9" s="101">
        <f>IF(($F9       =0),0,($P9       /$F9       ))</f>
        <v>0.23672095306853544</v>
      </c>
      <c r="R9" s="83">
        <v>13314071151</v>
      </c>
      <c r="S9" s="84">
        <v>974094510</v>
      </c>
      <c r="T9" s="84">
        <f>$R9       +$S9</f>
        <v>14288165661</v>
      </c>
      <c r="U9" s="101">
        <f>IF(($I9       =0),0,($T9       /$I9       ))</f>
        <v>0.25219879553751856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37534672137</v>
      </c>
      <c r="AA9" s="84">
        <f>$K9       +$O9       +$S9</f>
        <v>2764011780</v>
      </c>
      <c r="AB9" s="84">
        <f>$Z9       +$AA9</f>
        <v>40298683917</v>
      </c>
      <c r="AC9" s="101">
        <f>IF(($I9       =0),0,($AB9       /$I9       ))</f>
        <v>0.71130751047739904</v>
      </c>
      <c r="AD9" s="83">
        <v>10817656296</v>
      </c>
      <c r="AE9" s="84">
        <v>962312668</v>
      </c>
      <c r="AF9" s="84">
        <f>$AD9       +$AE9</f>
        <v>11779968964</v>
      </c>
      <c r="AG9" s="84">
        <v>52109471815</v>
      </c>
      <c r="AH9" s="84">
        <v>50297028206</v>
      </c>
      <c r="AI9" s="85">
        <v>37050825629</v>
      </c>
      <c r="AJ9" s="120">
        <f>IF(($AH9       =0),0,($AI9       /$AH9       ))</f>
        <v>0.7366404527371293</v>
      </c>
      <c r="AK9" s="121">
        <f>IF(($AF9       =0),0,(($T9       /$AF9       )-1))</f>
        <v>0.21292048431240662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47512223847</v>
      </c>
      <c r="E10" s="87">
        <f>E9</f>
        <v>8325970722</v>
      </c>
      <c r="F10" s="88">
        <f t="shared" ref="F10:F45" si="0">$D10      +$E10</f>
        <v>55838194569</v>
      </c>
      <c r="G10" s="86">
        <f>G9</f>
        <v>50546294640</v>
      </c>
      <c r="H10" s="87">
        <f>H9</f>
        <v>6108082438</v>
      </c>
      <c r="I10" s="88">
        <f t="shared" ref="I10:I45" si="1">$G10      +$H10</f>
        <v>56654377078</v>
      </c>
      <c r="J10" s="86">
        <f>J9</f>
        <v>12238458990</v>
      </c>
      <c r="K10" s="87">
        <f>K9</f>
        <v>553988630</v>
      </c>
      <c r="L10" s="87">
        <f t="shared" ref="L10:L45" si="2">$J10      +$K10</f>
        <v>12792447620</v>
      </c>
      <c r="M10" s="102">
        <f t="shared" ref="M10:M45" si="3">IF(($F10      =0),0,($L10      /$F10      ))</f>
        <v>0.22909851793635988</v>
      </c>
      <c r="N10" s="86">
        <f>N9</f>
        <v>11982141996</v>
      </c>
      <c r="O10" s="87">
        <f>O9</f>
        <v>1235928640</v>
      </c>
      <c r="P10" s="87">
        <f t="shared" ref="P10:P45" si="4">$N10      +$O10</f>
        <v>13218070636</v>
      </c>
      <c r="Q10" s="102">
        <f t="shared" ref="Q10:Q45" si="5">IF(($F10      =0),0,($P10      /$F10      ))</f>
        <v>0.23672095306853544</v>
      </c>
      <c r="R10" s="86">
        <f>R9</f>
        <v>13314071151</v>
      </c>
      <c r="S10" s="87">
        <f>S9</f>
        <v>974094510</v>
      </c>
      <c r="T10" s="87">
        <f t="shared" ref="T10:T45" si="6">$R10      +$S10</f>
        <v>14288165661</v>
      </c>
      <c r="U10" s="102">
        <f t="shared" ref="U10:U45" si="7">IF(($I10      =0),0,($T10      /$I10      ))</f>
        <v>0.25219879553751856</v>
      </c>
      <c r="V10" s="86">
        <f>V9</f>
        <v>0</v>
      </c>
      <c r="W10" s="87">
        <f>W9</f>
        <v>0</v>
      </c>
      <c r="X10" s="87">
        <f t="shared" ref="X10:X45" si="8">$V10      +$W10</f>
        <v>0</v>
      </c>
      <c r="Y10" s="102">
        <f t="shared" ref="Y10:Y45" si="9">IF(($I10      =0),0,($X10      /$I10      ))</f>
        <v>0</v>
      </c>
      <c r="Z10" s="86">
        <f t="shared" ref="Z10:Z45" si="10">$J10      +$N10      +$R10</f>
        <v>37534672137</v>
      </c>
      <c r="AA10" s="87">
        <f t="shared" ref="AA10:AA45" si="11">$K10      +$O10      +$S10</f>
        <v>2764011780</v>
      </c>
      <c r="AB10" s="87">
        <f t="shared" ref="AB10:AB45" si="12">$Z10      +$AA10</f>
        <v>40298683917</v>
      </c>
      <c r="AC10" s="102">
        <f t="shared" ref="AC10:AC45" si="13">IF(($I10      =0),0,($AB10      /$I10      ))</f>
        <v>0.71130751047739904</v>
      </c>
      <c r="AD10" s="86">
        <f>AD9</f>
        <v>10817656296</v>
      </c>
      <c r="AE10" s="87">
        <f>AE9</f>
        <v>962312668</v>
      </c>
      <c r="AF10" s="87">
        <f t="shared" ref="AF10:AF45" si="14">$AD10      +$AE10</f>
        <v>11779968964</v>
      </c>
      <c r="AG10" s="87">
        <f>AG9</f>
        <v>52109471815</v>
      </c>
      <c r="AH10" s="87">
        <f>AH9</f>
        <v>50297028206</v>
      </c>
      <c r="AI10" s="88">
        <f>AI9</f>
        <v>37050825629</v>
      </c>
      <c r="AJ10" s="122">
        <f t="shared" ref="AJ10:AJ45" si="15">IF(($AH10      =0),0,($AI10      /$AH10      ))</f>
        <v>0.7366404527371293</v>
      </c>
      <c r="AK10" s="123">
        <f t="shared" ref="AK10:AK45" si="16">IF(($AF10      =0),0,(($T10      /$AF10      )-1))</f>
        <v>0.21292048431240662</v>
      </c>
    </row>
    <row r="11" spans="1:37" ht="13" x14ac:dyDescent="0.3">
      <c r="A11" s="61" t="s">
        <v>101</v>
      </c>
      <c r="B11" s="62" t="s">
        <v>558</v>
      </c>
      <c r="C11" s="63" t="s">
        <v>559</v>
      </c>
      <c r="D11" s="83">
        <v>439355458</v>
      </c>
      <c r="E11" s="84">
        <v>71729545</v>
      </c>
      <c r="F11" s="85">
        <f t="shared" si="0"/>
        <v>511085003</v>
      </c>
      <c r="G11" s="83">
        <v>393005870</v>
      </c>
      <c r="H11" s="84">
        <v>78602106</v>
      </c>
      <c r="I11" s="85">
        <f t="shared" si="1"/>
        <v>471607976</v>
      </c>
      <c r="J11" s="83">
        <v>98091738</v>
      </c>
      <c r="K11" s="84">
        <v>6343828</v>
      </c>
      <c r="L11" s="84">
        <f t="shared" si="2"/>
        <v>104435566</v>
      </c>
      <c r="M11" s="101">
        <f t="shared" si="3"/>
        <v>0.20434089317232421</v>
      </c>
      <c r="N11" s="83">
        <v>93969644</v>
      </c>
      <c r="O11" s="84">
        <v>19738416</v>
      </c>
      <c r="P11" s="84">
        <f t="shared" si="4"/>
        <v>113708060</v>
      </c>
      <c r="Q11" s="101">
        <f t="shared" si="5"/>
        <v>0.22248365601132694</v>
      </c>
      <c r="R11" s="83">
        <v>92143370</v>
      </c>
      <c r="S11" s="84">
        <v>16964929</v>
      </c>
      <c r="T11" s="84">
        <f t="shared" si="6"/>
        <v>109108299</v>
      </c>
      <c r="U11" s="101">
        <f t="shared" si="7"/>
        <v>0.23135380348189871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284204752</v>
      </c>
      <c r="AA11" s="84">
        <f t="shared" si="11"/>
        <v>43047173</v>
      </c>
      <c r="AB11" s="84">
        <f t="shared" si="12"/>
        <v>327251925</v>
      </c>
      <c r="AC11" s="101">
        <f t="shared" si="13"/>
        <v>0.6939066802381646</v>
      </c>
      <c r="AD11" s="83">
        <v>69890594</v>
      </c>
      <c r="AE11" s="84">
        <v>40504537</v>
      </c>
      <c r="AF11" s="84">
        <f t="shared" si="14"/>
        <v>110395131</v>
      </c>
      <c r="AG11" s="84">
        <v>481460571</v>
      </c>
      <c r="AH11" s="84">
        <v>444470891</v>
      </c>
      <c r="AI11" s="85">
        <v>279333174</v>
      </c>
      <c r="AJ11" s="120">
        <f t="shared" si="15"/>
        <v>0.62846224501122616</v>
      </c>
      <c r="AK11" s="121">
        <f t="shared" si="16"/>
        <v>-1.1656601050638704E-2</v>
      </c>
    </row>
    <row r="12" spans="1:37" ht="13" x14ac:dyDescent="0.3">
      <c r="A12" s="61" t="s">
        <v>101</v>
      </c>
      <c r="B12" s="62" t="s">
        <v>560</v>
      </c>
      <c r="C12" s="63" t="s">
        <v>561</v>
      </c>
      <c r="D12" s="83">
        <v>346090893</v>
      </c>
      <c r="E12" s="84">
        <v>51261562</v>
      </c>
      <c r="F12" s="85">
        <f t="shared" si="0"/>
        <v>397352455</v>
      </c>
      <c r="G12" s="83">
        <v>357642244</v>
      </c>
      <c r="H12" s="84">
        <v>71338859</v>
      </c>
      <c r="I12" s="85">
        <f t="shared" si="1"/>
        <v>428981103</v>
      </c>
      <c r="J12" s="83">
        <v>83598491</v>
      </c>
      <c r="K12" s="84">
        <v>4813545</v>
      </c>
      <c r="L12" s="84">
        <f t="shared" si="2"/>
        <v>88412036</v>
      </c>
      <c r="M12" s="101">
        <f t="shared" si="3"/>
        <v>0.22250280547530529</v>
      </c>
      <c r="N12" s="83">
        <v>88197206</v>
      </c>
      <c r="O12" s="84">
        <v>4194661</v>
      </c>
      <c r="P12" s="84">
        <f t="shared" si="4"/>
        <v>92391867</v>
      </c>
      <c r="Q12" s="101">
        <f t="shared" si="5"/>
        <v>0.23251867664942449</v>
      </c>
      <c r="R12" s="83">
        <v>90425739</v>
      </c>
      <c r="S12" s="84">
        <v>22943704</v>
      </c>
      <c r="T12" s="84">
        <f t="shared" si="6"/>
        <v>113369443</v>
      </c>
      <c r="U12" s="101">
        <f t="shared" si="7"/>
        <v>0.26427607698141425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262221436</v>
      </c>
      <c r="AA12" s="84">
        <f t="shared" si="11"/>
        <v>31951910</v>
      </c>
      <c r="AB12" s="84">
        <f t="shared" si="12"/>
        <v>294173346</v>
      </c>
      <c r="AC12" s="101">
        <f t="shared" si="13"/>
        <v>0.68574896176720401</v>
      </c>
      <c r="AD12" s="83">
        <v>66981877</v>
      </c>
      <c r="AE12" s="84">
        <v>9205634</v>
      </c>
      <c r="AF12" s="84">
        <f t="shared" si="14"/>
        <v>76187511</v>
      </c>
      <c r="AG12" s="84">
        <v>397634732</v>
      </c>
      <c r="AH12" s="84">
        <v>379721529</v>
      </c>
      <c r="AI12" s="85">
        <v>254516042</v>
      </c>
      <c r="AJ12" s="120">
        <f t="shared" si="15"/>
        <v>0.67027024427682635</v>
      </c>
      <c r="AK12" s="121">
        <f t="shared" si="16"/>
        <v>0.4880318507845729</v>
      </c>
    </row>
    <row r="13" spans="1:37" ht="13" x14ac:dyDescent="0.3">
      <c r="A13" s="61" t="s">
        <v>101</v>
      </c>
      <c r="B13" s="62" t="s">
        <v>562</v>
      </c>
      <c r="C13" s="63" t="s">
        <v>563</v>
      </c>
      <c r="D13" s="83">
        <v>421416467</v>
      </c>
      <c r="E13" s="84">
        <v>56187043</v>
      </c>
      <c r="F13" s="85">
        <f t="shared" si="0"/>
        <v>477603510</v>
      </c>
      <c r="G13" s="83">
        <v>432050413</v>
      </c>
      <c r="H13" s="84">
        <v>57636379</v>
      </c>
      <c r="I13" s="85">
        <f t="shared" si="1"/>
        <v>489686792</v>
      </c>
      <c r="J13" s="83">
        <v>114892313</v>
      </c>
      <c r="K13" s="84">
        <v>1828908</v>
      </c>
      <c r="L13" s="84">
        <f t="shared" si="2"/>
        <v>116721221</v>
      </c>
      <c r="M13" s="101">
        <f t="shared" si="3"/>
        <v>0.24438937017024853</v>
      </c>
      <c r="N13" s="83">
        <v>101969207</v>
      </c>
      <c r="O13" s="84">
        <v>10324270</v>
      </c>
      <c r="P13" s="84">
        <f t="shared" si="4"/>
        <v>112293477</v>
      </c>
      <c r="Q13" s="101">
        <f t="shared" si="5"/>
        <v>0.23511861753277316</v>
      </c>
      <c r="R13" s="83">
        <v>96821766</v>
      </c>
      <c r="S13" s="84">
        <v>14677850</v>
      </c>
      <c r="T13" s="84">
        <f t="shared" si="6"/>
        <v>111499616</v>
      </c>
      <c r="U13" s="101">
        <f t="shared" si="7"/>
        <v>0.22769577987719139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313683286</v>
      </c>
      <c r="AA13" s="84">
        <f t="shared" si="11"/>
        <v>26831028</v>
      </c>
      <c r="AB13" s="84">
        <f t="shared" si="12"/>
        <v>340514314</v>
      </c>
      <c r="AC13" s="101">
        <f t="shared" si="13"/>
        <v>0.69537165298916215</v>
      </c>
      <c r="AD13" s="83">
        <v>90353237</v>
      </c>
      <c r="AE13" s="84">
        <v>6731767</v>
      </c>
      <c r="AF13" s="84">
        <f t="shared" si="14"/>
        <v>97085004</v>
      </c>
      <c r="AG13" s="84">
        <v>407803113</v>
      </c>
      <c r="AH13" s="84">
        <v>446611271</v>
      </c>
      <c r="AI13" s="85">
        <v>308093796</v>
      </c>
      <c r="AJ13" s="120">
        <f t="shared" si="15"/>
        <v>0.68984778487598897</v>
      </c>
      <c r="AK13" s="121">
        <f t="shared" si="16"/>
        <v>0.14847413509917562</v>
      </c>
    </row>
    <row r="14" spans="1:37" ht="13" x14ac:dyDescent="0.3">
      <c r="A14" s="61" t="s">
        <v>101</v>
      </c>
      <c r="B14" s="62" t="s">
        <v>564</v>
      </c>
      <c r="C14" s="63" t="s">
        <v>565</v>
      </c>
      <c r="D14" s="83">
        <v>1205124038</v>
      </c>
      <c r="E14" s="84">
        <v>269141804</v>
      </c>
      <c r="F14" s="85">
        <f t="shared" si="0"/>
        <v>1474265842</v>
      </c>
      <c r="G14" s="83">
        <v>1230477288</v>
      </c>
      <c r="H14" s="84">
        <v>225556182</v>
      </c>
      <c r="I14" s="85">
        <f t="shared" si="1"/>
        <v>1456033470</v>
      </c>
      <c r="J14" s="83">
        <v>305956237</v>
      </c>
      <c r="K14" s="84">
        <v>12676759</v>
      </c>
      <c r="L14" s="84">
        <f t="shared" si="2"/>
        <v>318632996</v>
      </c>
      <c r="M14" s="101">
        <f t="shared" si="3"/>
        <v>0.21612994544304173</v>
      </c>
      <c r="N14" s="83">
        <v>275666433</v>
      </c>
      <c r="O14" s="84">
        <v>36673821</v>
      </c>
      <c r="P14" s="84">
        <f t="shared" si="4"/>
        <v>312340254</v>
      </c>
      <c r="Q14" s="101">
        <f t="shared" si="5"/>
        <v>0.21186155515634608</v>
      </c>
      <c r="R14" s="83">
        <v>340222587</v>
      </c>
      <c r="S14" s="84">
        <v>22100435</v>
      </c>
      <c r="T14" s="84">
        <f t="shared" si="6"/>
        <v>362323022</v>
      </c>
      <c r="U14" s="101">
        <f t="shared" si="7"/>
        <v>0.24884250909424493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921845257</v>
      </c>
      <c r="AA14" s="84">
        <f t="shared" si="11"/>
        <v>71451015</v>
      </c>
      <c r="AB14" s="84">
        <f t="shared" si="12"/>
        <v>993296272</v>
      </c>
      <c r="AC14" s="101">
        <f t="shared" si="13"/>
        <v>0.6821932960098781</v>
      </c>
      <c r="AD14" s="83">
        <v>275109743</v>
      </c>
      <c r="AE14" s="84">
        <v>22884387</v>
      </c>
      <c r="AF14" s="84">
        <f t="shared" si="14"/>
        <v>297994130</v>
      </c>
      <c r="AG14" s="84">
        <v>1451190676</v>
      </c>
      <c r="AH14" s="84">
        <v>1483933148</v>
      </c>
      <c r="AI14" s="85">
        <v>968672006</v>
      </c>
      <c r="AJ14" s="120">
        <f t="shared" si="15"/>
        <v>0.65277334582460589</v>
      </c>
      <c r="AK14" s="121">
        <f t="shared" si="16"/>
        <v>0.21587301736446962</v>
      </c>
    </row>
    <row r="15" spans="1:37" ht="13" x14ac:dyDescent="0.3">
      <c r="A15" s="61" t="s">
        <v>101</v>
      </c>
      <c r="B15" s="62" t="s">
        <v>566</v>
      </c>
      <c r="C15" s="63" t="s">
        <v>567</v>
      </c>
      <c r="D15" s="83">
        <v>907048717</v>
      </c>
      <c r="E15" s="84">
        <v>166435729</v>
      </c>
      <c r="F15" s="85">
        <f t="shared" si="0"/>
        <v>1073484446</v>
      </c>
      <c r="G15" s="83">
        <v>947434683</v>
      </c>
      <c r="H15" s="84">
        <v>170040448</v>
      </c>
      <c r="I15" s="85">
        <f t="shared" si="1"/>
        <v>1117475131</v>
      </c>
      <c r="J15" s="83">
        <v>226168784</v>
      </c>
      <c r="K15" s="84">
        <v>11060722</v>
      </c>
      <c r="L15" s="84">
        <f t="shared" si="2"/>
        <v>237229506</v>
      </c>
      <c r="M15" s="101">
        <f t="shared" si="3"/>
        <v>0.22099016607456276</v>
      </c>
      <c r="N15" s="83">
        <v>219329596</v>
      </c>
      <c r="O15" s="84">
        <v>61891308</v>
      </c>
      <c r="P15" s="84">
        <f t="shared" si="4"/>
        <v>281220904</v>
      </c>
      <c r="Q15" s="101">
        <f t="shared" si="5"/>
        <v>0.26197017110763055</v>
      </c>
      <c r="R15" s="83">
        <v>214565978</v>
      </c>
      <c r="S15" s="84">
        <v>30866914</v>
      </c>
      <c r="T15" s="84">
        <f t="shared" si="6"/>
        <v>245432892</v>
      </c>
      <c r="U15" s="101">
        <f t="shared" si="7"/>
        <v>0.21963163670619529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660064358</v>
      </c>
      <c r="AA15" s="84">
        <f t="shared" si="11"/>
        <v>103818944</v>
      </c>
      <c r="AB15" s="84">
        <f t="shared" si="12"/>
        <v>763883302</v>
      </c>
      <c r="AC15" s="101">
        <f t="shared" si="13"/>
        <v>0.68357968853984274</v>
      </c>
      <c r="AD15" s="83">
        <v>194549360</v>
      </c>
      <c r="AE15" s="84">
        <v>33142943</v>
      </c>
      <c r="AF15" s="84">
        <f t="shared" si="14"/>
        <v>227692303</v>
      </c>
      <c r="AG15" s="84">
        <v>995607112</v>
      </c>
      <c r="AH15" s="84">
        <v>1014337228</v>
      </c>
      <c r="AI15" s="85">
        <v>704838725</v>
      </c>
      <c r="AJ15" s="120">
        <f t="shared" si="15"/>
        <v>0.69487612752787575</v>
      </c>
      <c r="AK15" s="121">
        <f t="shared" si="16"/>
        <v>7.7914750592162019E-2</v>
      </c>
    </row>
    <row r="16" spans="1:37" ht="13" x14ac:dyDescent="0.3">
      <c r="A16" s="61" t="s">
        <v>116</v>
      </c>
      <c r="B16" s="62" t="s">
        <v>568</v>
      </c>
      <c r="C16" s="63" t="s">
        <v>569</v>
      </c>
      <c r="D16" s="83">
        <v>437683755</v>
      </c>
      <c r="E16" s="84">
        <v>13730000</v>
      </c>
      <c r="F16" s="85">
        <f t="shared" si="0"/>
        <v>451413755</v>
      </c>
      <c r="G16" s="83">
        <v>529710878</v>
      </c>
      <c r="H16" s="84">
        <v>20339594</v>
      </c>
      <c r="I16" s="85">
        <f t="shared" si="1"/>
        <v>550050472</v>
      </c>
      <c r="J16" s="83">
        <v>110242747</v>
      </c>
      <c r="K16" s="84">
        <v>1244176</v>
      </c>
      <c r="L16" s="84">
        <f t="shared" si="2"/>
        <v>111486923</v>
      </c>
      <c r="M16" s="101">
        <f t="shared" si="3"/>
        <v>0.24697280879267847</v>
      </c>
      <c r="N16" s="83">
        <v>144613124</v>
      </c>
      <c r="O16" s="84">
        <v>1644655</v>
      </c>
      <c r="P16" s="84">
        <f t="shared" si="4"/>
        <v>146257779</v>
      </c>
      <c r="Q16" s="101">
        <f t="shared" si="5"/>
        <v>0.32399938499880226</v>
      </c>
      <c r="R16" s="83">
        <v>164963090</v>
      </c>
      <c r="S16" s="84">
        <v>4733051</v>
      </c>
      <c r="T16" s="84">
        <f t="shared" si="6"/>
        <v>169696141</v>
      </c>
      <c r="U16" s="101">
        <f t="shared" si="7"/>
        <v>0.30851012704885017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419818961</v>
      </c>
      <c r="AA16" s="84">
        <f t="shared" si="11"/>
        <v>7621882</v>
      </c>
      <c r="AB16" s="84">
        <f t="shared" si="12"/>
        <v>427440843</v>
      </c>
      <c r="AC16" s="101">
        <f t="shared" si="13"/>
        <v>0.77709385730697089</v>
      </c>
      <c r="AD16" s="83">
        <v>116139716</v>
      </c>
      <c r="AE16" s="84">
        <v>1085025</v>
      </c>
      <c r="AF16" s="84">
        <f t="shared" si="14"/>
        <v>117224741</v>
      </c>
      <c r="AG16" s="84">
        <v>436514022</v>
      </c>
      <c r="AH16" s="84">
        <v>456790055</v>
      </c>
      <c r="AI16" s="85">
        <v>332311442</v>
      </c>
      <c r="AJ16" s="120">
        <f t="shared" si="15"/>
        <v>0.72749272529586928</v>
      </c>
      <c r="AK16" s="121">
        <f t="shared" si="16"/>
        <v>0.44761369956876251</v>
      </c>
    </row>
    <row r="17" spans="1:37" ht="14" x14ac:dyDescent="0.3">
      <c r="A17" s="64" t="s">
        <v>0</v>
      </c>
      <c r="B17" s="65" t="s">
        <v>570</v>
      </c>
      <c r="C17" s="66" t="s">
        <v>0</v>
      </c>
      <c r="D17" s="86">
        <f>SUM(D11:D16)</f>
        <v>3756719328</v>
      </c>
      <c r="E17" s="87">
        <f>SUM(E11:E16)</f>
        <v>628485683</v>
      </c>
      <c r="F17" s="88">
        <f t="shared" si="0"/>
        <v>4385205011</v>
      </c>
      <c r="G17" s="86">
        <f>SUM(G11:G16)</f>
        <v>3890321376</v>
      </c>
      <c r="H17" s="87">
        <f>SUM(H11:H16)</f>
        <v>623513568</v>
      </c>
      <c r="I17" s="88">
        <f t="shared" si="1"/>
        <v>4513834944</v>
      </c>
      <c r="J17" s="86">
        <f>SUM(J11:J16)</f>
        <v>938950310</v>
      </c>
      <c r="K17" s="87">
        <f>SUM(K11:K16)</f>
        <v>37967938</v>
      </c>
      <c r="L17" s="87">
        <f t="shared" si="2"/>
        <v>976918248</v>
      </c>
      <c r="M17" s="102">
        <f t="shared" si="3"/>
        <v>0.22277595814778658</v>
      </c>
      <c r="N17" s="86">
        <f>SUM(N11:N16)</f>
        <v>923745210</v>
      </c>
      <c r="O17" s="87">
        <f>SUM(O11:O16)</f>
        <v>134467131</v>
      </c>
      <c r="P17" s="87">
        <f t="shared" si="4"/>
        <v>1058212341</v>
      </c>
      <c r="Q17" s="102">
        <f t="shared" si="5"/>
        <v>0.24131422324510338</v>
      </c>
      <c r="R17" s="86">
        <f>SUM(R11:R16)</f>
        <v>999142530</v>
      </c>
      <c r="S17" s="87">
        <f>SUM(S11:S16)</f>
        <v>112286883</v>
      </c>
      <c r="T17" s="87">
        <f t="shared" si="6"/>
        <v>1111429413</v>
      </c>
      <c r="U17" s="102">
        <f t="shared" si="7"/>
        <v>0.24622730489455841</v>
      </c>
      <c r="V17" s="86">
        <f>SUM(V11:V16)</f>
        <v>0</v>
      </c>
      <c r="W17" s="87">
        <f>SUM(W11:W16)</f>
        <v>0</v>
      </c>
      <c r="X17" s="87">
        <f t="shared" si="8"/>
        <v>0</v>
      </c>
      <c r="Y17" s="102">
        <f t="shared" si="9"/>
        <v>0</v>
      </c>
      <c r="Z17" s="86">
        <f t="shared" si="10"/>
        <v>2861838050</v>
      </c>
      <c r="AA17" s="87">
        <f t="shared" si="11"/>
        <v>284721952</v>
      </c>
      <c r="AB17" s="87">
        <f t="shared" si="12"/>
        <v>3146560002</v>
      </c>
      <c r="AC17" s="102">
        <f t="shared" si="13"/>
        <v>0.69709239284049462</v>
      </c>
      <c r="AD17" s="86">
        <f>SUM(AD11:AD16)</f>
        <v>813024527</v>
      </c>
      <c r="AE17" s="87">
        <f>SUM(AE11:AE16)</f>
        <v>113554293</v>
      </c>
      <c r="AF17" s="87">
        <f t="shared" si="14"/>
        <v>926578820</v>
      </c>
      <c r="AG17" s="87">
        <f>SUM(AG11:AG16)</f>
        <v>4170210226</v>
      </c>
      <c r="AH17" s="87">
        <f>SUM(AH11:AH16)</f>
        <v>4225864122</v>
      </c>
      <c r="AI17" s="88">
        <f>SUM(AI11:AI16)</f>
        <v>2847765185</v>
      </c>
      <c r="AJ17" s="122">
        <f t="shared" si="15"/>
        <v>0.67388943486716302</v>
      </c>
      <c r="AK17" s="123">
        <f t="shared" si="16"/>
        <v>0.19949796931468811</v>
      </c>
    </row>
    <row r="18" spans="1:37" ht="13" x14ac:dyDescent="0.3">
      <c r="A18" s="61" t="s">
        <v>101</v>
      </c>
      <c r="B18" s="62" t="s">
        <v>571</v>
      </c>
      <c r="C18" s="63" t="s">
        <v>572</v>
      </c>
      <c r="D18" s="83">
        <v>702722894</v>
      </c>
      <c r="E18" s="84">
        <v>89094449</v>
      </c>
      <c r="F18" s="85">
        <f t="shared" si="0"/>
        <v>791817343</v>
      </c>
      <c r="G18" s="83">
        <v>716902674</v>
      </c>
      <c r="H18" s="84">
        <v>80908421</v>
      </c>
      <c r="I18" s="85">
        <f t="shared" si="1"/>
        <v>797811095</v>
      </c>
      <c r="J18" s="83">
        <v>217965918</v>
      </c>
      <c r="K18" s="84">
        <v>8332580</v>
      </c>
      <c r="L18" s="84">
        <f t="shared" si="2"/>
        <v>226298498</v>
      </c>
      <c r="M18" s="101">
        <f t="shared" si="3"/>
        <v>0.28579633927012887</v>
      </c>
      <c r="N18" s="83">
        <v>141359771</v>
      </c>
      <c r="O18" s="84">
        <v>8570324</v>
      </c>
      <c r="P18" s="84">
        <f t="shared" si="4"/>
        <v>149930095</v>
      </c>
      <c r="Q18" s="101">
        <f t="shared" si="5"/>
        <v>0.18934934467582129</v>
      </c>
      <c r="R18" s="83">
        <v>170985934</v>
      </c>
      <c r="S18" s="84">
        <v>22439730</v>
      </c>
      <c r="T18" s="84">
        <f t="shared" si="6"/>
        <v>193425664</v>
      </c>
      <c r="U18" s="101">
        <f t="shared" si="7"/>
        <v>0.24244544255178602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530311623</v>
      </c>
      <c r="AA18" s="84">
        <f t="shared" si="11"/>
        <v>39342634</v>
      </c>
      <c r="AB18" s="84">
        <f t="shared" si="12"/>
        <v>569654257</v>
      </c>
      <c r="AC18" s="101">
        <f t="shared" si="13"/>
        <v>0.71402147772838376</v>
      </c>
      <c r="AD18" s="83">
        <v>132073123</v>
      </c>
      <c r="AE18" s="84">
        <v>24105084</v>
      </c>
      <c r="AF18" s="84">
        <f t="shared" si="14"/>
        <v>156178207</v>
      </c>
      <c r="AG18" s="84">
        <v>679430174</v>
      </c>
      <c r="AH18" s="84">
        <v>701961151</v>
      </c>
      <c r="AI18" s="85">
        <v>476390443</v>
      </c>
      <c r="AJ18" s="120">
        <f t="shared" si="15"/>
        <v>0.6786564218281077</v>
      </c>
      <c r="AK18" s="121">
        <f t="shared" si="16"/>
        <v>0.23849330655973011</v>
      </c>
    </row>
    <row r="19" spans="1:37" ht="13" x14ac:dyDescent="0.3">
      <c r="A19" s="61" t="s">
        <v>101</v>
      </c>
      <c r="B19" s="62" t="s">
        <v>93</v>
      </c>
      <c r="C19" s="63" t="s">
        <v>94</v>
      </c>
      <c r="D19" s="83">
        <v>2608797875</v>
      </c>
      <c r="E19" s="84">
        <v>128102569</v>
      </c>
      <c r="F19" s="85">
        <f t="shared" si="0"/>
        <v>2736900444</v>
      </c>
      <c r="G19" s="83">
        <v>2620781404</v>
      </c>
      <c r="H19" s="84">
        <v>165872356</v>
      </c>
      <c r="I19" s="85">
        <f t="shared" si="1"/>
        <v>2786653760</v>
      </c>
      <c r="J19" s="83">
        <v>635139768</v>
      </c>
      <c r="K19" s="84">
        <v>14080744</v>
      </c>
      <c r="L19" s="84">
        <f t="shared" si="2"/>
        <v>649220512</v>
      </c>
      <c r="M19" s="101">
        <f t="shared" si="3"/>
        <v>0.23721013068753041</v>
      </c>
      <c r="N19" s="83">
        <v>672520297</v>
      </c>
      <c r="O19" s="84">
        <v>30619800</v>
      </c>
      <c r="P19" s="84">
        <f t="shared" si="4"/>
        <v>703140097</v>
      </c>
      <c r="Q19" s="101">
        <f t="shared" si="5"/>
        <v>0.25691109756712804</v>
      </c>
      <c r="R19" s="83">
        <v>643535152</v>
      </c>
      <c r="S19" s="84">
        <v>31203709</v>
      </c>
      <c r="T19" s="84">
        <f t="shared" si="6"/>
        <v>674738861</v>
      </c>
      <c r="U19" s="101">
        <f t="shared" si="7"/>
        <v>0.24213229167013559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1951195217</v>
      </c>
      <c r="AA19" s="84">
        <f t="shared" si="11"/>
        <v>75904253</v>
      </c>
      <c r="AB19" s="84">
        <f t="shared" si="12"/>
        <v>2027099470</v>
      </c>
      <c r="AC19" s="101">
        <f t="shared" si="13"/>
        <v>0.72743140862968203</v>
      </c>
      <c r="AD19" s="83">
        <v>552946451</v>
      </c>
      <c r="AE19" s="84">
        <v>63375974</v>
      </c>
      <c r="AF19" s="84">
        <f t="shared" si="14"/>
        <v>616322425</v>
      </c>
      <c r="AG19" s="84">
        <v>2648192631</v>
      </c>
      <c r="AH19" s="84">
        <v>2668280188</v>
      </c>
      <c r="AI19" s="85">
        <v>1825487145</v>
      </c>
      <c r="AJ19" s="120">
        <f t="shared" si="15"/>
        <v>0.68414372418973268</v>
      </c>
      <c r="AK19" s="121">
        <f t="shared" si="16"/>
        <v>9.4782265954382661E-2</v>
      </c>
    </row>
    <row r="20" spans="1:37" ht="13" x14ac:dyDescent="0.3">
      <c r="A20" s="61" t="s">
        <v>101</v>
      </c>
      <c r="B20" s="62" t="s">
        <v>95</v>
      </c>
      <c r="C20" s="63" t="s">
        <v>96</v>
      </c>
      <c r="D20" s="83">
        <v>2020050868</v>
      </c>
      <c r="E20" s="84">
        <v>406053915</v>
      </c>
      <c r="F20" s="85">
        <f t="shared" si="0"/>
        <v>2426104783</v>
      </c>
      <c r="G20" s="83">
        <v>1983244754</v>
      </c>
      <c r="H20" s="84">
        <v>403507635</v>
      </c>
      <c r="I20" s="85">
        <f t="shared" si="1"/>
        <v>2386752389</v>
      </c>
      <c r="J20" s="83">
        <v>539225709</v>
      </c>
      <c r="K20" s="84">
        <v>23614592</v>
      </c>
      <c r="L20" s="84">
        <f t="shared" si="2"/>
        <v>562840301</v>
      </c>
      <c r="M20" s="101">
        <f t="shared" si="3"/>
        <v>0.23199340149852052</v>
      </c>
      <c r="N20" s="83">
        <v>457542647</v>
      </c>
      <c r="O20" s="84">
        <v>92297071</v>
      </c>
      <c r="P20" s="84">
        <f t="shared" si="4"/>
        <v>549839718</v>
      </c>
      <c r="Q20" s="101">
        <f t="shared" si="5"/>
        <v>0.2266347776290584</v>
      </c>
      <c r="R20" s="83">
        <v>466847648</v>
      </c>
      <c r="S20" s="84">
        <v>41315385</v>
      </c>
      <c r="T20" s="84">
        <f t="shared" si="6"/>
        <v>508163033</v>
      </c>
      <c r="U20" s="101">
        <f t="shared" si="7"/>
        <v>0.21290982480713461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1463616004</v>
      </c>
      <c r="AA20" s="84">
        <f t="shared" si="11"/>
        <v>157227048</v>
      </c>
      <c r="AB20" s="84">
        <f t="shared" si="12"/>
        <v>1620843052</v>
      </c>
      <c r="AC20" s="101">
        <f t="shared" si="13"/>
        <v>0.67909979245023389</v>
      </c>
      <c r="AD20" s="83">
        <v>416481033</v>
      </c>
      <c r="AE20" s="84">
        <v>60671242</v>
      </c>
      <c r="AF20" s="84">
        <f t="shared" si="14"/>
        <v>477152275</v>
      </c>
      <c r="AG20" s="84">
        <v>2275481186</v>
      </c>
      <c r="AH20" s="84">
        <v>2288153124</v>
      </c>
      <c r="AI20" s="85">
        <v>1506380222</v>
      </c>
      <c r="AJ20" s="120">
        <f t="shared" si="15"/>
        <v>0.65833890494471992</v>
      </c>
      <c r="AK20" s="121">
        <f t="shared" si="16"/>
        <v>6.4991323786520727E-2</v>
      </c>
    </row>
    <row r="21" spans="1:37" ht="13" x14ac:dyDescent="0.3">
      <c r="A21" s="61" t="s">
        <v>101</v>
      </c>
      <c r="B21" s="62" t="s">
        <v>573</v>
      </c>
      <c r="C21" s="63" t="s">
        <v>574</v>
      </c>
      <c r="D21" s="83">
        <v>1302088200</v>
      </c>
      <c r="E21" s="84">
        <v>151230264</v>
      </c>
      <c r="F21" s="85">
        <f t="shared" si="0"/>
        <v>1453318464</v>
      </c>
      <c r="G21" s="83">
        <v>1305548294</v>
      </c>
      <c r="H21" s="84">
        <v>154778070</v>
      </c>
      <c r="I21" s="85">
        <f t="shared" si="1"/>
        <v>1460326364</v>
      </c>
      <c r="J21" s="83">
        <v>293654846</v>
      </c>
      <c r="K21" s="84">
        <v>16443266</v>
      </c>
      <c r="L21" s="84">
        <f t="shared" si="2"/>
        <v>310098112</v>
      </c>
      <c r="M21" s="101">
        <f t="shared" si="3"/>
        <v>0.21337244360503768</v>
      </c>
      <c r="N21" s="83">
        <v>267532410</v>
      </c>
      <c r="O21" s="84">
        <v>23361716</v>
      </c>
      <c r="P21" s="84">
        <f t="shared" si="4"/>
        <v>290894126</v>
      </c>
      <c r="Q21" s="101">
        <f t="shared" si="5"/>
        <v>0.20015855657635132</v>
      </c>
      <c r="R21" s="83">
        <v>261469430</v>
      </c>
      <c r="S21" s="84">
        <v>30175283</v>
      </c>
      <c r="T21" s="84">
        <f t="shared" si="6"/>
        <v>291644713</v>
      </c>
      <c r="U21" s="101">
        <f t="shared" si="7"/>
        <v>0.19971200971894526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822656686</v>
      </c>
      <c r="AA21" s="84">
        <f t="shared" si="11"/>
        <v>69980265</v>
      </c>
      <c r="AB21" s="84">
        <f t="shared" si="12"/>
        <v>892636951</v>
      </c>
      <c r="AC21" s="101">
        <f t="shared" si="13"/>
        <v>0.61125853302748423</v>
      </c>
      <c r="AD21" s="83">
        <v>264646434</v>
      </c>
      <c r="AE21" s="84">
        <v>35824848</v>
      </c>
      <c r="AF21" s="84">
        <f t="shared" si="14"/>
        <v>300471282</v>
      </c>
      <c r="AG21" s="84">
        <v>1255408363</v>
      </c>
      <c r="AH21" s="84">
        <v>1253099393</v>
      </c>
      <c r="AI21" s="85">
        <v>844329964</v>
      </c>
      <c r="AJ21" s="120">
        <f t="shared" si="15"/>
        <v>0.67379329103226215</v>
      </c>
      <c r="AK21" s="121">
        <f t="shared" si="16"/>
        <v>-2.937574912733254E-2</v>
      </c>
    </row>
    <row r="22" spans="1:37" ht="13" x14ac:dyDescent="0.3">
      <c r="A22" s="61" t="s">
        <v>101</v>
      </c>
      <c r="B22" s="62" t="s">
        <v>575</v>
      </c>
      <c r="C22" s="63" t="s">
        <v>576</v>
      </c>
      <c r="D22" s="83">
        <v>854415024</v>
      </c>
      <c r="E22" s="84">
        <v>101758738</v>
      </c>
      <c r="F22" s="85">
        <f t="shared" si="0"/>
        <v>956173762</v>
      </c>
      <c r="G22" s="83">
        <v>878244363</v>
      </c>
      <c r="H22" s="84">
        <v>108633015</v>
      </c>
      <c r="I22" s="85">
        <f t="shared" si="1"/>
        <v>986877378</v>
      </c>
      <c r="J22" s="83">
        <v>285374460</v>
      </c>
      <c r="K22" s="84">
        <v>6632101</v>
      </c>
      <c r="L22" s="84">
        <f t="shared" si="2"/>
        <v>292006561</v>
      </c>
      <c r="M22" s="101">
        <f t="shared" si="3"/>
        <v>0.30539068588246832</v>
      </c>
      <c r="N22" s="83">
        <v>189546849</v>
      </c>
      <c r="O22" s="84">
        <v>10091386</v>
      </c>
      <c r="P22" s="84">
        <f t="shared" si="4"/>
        <v>199638235</v>
      </c>
      <c r="Q22" s="101">
        <f t="shared" si="5"/>
        <v>0.20878865634466134</v>
      </c>
      <c r="R22" s="83">
        <v>218097154</v>
      </c>
      <c r="S22" s="84">
        <v>18591022</v>
      </c>
      <c r="T22" s="84">
        <f t="shared" si="6"/>
        <v>236688176</v>
      </c>
      <c r="U22" s="101">
        <f t="shared" si="7"/>
        <v>0.23983544589873049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693018463</v>
      </c>
      <c r="AA22" s="84">
        <f t="shared" si="11"/>
        <v>35314509</v>
      </c>
      <c r="AB22" s="84">
        <f t="shared" si="12"/>
        <v>728332972</v>
      </c>
      <c r="AC22" s="101">
        <f t="shared" si="13"/>
        <v>0.73801769929718664</v>
      </c>
      <c r="AD22" s="83">
        <v>190293963</v>
      </c>
      <c r="AE22" s="84">
        <v>3700648</v>
      </c>
      <c r="AF22" s="84">
        <f t="shared" si="14"/>
        <v>193994611</v>
      </c>
      <c r="AG22" s="84">
        <v>834724577</v>
      </c>
      <c r="AH22" s="84">
        <v>892977012</v>
      </c>
      <c r="AI22" s="85">
        <v>635564583</v>
      </c>
      <c r="AJ22" s="120">
        <f t="shared" si="15"/>
        <v>0.7117367798489308</v>
      </c>
      <c r="AK22" s="121">
        <f t="shared" si="16"/>
        <v>0.22007603602968118</v>
      </c>
    </row>
    <row r="23" spans="1:37" ht="13" x14ac:dyDescent="0.3">
      <c r="A23" s="61" t="s">
        <v>116</v>
      </c>
      <c r="B23" s="62" t="s">
        <v>577</v>
      </c>
      <c r="C23" s="63" t="s">
        <v>578</v>
      </c>
      <c r="D23" s="83">
        <v>426521094</v>
      </c>
      <c r="E23" s="84">
        <v>68838011</v>
      </c>
      <c r="F23" s="85">
        <f t="shared" si="0"/>
        <v>495359105</v>
      </c>
      <c r="G23" s="83">
        <v>422717195</v>
      </c>
      <c r="H23" s="84">
        <v>15506979</v>
      </c>
      <c r="I23" s="85">
        <f t="shared" si="1"/>
        <v>438224174</v>
      </c>
      <c r="J23" s="83">
        <v>124042395</v>
      </c>
      <c r="K23" s="84">
        <v>0</v>
      </c>
      <c r="L23" s="84">
        <f t="shared" si="2"/>
        <v>124042395</v>
      </c>
      <c r="M23" s="101">
        <f t="shared" si="3"/>
        <v>0.25040903406832504</v>
      </c>
      <c r="N23" s="83">
        <v>114764591</v>
      </c>
      <c r="O23" s="84">
        <v>184730</v>
      </c>
      <c r="P23" s="84">
        <f t="shared" si="4"/>
        <v>114949321</v>
      </c>
      <c r="Q23" s="101">
        <f t="shared" si="5"/>
        <v>0.23205250461682742</v>
      </c>
      <c r="R23" s="83">
        <v>100040854</v>
      </c>
      <c r="S23" s="84">
        <v>385828</v>
      </c>
      <c r="T23" s="84">
        <f t="shared" si="6"/>
        <v>100426682</v>
      </c>
      <c r="U23" s="101">
        <f t="shared" si="7"/>
        <v>0.22916737130982645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338847840</v>
      </c>
      <c r="AA23" s="84">
        <f t="shared" si="11"/>
        <v>570558</v>
      </c>
      <c r="AB23" s="84">
        <f t="shared" si="12"/>
        <v>339418398</v>
      </c>
      <c r="AC23" s="101">
        <f t="shared" si="13"/>
        <v>0.77453143422434745</v>
      </c>
      <c r="AD23" s="83">
        <v>118008434</v>
      </c>
      <c r="AE23" s="84">
        <v>432018</v>
      </c>
      <c r="AF23" s="84">
        <f t="shared" si="14"/>
        <v>118440452</v>
      </c>
      <c r="AG23" s="84">
        <v>464065822</v>
      </c>
      <c r="AH23" s="84">
        <v>423337848</v>
      </c>
      <c r="AI23" s="85">
        <v>351212565</v>
      </c>
      <c r="AJ23" s="120">
        <f t="shared" si="15"/>
        <v>0.82962713270087773</v>
      </c>
      <c r="AK23" s="121">
        <f t="shared" si="16"/>
        <v>-0.15209136486578079</v>
      </c>
    </row>
    <row r="24" spans="1:37" ht="14" x14ac:dyDescent="0.3">
      <c r="A24" s="64" t="s">
        <v>0</v>
      </c>
      <c r="B24" s="65" t="s">
        <v>579</v>
      </c>
      <c r="C24" s="66" t="s">
        <v>0</v>
      </c>
      <c r="D24" s="86">
        <f>SUM(D18:D23)</f>
        <v>7914595955</v>
      </c>
      <c r="E24" s="87">
        <f>SUM(E18:E23)</f>
        <v>945077946</v>
      </c>
      <c r="F24" s="88">
        <f t="shared" si="0"/>
        <v>8859673901</v>
      </c>
      <c r="G24" s="86">
        <f>SUM(G18:G23)</f>
        <v>7927438684</v>
      </c>
      <c r="H24" s="87">
        <f>SUM(H18:H23)</f>
        <v>929206476</v>
      </c>
      <c r="I24" s="88">
        <f t="shared" si="1"/>
        <v>8856645160</v>
      </c>
      <c r="J24" s="86">
        <f>SUM(J18:J23)</f>
        <v>2095403096</v>
      </c>
      <c r="K24" s="87">
        <f>SUM(K18:K23)</f>
        <v>69103283</v>
      </c>
      <c r="L24" s="87">
        <f t="shared" si="2"/>
        <v>2164506379</v>
      </c>
      <c r="M24" s="102">
        <f t="shared" si="3"/>
        <v>0.24430993772306789</v>
      </c>
      <c r="N24" s="86">
        <f>SUM(N18:N23)</f>
        <v>1843266565</v>
      </c>
      <c r="O24" s="87">
        <f>SUM(O18:O23)</f>
        <v>165125027</v>
      </c>
      <c r="P24" s="87">
        <f t="shared" si="4"/>
        <v>2008391592</v>
      </c>
      <c r="Q24" s="102">
        <f t="shared" si="5"/>
        <v>0.22668911005554176</v>
      </c>
      <c r="R24" s="86">
        <f>SUM(R18:R23)</f>
        <v>1860976172</v>
      </c>
      <c r="S24" s="87">
        <f>SUM(S18:S23)</f>
        <v>144110957</v>
      </c>
      <c r="T24" s="87">
        <f t="shared" si="6"/>
        <v>2005087129</v>
      </c>
      <c r="U24" s="102">
        <f t="shared" si="7"/>
        <v>0.22639352630449067</v>
      </c>
      <c r="V24" s="86">
        <f>SUM(V18:V23)</f>
        <v>0</v>
      </c>
      <c r="W24" s="87">
        <f>SUM(W18:W23)</f>
        <v>0</v>
      </c>
      <c r="X24" s="87">
        <f t="shared" si="8"/>
        <v>0</v>
      </c>
      <c r="Y24" s="102">
        <f t="shared" si="9"/>
        <v>0</v>
      </c>
      <c r="Z24" s="86">
        <f t="shared" si="10"/>
        <v>5799645833</v>
      </c>
      <c r="AA24" s="87">
        <f t="shared" si="11"/>
        <v>378339267</v>
      </c>
      <c r="AB24" s="87">
        <f t="shared" si="12"/>
        <v>6177985100</v>
      </c>
      <c r="AC24" s="102">
        <f t="shared" si="13"/>
        <v>0.6975536434385049</v>
      </c>
      <c r="AD24" s="86">
        <f>SUM(AD18:AD23)</f>
        <v>1674449438</v>
      </c>
      <c r="AE24" s="87">
        <f>SUM(AE18:AE23)</f>
        <v>188109814</v>
      </c>
      <c r="AF24" s="87">
        <f t="shared" si="14"/>
        <v>1862559252</v>
      </c>
      <c r="AG24" s="87">
        <f>SUM(AG18:AG23)</f>
        <v>8157302753</v>
      </c>
      <c r="AH24" s="87">
        <f>SUM(AH18:AH23)</f>
        <v>8227808716</v>
      </c>
      <c r="AI24" s="88">
        <f>SUM(AI18:AI23)</f>
        <v>5639364922</v>
      </c>
      <c r="AJ24" s="122">
        <f t="shared" si="15"/>
        <v>0.68540301757788213</v>
      </c>
      <c r="AK24" s="123">
        <f t="shared" si="16"/>
        <v>7.6522600205579883E-2</v>
      </c>
    </row>
    <row r="25" spans="1:37" ht="13" x14ac:dyDescent="0.3">
      <c r="A25" s="61" t="s">
        <v>101</v>
      </c>
      <c r="B25" s="62" t="s">
        <v>580</v>
      </c>
      <c r="C25" s="63" t="s">
        <v>581</v>
      </c>
      <c r="D25" s="83">
        <v>612318598</v>
      </c>
      <c r="E25" s="84">
        <v>181136164</v>
      </c>
      <c r="F25" s="85">
        <f t="shared" si="0"/>
        <v>793454762</v>
      </c>
      <c r="G25" s="83">
        <v>611090166</v>
      </c>
      <c r="H25" s="84">
        <v>155058135</v>
      </c>
      <c r="I25" s="85">
        <f t="shared" si="1"/>
        <v>766148301</v>
      </c>
      <c r="J25" s="83">
        <v>159382093</v>
      </c>
      <c r="K25" s="84">
        <v>15264539</v>
      </c>
      <c r="L25" s="84">
        <f t="shared" si="2"/>
        <v>174646632</v>
      </c>
      <c r="M25" s="101">
        <f t="shared" si="3"/>
        <v>0.22010912324702891</v>
      </c>
      <c r="N25" s="83">
        <v>135428385</v>
      </c>
      <c r="O25" s="84">
        <v>23588509</v>
      </c>
      <c r="P25" s="84">
        <f t="shared" si="4"/>
        <v>159016894</v>
      </c>
      <c r="Q25" s="101">
        <f t="shared" si="5"/>
        <v>0.20041078788055719</v>
      </c>
      <c r="R25" s="83">
        <v>166048677</v>
      </c>
      <c r="S25" s="84">
        <v>17662523</v>
      </c>
      <c r="T25" s="84">
        <f t="shared" si="6"/>
        <v>183711200</v>
      </c>
      <c r="U25" s="101">
        <f t="shared" si="7"/>
        <v>0.23978543026228025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460859155</v>
      </c>
      <c r="AA25" s="84">
        <f t="shared" si="11"/>
        <v>56515571</v>
      </c>
      <c r="AB25" s="84">
        <f t="shared" si="12"/>
        <v>517374726</v>
      </c>
      <c r="AC25" s="101">
        <f t="shared" si="13"/>
        <v>0.67529318452407561</v>
      </c>
      <c r="AD25" s="83">
        <v>103138588</v>
      </c>
      <c r="AE25" s="84">
        <v>14189698</v>
      </c>
      <c r="AF25" s="84">
        <f t="shared" si="14"/>
        <v>117328286</v>
      </c>
      <c r="AG25" s="84">
        <v>731554134</v>
      </c>
      <c r="AH25" s="84">
        <v>700768340</v>
      </c>
      <c r="AI25" s="85">
        <v>359983055</v>
      </c>
      <c r="AJ25" s="120">
        <f t="shared" si="15"/>
        <v>0.51369765791645206</v>
      </c>
      <c r="AK25" s="121">
        <f t="shared" si="16"/>
        <v>0.56578781011085422</v>
      </c>
    </row>
    <row r="26" spans="1:37" ht="13" x14ac:dyDescent="0.3">
      <c r="A26" s="61" t="s">
        <v>101</v>
      </c>
      <c r="B26" s="62" t="s">
        <v>582</v>
      </c>
      <c r="C26" s="63" t="s">
        <v>583</v>
      </c>
      <c r="D26" s="83">
        <v>1416838555</v>
      </c>
      <c r="E26" s="84">
        <v>274774547</v>
      </c>
      <c r="F26" s="85">
        <f t="shared" si="0"/>
        <v>1691613102</v>
      </c>
      <c r="G26" s="83">
        <v>1438403209</v>
      </c>
      <c r="H26" s="84">
        <v>239978890</v>
      </c>
      <c r="I26" s="85">
        <f t="shared" si="1"/>
        <v>1678382099</v>
      </c>
      <c r="J26" s="83">
        <v>360797981</v>
      </c>
      <c r="K26" s="84">
        <v>9512144</v>
      </c>
      <c r="L26" s="84">
        <f t="shared" si="2"/>
        <v>370310125</v>
      </c>
      <c r="M26" s="101">
        <f t="shared" si="3"/>
        <v>0.21890946846071424</v>
      </c>
      <c r="N26" s="83">
        <v>364053253</v>
      </c>
      <c r="O26" s="84">
        <v>47648330</v>
      </c>
      <c r="P26" s="84">
        <f t="shared" si="4"/>
        <v>411701583</v>
      </c>
      <c r="Q26" s="101">
        <f t="shared" si="5"/>
        <v>0.24337810017742462</v>
      </c>
      <c r="R26" s="83">
        <v>360552724</v>
      </c>
      <c r="S26" s="84">
        <v>37599520</v>
      </c>
      <c r="T26" s="84">
        <f t="shared" si="6"/>
        <v>398152244</v>
      </c>
      <c r="U26" s="101">
        <f t="shared" si="7"/>
        <v>0.23722383850329662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1085403958</v>
      </c>
      <c r="AA26" s="84">
        <f t="shared" si="11"/>
        <v>94759994</v>
      </c>
      <c r="AB26" s="84">
        <f t="shared" si="12"/>
        <v>1180163952</v>
      </c>
      <c r="AC26" s="101">
        <f t="shared" si="13"/>
        <v>0.7031557073345549</v>
      </c>
      <c r="AD26" s="83">
        <v>327899247</v>
      </c>
      <c r="AE26" s="84">
        <v>40334561</v>
      </c>
      <c r="AF26" s="84">
        <f t="shared" si="14"/>
        <v>368233808</v>
      </c>
      <c r="AG26" s="84">
        <v>1558923915</v>
      </c>
      <c r="AH26" s="84">
        <v>1580478714</v>
      </c>
      <c r="AI26" s="85">
        <v>1140984334</v>
      </c>
      <c r="AJ26" s="120">
        <f t="shared" si="15"/>
        <v>0.72192325267849189</v>
      </c>
      <c r="AK26" s="121">
        <f t="shared" si="16"/>
        <v>8.1248476782989965E-2</v>
      </c>
    </row>
    <row r="27" spans="1:37" ht="13" x14ac:dyDescent="0.3">
      <c r="A27" s="61" t="s">
        <v>101</v>
      </c>
      <c r="B27" s="62" t="s">
        <v>584</v>
      </c>
      <c r="C27" s="63" t="s">
        <v>585</v>
      </c>
      <c r="D27" s="83">
        <v>385403790</v>
      </c>
      <c r="E27" s="84">
        <v>53873187</v>
      </c>
      <c r="F27" s="85">
        <f t="shared" si="0"/>
        <v>439276977</v>
      </c>
      <c r="G27" s="83">
        <v>390647140</v>
      </c>
      <c r="H27" s="84">
        <v>56821240</v>
      </c>
      <c r="I27" s="85">
        <f t="shared" si="1"/>
        <v>447468380</v>
      </c>
      <c r="J27" s="83">
        <v>119467950</v>
      </c>
      <c r="K27" s="84">
        <v>2061221</v>
      </c>
      <c r="L27" s="84">
        <f t="shared" si="2"/>
        <v>121529171</v>
      </c>
      <c r="M27" s="101">
        <f t="shared" si="3"/>
        <v>0.27665727402781687</v>
      </c>
      <c r="N27" s="83">
        <v>88033950</v>
      </c>
      <c r="O27" s="84">
        <v>6228298</v>
      </c>
      <c r="P27" s="84">
        <f t="shared" si="4"/>
        <v>94262248</v>
      </c>
      <c r="Q27" s="101">
        <f t="shared" si="5"/>
        <v>0.21458499519768823</v>
      </c>
      <c r="R27" s="83">
        <v>87306433</v>
      </c>
      <c r="S27" s="84">
        <v>10158686</v>
      </c>
      <c r="T27" s="84">
        <f t="shared" si="6"/>
        <v>97465119</v>
      </c>
      <c r="U27" s="101">
        <f t="shared" si="7"/>
        <v>0.21781453920833468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294808333</v>
      </c>
      <c r="AA27" s="84">
        <f t="shared" si="11"/>
        <v>18448205</v>
      </c>
      <c r="AB27" s="84">
        <f t="shared" si="12"/>
        <v>313256538</v>
      </c>
      <c r="AC27" s="101">
        <f t="shared" si="13"/>
        <v>0.70006407603594245</v>
      </c>
      <c r="AD27" s="83">
        <v>77855021</v>
      </c>
      <c r="AE27" s="84">
        <v>11217238</v>
      </c>
      <c r="AF27" s="84">
        <f t="shared" si="14"/>
        <v>89072259</v>
      </c>
      <c r="AG27" s="84">
        <v>442882678</v>
      </c>
      <c r="AH27" s="84">
        <v>453132738</v>
      </c>
      <c r="AI27" s="85">
        <v>300323790</v>
      </c>
      <c r="AJ27" s="120">
        <f t="shared" si="15"/>
        <v>0.6627722184134045</v>
      </c>
      <c r="AK27" s="121">
        <f t="shared" si="16"/>
        <v>9.4225296340581188E-2</v>
      </c>
    </row>
    <row r="28" spans="1:37" ht="13" x14ac:dyDescent="0.3">
      <c r="A28" s="61" t="s">
        <v>101</v>
      </c>
      <c r="B28" s="62" t="s">
        <v>586</v>
      </c>
      <c r="C28" s="63" t="s">
        <v>587</v>
      </c>
      <c r="D28" s="83">
        <v>319636333</v>
      </c>
      <c r="E28" s="84">
        <v>49990427</v>
      </c>
      <c r="F28" s="85">
        <f t="shared" si="0"/>
        <v>369626760</v>
      </c>
      <c r="G28" s="83">
        <v>344140035</v>
      </c>
      <c r="H28" s="84">
        <v>99863778</v>
      </c>
      <c r="I28" s="85">
        <f t="shared" si="1"/>
        <v>444003813</v>
      </c>
      <c r="J28" s="83">
        <v>86136044</v>
      </c>
      <c r="K28" s="84">
        <v>6404138</v>
      </c>
      <c r="L28" s="84">
        <f t="shared" si="2"/>
        <v>92540182</v>
      </c>
      <c r="M28" s="101">
        <f t="shared" si="3"/>
        <v>0.25036115350522781</v>
      </c>
      <c r="N28" s="83">
        <v>82997736</v>
      </c>
      <c r="O28" s="84">
        <v>29515977</v>
      </c>
      <c r="P28" s="84">
        <f t="shared" si="4"/>
        <v>112513713</v>
      </c>
      <c r="Q28" s="101">
        <f t="shared" si="5"/>
        <v>0.3043981799369721</v>
      </c>
      <c r="R28" s="83">
        <v>79879787</v>
      </c>
      <c r="S28" s="84">
        <v>22957784</v>
      </c>
      <c r="T28" s="84">
        <f t="shared" si="6"/>
        <v>102837571</v>
      </c>
      <c r="U28" s="101">
        <f t="shared" si="7"/>
        <v>0.23161416183603811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249013567</v>
      </c>
      <c r="AA28" s="84">
        <f t="shared" si="11"/>
        <v>58877899</v>
      </c>
      <c r="AB28" s="84">
        <f t="shared" si="12"/>
        <v>307891466</v>
      </c>
      <c r="AC28" s="101">
        <f t="shared" si="13"/>
        <v>0.69344329256920145</v>
      </c>
      <c r="AD28" s="83">
        <v>60415978</v>
      </c>
      <c r="AE28" s="84">
        <v>5288523</v>
      </c>
      <c r="AF28" s="84">
        <f t="shared" si="14"/>
        <v>65704501</v>
      </c>
      <c r="AG28" s="84">
        <v>319684884</v>
      </c>
      <c r="AH28" s="84">
        <v>346548036</v>
      </c>
      <c r="AI28" s="85">
        <v>224647805</v>
      </c>
      <c r="AJ28" s="120">
        <f t="shared" si="15"/>
        <v>0.64824434613157067</v>
      </c>
      <c r="AK28" s="121">
        <f t="shared" si="16"/>
        <v>0.56515260651625687</v>
      </c>
    </row>
    <row r="29" spans="1:37" ht="13" x14ac:dyDescent="0.3">
      <c r="A29" s="61" t="s">
        <v>116</v>
      </c>
      <c r="B29" s="62" t="s">
        <v>588</v>
      </c>
      <c r="C29" s="63" t="s">
        <v>589</v>
      </c>
      <c r="D29" s="83">
        <v>255224265</v>
      </c>
      <c r="E29" s="84">
        <v>4988500</v>
      </c>
      <c r="F29" s="85">
        <f t="shared" si="0"/>
        <v>260212765</v>
      </c>
      <c r="G29" s="83">
        <v>260243059</v>
      </c>
      <c r="H29" s="84">
        <v>8584630</v>
      </c>
      <c r="I29" s="85">
        <f t="shared" si="1"/>
        <v>268827689</v>
      </c>
      <c r="J29" s="83">
        <v>63840542</v>
      </c>
      <c r="K29" s="84">
        <v>517370</v>
      </c>
      <c r="L29" s="84">
        <f t="shared" si="2"/>
        <v>64357912</v>
      </c>
      <c r="M29" s="101">
        <f t="shared" si="3"/>
        <v>0.24732803557888483</v>
      </c>
      <c r="N29" s="83">
        <v>77218026</v>
      </c>
      <c r="O29" s="84">
        <v>995214</v>
      </c>
      <c r="P29" s="84">
        <f t="shared" si="4"/>
        <v>78213240</v>
      </c>
      <c r="Q29" s="101">
        <f t="shared" si="5"/>
        <v>0.30057418589745205</v>
      </c>
      <c r="R29" s="83">
        <v>38325123</v>
      </c>
      <c r="S29" s="84">
        <v>1045925</v>
      </c>
      <c r="T29" s="84">
        <f t="shared" si="6"/>
        <v>39371048</v>
      </c>
      <c r="U29" s="101">
        <f t="shared" si="7"/>
        <v>0.14645458638005104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179383691</v>
      </c>
      <c r="AA29" s="84">
        <f t="shared" si="11"/>
        <v>2558509</v>
      </c>
      <c r="AB29" s="84">
        <f t="shared" si="12"/>
        <v>181942200</v>
      </c>
      <c r="AC29" s="101">
        <f t="shared" si="13"/>
        <v>0.67679858677057625</v>
      </c>
      <c r="AD29" s="83">
        <v>70818346</v>
      </c>
      <c r="AE29" s="84">
        <v>93494</v>
      </c>
      <c r="AF29" s="84">
        <f t="shared" si="14"/>
        <v>70911840</v>
      </c>
      <c r="AG29" s="84">
        <v>245557217</v>
      </c>
      <c r="AH29" s="84">
        <v>259800609</v>
      </c>
      <c r="AI29" s="85">
        <v>202436649</v>
      </c>
      <c r="AJ29" s="120">
        <f t="shared" si="15"/>
        <v>0.77920005568578166</v>
      </c>
      <c r="AK29" s="121">
        <f t="shared" si="16"/>
        <v>-0.44478879690613016</v>
      </c>
    </row>
    <row r="30" spans="1:37" ht="14" x14ac:dyDescent="0.3">
      <c r="A30" s="64" t="s">
        <v>0</v>
      </c>
      <c r="B30" s="65" t="s">
        <v>590</v>
      </c>
      <c r="C30" s="66" t="s">
        <v>0</v>
      </c>
      <c r="D30" s="86">
        <f>SUM(D25:D29)</f>
        <v>2989421541</v>
      </c>
      <c r="E30" s="87">
        <f>SUM(E25:E29)</f>
        <v>564762825</v>
      </c>
      <c r="F30" s="88">
        <f t="shared" si="0"/>
        <v>3554184366</v>
      </c>
      <c r="G30" s="86">
        <f>SUM(G25:G29)</f>
        <v>3044523609</v>
      </c>
      <c r="H30" s="87">
        <f>SUM(H25:H29)</f>
        <v>560306673</v>
      </c>
      <c r="I30" s="88">
        <f t="shared" si="1"/>
        <v>3604830282</v>
      </c>
      <c r="J30" s="86">
        <f>SUM(J25:J29)</f>
        <v>789624610</v>
      </c>
      <c r="K30" s="87">
        <f>SUM(K25:K29)</f>
        <v>33759412</v>
      </c>
      <c r="L30" s="87">
        <f t="shared" si="2"/>
        <v>823384022</v>
      </c>
      <c r="M30" s="102">
        <f t="shared" si="3"/>
        <v>0.23166609753749617</v>
      </c>
      <c r="N30" s="86">
        <f>SUM(N25:N29)</f>
        <v>747731350</v>
      </c>
      <c r="O30" s="87">
        <f>SUM(O25:O29)</f>
        <v>107976328</v>
      </c>
      <c r="P30" s="87">
        <f t="shared" si="4"/>
        <v>855707678</v>
      </c>
      <c r="Q30" s="102">
        <f t="shared" si="5"/>
        <v>0.24076063306840847</v>
      </c>
      <c r="R30" s="86">
        <f>SUM(R25:R29)</f>
        <v>732112744</v>
      </c>
      <c r="S30" s="87">
        <f>SUM(S25:S29)</f>
        <v>89424438</v>
      </c>
      <c r="T30" s="87">
        <f t="shared" si="6"/>
        <v>821537182</v>
      </c>
      <c r="U30" s="102">
        <f t="shared" si="7"/>
        <v>0.22789899044684067</v>
      </c>
      <c r="V30" s="86">
        <f>SUM(V25:V29)</f>
        <v>0</v>
      </c>
      <c r="W30" s="87">
        <f>SUM(W25:W29)</f>
        <v>0</v>
      </c>
      <c r="X30" s="87">
        <f t="shared" si="8"/>
        <v>0</v>
      </c>
      <c r="Y30" s="102">
        <f t="shared" si="9"/>
        <v>0</v>
      </c>
      <c r="Z30" s="86">
        <f t="shared" si="10"/>
        <v>2269468704</v>
      </c>
      <c r="AA30" s="87">
        <f t="shared" si="11"/>
        <v>231160178</v>
      </c>
      <c r="AB30" s="87">
        <f t="shared" si="12"/>
        <v>2500628882</v>
      </c>
      <c r="AC30" s="102">
        <f t="shared" si="13"/>
        <v>0.69368838097216134</v>
      </c>
      <c r="AD30" s="86">
        <f>SUM(AD25:AD29)</f>
        <v>640127180</v>
      </c>
      <c r="AE30" s="87">
        <f>SUM(AE25:AE29)</f>
        <v>71123514</v>
      </c>
      <c r="AF30" s="87">
        <f t="shared" si="14"/>
        <v>711250694</v>
      </c>
      <c r="AG30" s="87">
        <f>SUM(AG25:AG29)</f>
        <v>3298602828</v>
      </c>
      <c r="AH30" s="87">
        <f>SUM(AH25:AH29)</f>
        <v>3340728437</v>
      </c>
      <c r="AI30" s="88">
        <f>SUM(AI25:AI29)</f>
        <v>2228375633</v>
      </c>
      <c r="AJ30" s="122">
        <f t="shared" si="15"/>
        <v>0.66703285676255042</v>
      </c>
      <c r="AK30" s="123">
        <f t="shared" si="16"/>
        <v>0.15505993727719303</v>
      </c>
    </row>
    <row r="31" spans="1:37" ht="13" x14ac:dyDescent="0.3">
      <c r="A31" s="61" t="s">
        <v>101</v>
      </c>
      <c r="B31" s="62" t="s">
        <v>591</v>
      </c>
      <c r="C31" s="63" t="s">
        <v>592</v>
      </c>
      <c r="D31" s="83">
        <v>186419050</v>
      </c>
      <c r="E31" s="84">
        <v>23767300</v>
      </c>
      <c r="F31" s="85">
        <f t="shared" si="0"/>
        <v>210186350</v>
      </c>
      <c r="G31" s="83">
        <v>176491814</v>
      </c>
      <c r="H31" s="84">
        <v>26626472</v>
      </c>
      <c r="I31" s="85">
        <f t="shared" si="1"/>
        <v>203118286</v>
      </c>
      <c r="J31" s="83">
        <v>50755575</v>
      </c>
      <c r="K31" s="84">
        <v>2254558</v>
      </c>
      <c r="L31" s="84">
        <f t="shared" si="2"/>
        <v>53010133</v>
      </c>
      <c r="M31" s="101">
        <f t="shared" si="3"/>
        <v>0.25220540249164608</v>
      </c>
      <c r="N31" s="83">
        <v>32985866</v>
      </c>
      <c r="O31" s="84">
        <v>7263355</v>
      </c>
      <c r="P31" s="84">
        <f t="shared" si="4"/>
        <v>40249221</v>
      </c>
      <c r="Q31" s="101">
        <f t="shared" si="5"/>
        <v>0.1914930298756318</v>
      </c>
      <c r="R31" s="83">
        <v>56130127</v>
      </c>
      <c r="S31" s="84">
        <v>1550324</v>
      </c>
      <c r="T31" s="84">
        <f t="shared" si="6"/>
        <v>57680451</v>
      </c>
      <c r="U31" s="101">
        <f t="shared" si="7"/>
        <v>0.28397468359889566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139871568</v>
      </c>
      <c r="AA31" s="84">
        <f t="shared" si="11"/>
        <v>11068237</v>
      </c>
      <c r="AB31" s="84">
        <f t="shared" si="12"/>
        <v>150939805</v>
      </c>
      <c r="AC31" s="101">
        <f t="shared" si="13"/>
        <v>0.74311283327784683</v>
      </c>
      <c r="AD31" s="83">
        <v>38033174</v>
      </c>
      <c r="AE31" s="84">
        <v>118644</v>
      </c>
      <c r="AF31" s="84">
        <f t="shared" si="14"/>
        <v>38151818</v>
      </c>
      <c r="AG31" s="84">
        <v>227031640</v>
      </c>
      <c r="AH31" s="84">
        <v>209026516</v>
      </c>
      <c r="AI31" s="85">
        <v>131749553</v>
      </c>
      <c r="AJ31" s="120">
        <f t="shared" si="15"/>
        <v>0.63030066960499886</v>
      </c>
      <c r="AK31" s="121">
        <f t="shared" si="16"/>
        <v>0.51186638078426561</v>
      </c>
    </row>
    <row r="32" spans="1:37" ht="13" x14ac:dyDescent="0.3">
      <c r="A32" s="61" t="s">
        <v>101</v>
      </c>
      <c r="B32" s="62" t="s">
        <v>593</v>
      </c>
      <c r="C32" s="63" t="s">
        <v>594</v>
      </c>
      <c r="D32" s="83">
        <v>562895891</v>
      </c>
      <c r="E32" s="84">
        <v>107297217</v>
      </c>
      <c r="F32" s="85">
        <f t="shared" si="0"/>
        <v>670193108</v>
      </c>
      <c r="G32" s="83">
        <v>572341950</v>
      </c>
      <c r="H32" s="84">
        <v>123918781</v>
      </c>
      <c r="I32" s="85">
        <f t="shared" si="1"/>
        <v>696260731</v>
      </c>
      <c r="J32" s="83">
        <v>213242465</v>
      </c>
      <c r="K32" s="84">
        <v>5084612</v>
      </c>
      <c r="L32" s="84">
        <f t="shared" si="2"/>
        <v>218327077</v>
      </c>
      <c r="M32" s="101">
        <f t="shared" si="3"/>
        <v>0.32576741597885844</v>
      </c>
      <c r="N32" s="83">
        <v>123152291</v>
      </c>
      <c r="O32" s="84">
        <v>39032916</v>
      </c>
      <c r="P32" s="84">
        <f t="shared" si="4"/>
        <v>162185207</v>
      </c>
      <c r="Q32" s="101">
        <f t="shared" si="5"/>
        <v>0.24199772433350658</v>
      </c>
      <c r="R32" s="83">
        <v>103272961</v>
      </c>
      <c r="S32" s="84">
        <v>19169807</v>
      </c>
      <c r="T32" s="84">
        <f t="shared" si="6"/>
        <v>122442768</v>
      </c>
      <c r="U32" s="101">
        <f t="shared" si="7"/>
        <v>0.17585763859487288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439667717</v>
      </c>
      <c r="AA32" s="84">
        <f t="shared" si="11"/>
        <v>63287335</v>
      </c>
      <c r="AB32" s="84">
        <f t="shared" si="12"/>
        <v>502955052</v>
      </c>
      <c r="AC32" s="101">
        <f t="shared" si="13"/>
        <v>0.72236596092046446</v>
      </c>
      <c r="AD32" s="83">
        <v>100523984</v>
      </c>
      <c r="AE32" s="84">
        <v>16061774</v>
      </c>
      <c r="AF32" s="84">
        <f t="shared" si="14"/>
        <v>116585758</v>
      </c>
      <c r="AG32" s="84">
        <v>642891092</v>
      </c>
      <c r="AH32" s="84">
        <v>652992661</v>
      </c>
      <c r="AI32" s="85">
        <v>454897280</v>
      </c>
      <c r="AJ32" s="120">
        <f t="shared" si="15"/>
        <v>0.69663459816434292</v>
      </c>
      <c r="AK32" s="121">
        <f t="shared" si="16"/>
        <v>5.0237782903122641E-2</v>
      </c>
    </row>
    <row r="33" spans="1:37" ht="13" x14ac:dyDescent="0.3">
      <c r="A33" s="61" t="s">
        <v>101</v>
      </c>
      <c r="B33" s="62" t="s">
        <v>595</v>
      </c>
      <c r="C33" s="63" t="s">
        <v>596</v>
      </c>
      <c r="D33" s="83">
        <v>1271794556</v>
      </c>
      <c r="E33" s="84">
        <v>241589372</v>
      </c>
      <c r="F33" s="85">
        <f t="shared" si="0"/>
        <v>1513383928</v>
      </c>
      <c r="G33" s="83">
        <v>1296155903</v>
      </c>
      <c r="H33" s="84">
        <v>275212178</v>
      </c>
      <c r="I33" s="85">
        <f t="shared" si="1"/>
        <v>1571368081</v>
      </c>
      <c r="J33" s="83">
        <v>329128834</v>
      </c>
      <c r="K33" s="84">
        <v>33069230</v>
      </c>
      <c r="L33" s="84">
        <f t="shared" si="2"/>
        <v>362198064</v>
      </c>
      <c r="M33" s="101">
        <f t="shared" si="3"/>
        <v>0.23932992633181974</v>
      </c>
      <c r="N33" s="83">
        <v>290264269</v>
      </c>
      <c r="O33" s="84">
        <v>35852243</v>
      </c>
      <c r="P33" s="84">
        <f t="shared" si="4"/>
        <v>326116512</v>
      </c>
      <c r="Q33" s="101">
        <f t="shared" si="5"/>
        <v>0.21548828817745974</v>
      </c>
      <c r="R33" s="83">
        <v>371765640</v>
      </c>
      <c r="S33" s="84">
        <v>30059116</v>
      </c>
      <c r="T33" s="84">
        <f t="shared" si="6"/>
        <v>401824756</v>
      </c>
      <c r="U33" s="101">
        <f t="shared" si="7"/>
        <v>0.25571650643704275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991158743</v>
      </c>
      <c r="AA33" s="84">
        <f t="shared" si="11"/>
        <v>98980589</v>
      </c>
      <c r="AB33" s="84">
        <f t="shared" si="12"/>
        <v>1090139332</v>
      </c>
      <c r="AC33" s="101">
        <f t="shared" si="13"/>
        <v>0.69375173467075157</v>
      </c>
      <c r="AD33" s="83">
        <v>348634421</v>
      </c>
      <c r="AE33" s="84">
        <v>40229423</v>
      </c>
      <c r="AF33" s="84">
        <f t="shared" si="14"/>
        <v>388863844</v>
      </c>
      <c r="AG33" s="84">
        <v>1357083795</v>
      </c>
      <c r="AH33" s="84">
        <v>1452844468</v>
      </c>
      <c r="AI33" s="85">
        <v>1067369793</v>
      </c>
      <c r="AJ33" s="120">
        <f t="shared" si="15"/>
        <v>0.73467588342016521</v>
      </c>
      <c r="AK33" s="121">
        <f t="shared" si="16"/>
        <v>3.333020593192515E-2</v>
      </c>
    </row>
    <row r="34" spans="1:37" ht="13" x14ac:dyDescent="0.3">
      <c r="A34" s="61" t="s">
        <v>101</v>
      </c>
      <c r="B34" s="62" t="s">
        <v>97</v>
      </c>
      <c r="C34" s="63" t="s">
        <v>98</v>
      </c>
      <c r="D34" s="83">
        <v>2512873649</v>
      </c>
      <c r="E34" s="84">
        <v>370443246</v>
      </c>
      <c r="F34" s="85">
        <f t="shared" si="0"/>
        <v>2883316895</v>
      </c>
      <c r="G34" s="83">
        <v>2601175493</v>
      </c>
      <c r="H34" s="84">
        <v>463450356</v>
      </c>
      <c r="I34" s="85">
        <f t="shared" si="1"/>
        <v>3064625849</v>
      </c>
      <c r="J34" s="83">
        <v>555456388</v>
      </c>
      <c r="K34" s="84">
        <v>57500576</v>
      </c>
      <c r="L34" s="84">
        <f t="shared" si="2"/>
        <v>612956964</v>
      </c>
      <c r="M34" s="101">
        <f t="shared" si="3"/>
        <v>0.2125874422832042</v>
      </c>
      <c r="N34" s="83">
        <v>550169931</v>
      </c>
      <c r="O34" s="84">
        <v>90322865</v>
      </c>
      <c r="P34" s="84">
        <f t="shared" si="4"/>
        <v>640492796</v>
      </c>
      <c r="Q34" s="101">
        <f t="shared" si="5"/>
        <v>0.22213749626712467</v>
      </c>
      <c r="R34" s="83">
        <v>550371121</v>
      </c>
      <c r="S34" s="84">
        <v>67906863</v>
      </c>
      <c r="T34" s="84">
        <f t="shared" si="6"/>
        <v>618277984</v>
      </c>
      <c r="U34" s="101">
        <f t="shared" si="7"/>
        <v>0.20174664525581373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1655997440</v>
      </c>
      <c r="AA34" s="84">
        <f t="shared" si="11"/>
        <v>215730304</v>
      </c>
      <c r="AB34" s="84">
        <f t="shared" si="12"/>
        <v>1871727744</v>
      </c>
      <c r="AC34" s="101">
        <f t="shared" si="13"/>
        <v>0.61075244947462426</v>
      </c>
      <c r="AD34" s="83">
        <v>385640244</v>
      </c>
      <c r="AE34" s="84">
        <v>26649611</v>
      </c>
      <c r="AF34" s="84">
        <f t="shared" si="14"/>
        <v>412289855</v>
      </c>
      <c r="AG34" s="84">
        <v>2722564024</v>
      </c>
      <c r="AH34" s="84">
        <v>2624069957</v>
      </c>
      <c r="AI34" s="85">
        <v>1404639581</v>
      </c>
      <c r="AJ34" s="120">
        <f t="shared" si="15"/>
        <v>0.53529044728894015</v>
      </c>
      <c r="AK34" s="121">
        <f t="shared" si="16"/>
        <v>0.49961968867752038</v>
      </c>
    </row>
    <row r="35" spans="1:37" ht="13" x14ac:dyDescent="0.3">
      <c r="A35" s="61" t="s">
        <v>101</v>
      </c>
      <c r="B35" s="62" t="s">
        <v>597</v>
      </c>
      <c r="C35" s="63" t="s">
        <v>598</v>
      </c>
      <c r="D35" s="83">
        <v>635263300</v>
      </c>
      <c r="E35" s="84">
        <v>51386800</v>
      </c>
      <c r="F35" s="85">
        <f t="shared" si="0"/>
        <v>686650100</v>
      </c>
      <c r="G35" s="83">
        <v>645512000</v>
      </c>
      <c r="H35" s="84">
        <v>121895300</v>
      </c>
      <c r="I35" s="85">
        <f t="shared" si="1"/>
        <v>767407300</v>
      </c>
      <c r="J35" s="83">
        <v>299863248</v>
      </c>
      <c r="K35" s="84">
        <v>4076709</v>
      </c>
      <c r="L35" s="84">
        <f t="shared" si="2"/>
        <v>303939957</v>
      </c>
      <c r="M35" s="101">
        <f t="shared" si="3"/>
        <v>0.44264168460763348</v>
      </c>
      <c r="N35" s="83">
        <v>118419010</v>
      </c>
      <c r="O35" s="84">
        <v>16881051</v>
      </c>
      <c r="P35" s="84">
        <f t="shared" si="4"/>
        <v>135300061</v>
      </c>
      <c r="Q35" s="101">
        <f t="shared" si="5"/>
        <v>0.19704367770426306</v>
      </c>
      <c r="R35" s="83">
        <v>116288166</v>
      </c>
      <c r="S35" s="84">
        <v>15328505</v>
      </c>
      <c r="T35" s="84">
        <f t="shared" si="6"/>
        <v>131616671</v>
      </c>
      <c r="U35" s="101">
        <f t="shared" si="7"/>
        <v>0.17150823428445364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534570424</v>
      </c>
      <c r="AA35" s="84">
        <f t="shared" si="11"/>
        <v>36286265</v>
      </c>
      <c r="AB35" s="84">
        <f t="shared" si="12"/>
        <v>570856689</v>
      </c>
      <c r="AC35" s="101">
        <f t="shared" si="13"/>
        <v>0.74387706371831486</v>
      </c>
      <c r="AD35" s="83">
        <v>123298652</v>
      </c>
      <c r="AE35" s="84">
        <v>6602555</v>
      </c>
      <c r="AF35" s="84">
        <f t="shared" si="14"/>
        <v>129901207</v>
      </c>
      <c r="AG35" s="84">
        <v>702046117</v>
      </c>
      <c r="AH35" s="84">
        <v>702037526</v>
      </c>
      <c r="AI35" s="85">
        <v>530062585</v>
      </c>
      <c r="AJ35" s="120">
        <f t="shared" si="15"/>
        <v>0.7550345464011563</v>
      </c>
      <c r="AK35" s="121">
        <f t="shared" si="16"/>
        <v>1.3205912705645639E-2</v>
      </c>
    </row>
    <row r="36" spans="1:37" ht="13" x14ac:dyDescent="0.3">
      <c r="A36" s="61" t="s">
        <v>101</v>
      </c>
      <c r="B36" s="62" t="s">
        <v>599</v>
      </c>
      <c r="C36" s="63" t="s">
        <v>600</v>
      </c>
      <c r="D36" s="83">
        <v>785441277</v>
      </c>
      <c r="E36" s="84">
        <v>90316324</v>
      </c>
      <c r="F36" s="85">
        <f t="shared" si="0"/>
        <v>875757601</v>
      </c>
      <c r="G36" s="83">
        <v>787522766</v>
      </c>
      <c r="H36" s="84">
        <v>71780907</v>
      </c>
      <c r="I36" s="85">
        <f t="shared" si="1"/>
        <v>859303673</v>
      </c>
      <c r="J36" s="83">
        <v>153664982</v>
      </c>
      <c r="K36" s="84">
        <v>17175092</v>
      </c>
      <c r="L36" s="84">
        <f t="shared" si="2"/>
        <v>170840074</v>
      </c>
      <c r="M36" s="101">
        <f t="shared" si="3"/>
        <v>0.1950768954844618</v>
      </c>
      <c r="N36" s="83">
        <v>253486773</v>
      </c>
      <c r="O36" s="84">
        <v>9595204</v>
      </c>
      <c r="P36" s="84">
        <f t="shared" si="4"/>
        <v>263081977</v>
      </c>
      <c r="Q36" s="101">
        <f t="shared" si="5"/>
        <v>0.30040501698140559</v>
      </c>
      <c r="R36" s="83">
        <v>162223833</v>
      </c>
      <c r="S36" s="84">
        <v>11483193</v>
      </c>
      <c r="T36" s="84">
        <f t="shared" si="6"/>
        <v>173707026</v>
      </c>
      <c r="U36" s="101">
        <f t="shared" si="7"/>
        <v>0.20214859014107811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569375588</v>
      </c>
      <c r="AA36" s="84">
        <f t="shared" si="11"/>
        <v>38253489</v>
      </c>
      <c r="AB36" s="84">
        <f t="shared" si="12"/>
        <v>607629077</v>
      </c>
      <c r="AC36" s="101">
        <f t="shared" si="13"/>
        <v>0.70711797946661403</v>
      </c>
      <c r="AD36" s="83">
        <v>154385425</v>
      </c>
      <c r="AE36" s="84">
        <v>12211439</v>
      </c>
      <c r="AF36" s="84">
        <f t="shared" si="14"/>
        <v>166596864</v>
      </c>
      <c r="AG36" s="84">
        <v>830983649</v>
      </c>
      <c r="AH36" s="84">
        <v>839839362</v>
      </c>
      <c r="AI36" s="85">
        <v>591480105</v>
      </c>
      <c r="AJ36" s="120">
        <f t="shared" si="15"/>
        <v>0.70427766518521429</v>
      </c>
      <c r="AK36" s="121">
        <f t="shared" si="16"/>
        <v>4.2678846583810826E-2</v>
      </c>
    </row>
    <row r="37" spans="1:37" ht="13" x14ac:dyDescent="0.3">
      <c r="A37" s="61" t="s">
        <v>101</v>
      </c>
      <c r="B37" s="62" t="s">
        <v>601</v>
      </c>
      <c r="C37" s="63" t="s">
        <v>602</v>
      </c>
      <c r="D37" s="83">
        <v>972826778</v>
      </c>
      <c r="E37" s="84">
        <v>143644166</v>
      </c>
      <c r="F37" s="85">
        <f t="shared" si="0"/>
        <v>1116470944</v>
      </c>
      <c r="G37" s="83">
        <v>1013954622</v>
      </c>
      <c r="H37" s="84">
        <v>157972803</v>
      </c>
      <c r="I37" s="85">
        <f t="shared" si="1"/>
        <v>1171927425</v>
      </c>
      <c r="J37" s="83">
        <v>314791233</v>
      </c>
      <c r="K37" s="84">
        <v>14116972</v>
      </c>
      <c r="L37" s="84">
        <f t="shared" si="2"/>
        <v>328908205</v>
      </c>
      <c r="M37" s="101">
        <f t="shared" si="3"/>
        <v>0.29459629627405692</v>
      </c>
      <c r="N37" s="83">
        <v>195831420</v>
      </c>
      <c r="O37" s="84">
        <v>27299177</v>
      </c>
      <c r="P37" s="84">
        <f t="shared" si="4"/>
        <v>223130597</v>
      </c>
      <c r="Q37" s="101">
        <f t="shared" si="5"/>
        <v>0.1998534741984293</v>
      </c>
      <c r="R37" s="83">
        <v>195196181</v>
      </c>
      <c r="S37" s="84">
        <v>17987829</v>
      </c>
      <c r="T37" s="84">
        <f t="shared" si="6"/>
        <v>213184010</v>
      </c>
      <c r="U37" s="101">
        <f t="shared" si="7"/>
        <v>0.18190888399083247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705818834</v>
      </c>
      <c r="AA37" s="84">
        <f t="shared" si="11"/>
        <v>59403978</v>
      </c>
      <c r="AB37" s="84">
        <f t="shared" si="12"/>
        <v>765222812</v>
      </c>
      <c r="AC37" s="101">
        <f t="shared" si="13"/>
        <v>0.65296092204685796</v>
      </c>
      <c r="AD37" s="83">
        <v>133133811</v>
      </c>
      <c r="AE37" s="84">
        <v>32591492</v>
      </c>
      <c r="AF37" s="84">
        <f t="shared" si="14"/>
        <v>165725303</v>
      </c>
      <c r="AG37" s="84">
        <v>1162151612</v>
      </c>
      <c r="AH37" s="84">
        <v>1121926706</v>
      </c>
      <c r="AI37" s="85">
        <v>844398758</v>
      </c>
      <c r="AJ37" s="120">
        <f t="shared" si="15"/>
        <v>0.7526327285768345</v>
      </c>
      <c r="AK37" s="121">
        <f t="shared" si="16"/>
        <v>0.28636971024273827</v>
      </c>
    </row>
    <row r="38" spans="1:37" ht="13" x14ac:dyDescent="0.3">
      <c r="A38" s="61" t="s">
        <v>116</v>
      </c>
      <c r="B38" s="62" t="s">
        <v>603</v>
      </c>
      <c r="C38" s="63" t="s">
        <v>604</v>
      </c>
      <c r="D38" s="83">
        <v>420694075</v>
      </c>
      <c r="E38" s="84">
        <v>76172524</v>
      </c>
      <c r="F38" s="85">
        <f t="shared" si="0"/>
        <v>496866599</v>
      </c>
      <c r="G38" s="83">
        <v>486526314</v>
      </c>
      <c r="H38" s="84">
        <v>15863912</v>
      </c>
      <c r="I38" s="85">
        <f t="shared" si="1"/>
        <v>502390226</v>
      </c>
      <c r="J38" s="83">
        <v>131322737</v>
      </c>
      <c r="K38" s="84">
        <v>116838</v>
      </c>
      <c r="L38" s="84">
        <f t="shared" si="2"/>
        <v>131439575</v>
      </c>
      <c r="M38" s="101">
        <f t="shared" si="3"/>
        <v>0.26453695069166844</v>
      </c>
      <c r="N38" s="83">
        <v>125398081</v>
      </c>
      <c r="O38" s="84">
        <v>884830</v>
      </c>
      <c r="P38" s="84">
        <f t="shared" si="4"/>
        <v>126282911</v>
      </c>
      <c r="Q38" s="101">
        <f t="shared" si="5"/>
        <v>0.25415858351951726</v>
      </c>
      <c r="R38" s="83">
        <v>108045465</v>
      </c>
      <c r="S38" s="84">
        <v>1575059</v>
      </c>
      <c r="T38" s="84">
        <f t="shared" si="6"/>
        <v>109620524</v>
      </c>
      <c r="U38" s="101">
        <f t="shared" si="7"/>
        <v>0.2181979631108508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364766283</v>
      </c>
      <c r="AA38" s="84">
        <f t="shared" si="11"/>
        <v>2576727</v>
      </c>
      <c r="AB38" s="84">
        <f t="shared" si="12"/>
        <v>367343010</v>
      </c>
      <c r="AC38" s="101">
        <f t="shared" si="13"/>
        <v>0.73119059844130008</v>
      </c>
      <c r="AD38" s="83">
        <v>108370328</v>
      </c>
      <c r="AE38" s="84">
        <v>18835</v>
      </c>
      <c r="AF38" s="84">
        <f t="shared" si="14"/>
        <v>108389163</v>
      </c>
      <c r="AG38" s="84">
        <v>400307437</v>
      </c>
      <c r="AH38" s="84">
        <v>289675224</v>
      </c>
      <c r="AI38" s="85">
        <v>322347571</v>
      </c>
      <c r="AJ38" s="120">
        <f t="shared" si="15"/>
        <v>1.1127895805131058</v>
      </c>
      <c r="AK38" s="121">
        <f t="shared" si="16"/>
        <v>1.1360554560237768E-2</v>
      </c>
    </row>
    <row r="39" spans="1:37" ht="14" x14ac:dyDescent="0.3">
      <c r="A39" s="64" t="s">
        <v>0</v>
      </c>
      <c r="B39" s="65" t="s">
        <v>605</v>
      </c>
      <c r="C39" s="66" t="s">
        <v>0</v>
      </c>
      <c r="D39" s="86">
        <f>SUM(D31:D38)</f>
        <v>7348208576</v>
      </c>
      <c r="E39" s="87">
        <f>SUM(E31:E38)</f>
        <v>1104616949</v>
      </c>
      <c r="F39" s="88">
        <f t="shared" si="0"/>
        <v>8452825525</v>
      </c>
      <c r="G39" s="86">
        <f>SUM(G31:G38)</f>
        <v>7579680862</v>
      </c>
      <c r="H39" s="87">
        <f>SUM(H31:H38)</f>
        <v>1256720709</v>
      </c>
      <c r="I39" s="88">
        <f t="shared" si="1"/>
        <v>8836401571</v>
      </c>
      <c r="J39" s="86">
        <f>SUM(J31:J38)</f>
        <v>2048225462</v>
      </c>
      <c r="K39" s="87">
        <f>SUM(K31:K38)</f>
        <v>133394587</v>
      </c>
      <c r="L39" s="87">
        <f t="shared" si="2"/>
        <v>2181620049</v>
      </c>
      <c r="M39" s="102">
        <f t="shared" si="3"/>
        <v>0.25809358569482599</v>
      </c>
      <c r="N39" s="86">
        <f>SUM(N31:N38)</f>
        <v>1689707641</v>
      </c>
      <c r="O39" s="87">
        <f>SUM(O31:O38)</f>
        <v>227131641</v>
      </c>
      <c r="P39" s="87">
        <f t="shared" si="4"/>
        <v>1916839282</v>
      </c>
      <c r="Q39" s="102">
        <f t="shared" si="5"/>
        <v>0.22676905803045072</v>
      </c>
      <c r="R39" s="86">
        <f>SUM(R31:R38)</f>
        <v>1663293494</v>
      </c>
      <c r="S39" s="87">
        <f>SUM(S31:S38)</f>
        <v>165060696</v>
      </c>
      <c r="T39" s="87">
        <f t="shared" si="6"/>
        <v>1828354190</v>
      </c>
      <c r="U39" s="102">
        <f t="shared" si="7"/>
        <v>0.20691162293941429</v>
      </c>
      <c r="V39" s="86">
        <f>SUM(V31:V38)</f>
        <v>0</v>
      </c>
      <c r="W39" s="87">
        <f>SUM(W31:W38)</f>
        <v>0</v>
      </c>
      <c r="X39" s="87">
        <f t="shared" si="8"/>
        <v>0</v>
      </c>
      <c r="Y39" s="102">
        <f t="shared" si="9"/>
        <v>0</v>
      </c>
      <c r="Z39" s="86">
        <f t="shared" si="10"/>
        <v>5401226597</v>
      </c>
      <c r="AA39" s="87">
        <f t="shared" si="11"/>
        <v>525586924</v>
      </c>
      <c r="AB39" s="87">
        <f t="shared" si="12"/>
        <v>5926813521</v>
      </c>
      <c r="AC39" s="102">
        <f t="shared" si="13"/>
        <v>0.67072704577518116</v>
      </c>
      <c r="AD39" s="86">
        <f>SUM(AD31:AD38)</f>
        <v>1392020039</v>
      </c>
      <c r="AE39" s="87">
        <f>SUM(AE31:AE38)</f>
        <v>134483773</v>
      </c>
      <c r="AF39" s="87">
        <f t="shared" si="14"/>
        <v>1526503812</v>
      </c>
      <c r="AG39" s="87">
        <f>SUM(AG31:AG38)</f>
        <v>8045059366</v>
      </c>
      <c r="AH39" s="87">
        <f>SUM(AH31:AH38)</f>
        <v>7892412420</v>
      </c>
      <c r="AI39" s="88">
        <f>SUM(AI31:AI38)</f>
        <v>5346945226</v>
      </c>
      <c r="AJ39" s="122">
        <f t="shared" si="15"/>
        <v>0.67747919665860545</v>
      </c>
      <c r="AK39" s="123">
        <f t="shared" si="16"/>
        <v>0.19773968176634993</v>
      </c>
    </row>
    <row r="40" spans="1:37" ht="13" x14ac:dyDescent="0.3">
      <c r="A40" s="61" t="s">
        <v>101</v>
      </c>
      <c r="B40" s="62" t="s">
        <v>606</v>
      </c>
      <c r="C40" s="63" t="s">
        <v>607</v>
      </c>
      <c r="D40" s="83">
        <v>93355774</v>
      </c>
      <c r="E40" s="84">
        <v>14461457</v>
      </c>
      <c r="F40" s="85">
        <f t="shared" si="0"/>
        <v>107817231</v>
      </c>
      <c r="G40" s="83">
        <v>90994382</v>
      </c>
      <c r="H40" s="84">
        <v>26838689</v>
      </c>
      <c r="I40" s="85">
        <f t="shared" si="1"/>
        <v>117833071</v>
      </c>
      <c r="J40" s="83">
        <v>31456553</v>
      </c>
      <c r="K40" s="84">
        <v>504320</v>
      </c>
      <c r="L40" s="84">
        <f t="shared" si="2"/>
        <v>31960873</v>
      </c>
      <c r="M40" s="101">
        <f t="shared" si="3"/>
        <v>0.29643566898875373</v>
      </c>
      <c r="N40" s="83">
        <v>19696703</v>
      </c>
      <c r="O40" s="84">
        <v>620925</v>
      </c>
      <c r="P40" s="84">
        <f t="shared" si="4"/>
        <v>20317628</v>
      </c>
      <c r="Q40" s="101">
        <f t="shared" si="5"/>
        <v>0.18844509186105884</v>
      </c>
      <c r="R40" s="83">
        <v>27746881</v>
      </c>
      <c r="S40" s="84">
        <v>992867</v>
      </c>
      <c r="T40" s="84">
        <f t="shared" si="6"/>
        <v>28739748</v>
      </c>
      <c r="U40" s="101">
        <f t="shared" si="7"/>
        <v>0.24390222334101774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78900137</v>
      </c>
      <c r="AA40" s="84">
        <f t="shared" si="11"/>
        <v>2118112</v>
      </c>
      <c r="AB40" s="84">
        <f t="shared" si="12"/>
        <v>81018249</v>
      </c>
      <c r="AC40" s="101">
        <f t="shared" si="13"/>
        <v>0.6875680003281931</v>
      </c>
      <c r="AD40" s="83">
        <v>16350533</v>
      </c>
      <c r="AE40" s="84">
        <v>5972958</v>
      </c>
      <c r="AF40" s="84">
        <f t="shared" si="14"/>
        <v>22323491</v>
      </c>
      <c r="AG40" s="84">
        <v>103566124</v>
      </c>
      <c r="AH40" s="84">
        <v>110106628</v>
      </c>
      <c r="AI40" s="85">
        <v>119322656</v>
      </c>
      <c r="AJ40" s="120">
        <f t="shared" si="15"/>
        <v>1.0837009376038653</v>
      </c>
      <c r="AK40" s="121">
        <f t="shared" si="16"/>
        <v>0.28742175674942594</v>
      </c>
    </row>
    <row r="41" spans="1:37" ht="13" x14ac:dyDescent="0.3">
      <c r="A41" s="61" t="s">
        <v>101</v>
      </c>
      <c r="B41" s="62" t="s">
        <v>608</v>
      </c>
      <c r="C41" s="63" t="s">
        <v>609</v>
      </c>
      <c r="D41" s="83">
        <v>77849400</v>
      </c>
      <c r="E41" s="84">
        <v>10292100</v>
      </c>
      <c r="F41" s="85">
        <f t="shared" si="0"/>
        <v>88141500</v>
      </c>
      <c r="G41" s="83">
        <v>77849400</v>
      </c>
      <c r="H41" s="84">
        <v>13505008</v>
      </c>
      <c r="I41" s="85">
        <f t="shared" si="1"/>
        <v>91354408</v>
      </c>
      <c r="J41" s="83">
        <v>22110949</v>
      </c>
      <c r="K41" s="84">
        <v>2335807</v>
      </c>
      <c r="L41" s="84">
        <f t="shared" si="2"/>
        <v>24446756</v>
      </c>
      <c r="M41" s="101">
        <f t="shared" si="3"/>
        <v>0.27735806629113413</v>
      </c>
      <c r="N41" s="83">
        <v>19266366</v>
      </c>
      <c r="O41" s="84">
        <v>5614990</v>
      </c>
      <c r="P41" s="84">
        <f t="shared" si="4"/>
        <v>24881356</v>
      </c>
      <c r="Q41" s="101">
        <f t="shared" si="5"/>
        <v>0.28228877430041466</v>
      </c>
      <c r="R41" s="83">
        <v>17387847</v>
      </c>
      <c r="S41" s="84">
        <v>559834</v>
      </c>
      <c r="T41" s="84">
        <f t="shared" si="6"/>
        <v>17947681</v>
      </c>
      <c r="U41" s="101">
        <f t="shared" si="7"/>
        <v>0.19646212364487109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58765162</v>
      </c>
      <c r="AA41" s="84">
        <f t="shared" si="11"/>
        <v>8510631</v>
      </c>
      <c r="AB41" s="84">
        <f t="shared" si="12"/>
        <v>67275793</v>
      </c>
      <c r="AC41" s="101">
        <f t="shared" si="13"/>
        <v>0.73642634737450219</v>
      </c>
      <c r="AD41" s="83">
        <v>21819761</v>
      </c>
      <c r="AE41" s="84">
        <v>1920201</v>
      </c>
      <c r="AF41" s="84">
        <f t="shared" si="14"/>
        <v>23739962</v>
      </c>
      <c r="AG41" s="84">
        <v>85386975</v>
      </c>
      <c r="AH41" s="84">
        <v>96685019</v>
      </c>
      <c r="AI41" s="85">
        <v>69653115</v>
      </c>
      <c r="AJ41" s="120">
        <f t="shared" si="15"/>
        <v>0.72041269392520879</v>
      </c>
      <c r="AK41" s="121">
        <f t="shared" si="16"/>
        <v>-0.24398863822949679</v>
      </c>
    </row>
    <row r="42" spans="1:37" ht="13" x14ac:dyDescent="0.3">
      <c r="A42" s="61" t="s">
        <v>101</v>
      </c>
      <c r="B42" s="62" t="s">
        <v>610</v>
      </c>
      <c r="C42" s="63" t="s">
        <v>611</v>
      </c>
      <c r="D42" s="83">
        <v>338681536</v>
      </c>
      <c r="E42" s="84">
        <v>23465061</v>
      </c>
      <c r="F42" s="85">
        <f t="shared" si="0"/>
        <v>362146597</v>
      </c>
      <c r="G42" s="83">
        <v>341533903</v>
      </c>
      <c r="H42" s="84">
        <v>25160061</v>
      </c>
      <c r="I42" s="85">
        <f t="shared" si="1"/>
        <v>366693964</v>
      </c>
      <c r="J42" s="83">
        <v>91163879</v>
      </c>
      <c r="K42" s="84">
        <v>4979158</v>
      </c>
      <c r="L42" s="84">
        <f t="shared" si="2"/>
        <v>96143037</v>
      </c>
      <c r="M42" s="101">
        <f t="shared" si="3"/>
        <v>0.26548098973300582</v>
      </c>
      <c r="N42" s="83">
        <v>75277560</v>
      </c>
      <c r="O42" s="84">
        <v>3052948</v>
      </c>
      <c r="P42" s="84">
        <f t="shared" si="4"/>
        <v>78330508</v>
      </c>
      <c r="Q42" s="101">
        <f t="shared" si="5"/>
        <v>0.2162950270660696</v>
      </c>
      <c r="R42" s="83">
        <v>56844836</v>
      </c>
      <c r="S42" s="84">
        <v>891604</v>
      </c>
      <c r="T42" s="84">
        <f t="shared" si="6"/>
        <v>57736440</v>
      </c>
      <c r="U42" s="101">
        <f t="shared" si="7"/>
        <v>0.15745129636221664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223286275</v>
      </c>
      <c r="AA42" s="84">
        <f t="shared" si="11"/>
        <v>8923710</v>
      </c>
      <c r="AB42" s="84">
        <f t="shared" si="12"/>
        <v>232209985</v>
      </c>
      <c r="AC42" s="101">
        <f t="shared" si="13"/>
        <v>0.63325281514587461</v>
      </c>
      <c r="AD42" s="83">
        <v>79720184</v>
      </c>
      <c r="AE42" s="84">
        <v>3611672</v>
      </c>
      <c r="AF42" s="84">
        <f t="shared" si="14"/>
        <v>83331856</v>
      </c>
      <c r="AG42" s="84">
        <v>364062306</v>
      </c>
      <c r="AH42" s="84">
        <v>360368686</v>
      </c>
      <c r="AI42" s="85">
        <v>248934009</v>
      </c>
      <c r="AJ42" s="120">
        <f t="shared" si="15"/>
        <v>0.69077591553001916</v>
      </c>
      <c r="AK42" s="121">
        <f t="shared" si="16"/>
        <v>-0.30715043716294999</v>
      </c>
    </row>
    <row r="43" spans="1:37" ht="13" x14ac:dyDescent="0.3">
      <c r="A43" s="61" t="s">
        <v>116</v>
      </c>
      <c r="B43" s="62" t="s">
        <v>612</v>
      </c>
      <c r="C43" s="63" t="s">
        <v>613</v>
      </c>
      <c r="D43" s="83">
        <v>108444910</v>
      </c>
      <c r="E43" s="84">
        <v>2715500</v>
      </c>
      <c r="F43" s="85">
        <f t="shared" si="0"/>
        <v>111160410</v>
      </c>
      <c r="G43" s="83">
        <v>112138641</v>
      </c>
      <c r="H43" s="84">
        <v>2715503</v>
      </c>
      <c r="I43" s="85">
        <f t="shared" si="1"/>
        <v>114854144</v>
      </c>
      <c r="J43" s="83">
        <v>16662158</v>
      </c>
      <c r="K43" s="84">
        <v>0</v>
      </c>
      <c r="L43" s="84">
        <f t="shared" si="2"/>
        <v>16662158</v>
      </c>
      <c r="M43" s="101">
        <f t="shared" si="3"/>
        <v>0.14989291601209459</v>
      </c>
      <c r="N43" s="83">
        <v>12048375</v>
      </c>
      <c r="O43" s="84">
        <v>0</v>
      </c>
      <c r="P43" s="84">
        <f t="shared" si="4"/>
        <v>12048375</v>
      </c>
      <c r="Q43" s="101">
        <f t="shared" si="5"/>
        <v>0.10838728464567556</v>
      </c>
      <c r="R43" s="83">
        <v>10922817</v>
      </c>
      <c r="S43" s="84">
        <v>37545</v>
      </c>
      <c r="T43" s="84">
        <f t="shared" si="6"/>
        <v>10960362</v>
      </c>
      <c r="U43" s="101">
        <f t="shared" si="7"/>
        <v>9.5428528900097856E-2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39633350</v>
      </c>
      <c r="AA43" s="84">
        <f t="shared" si="11"/>
        <v>37545</v>
      </c>
      <c r="AB43" s="84">
        <f t="shared" si="12"/>
        <v>39670895</v>
      </c>
      <c r="AC43" s="101">
        <f t="shared" si="13"/>
        <v>0.34540238269504669</v>
      </c>
      <c r="AD43" s="83">
        <v>16749424</v>
      </c>
      <c r="AE43" s="84">
        <v>82182</v>
      </c>
      <c r="AF43" s="84">
        <f t="shared" si="14"/>
        <v>16831606</v>
      </c>
      <c r="AG43" s="84">
        <v>101442953</v>
      </c>
      <c r="AH43" s="84">
        <v>115242749</v>
      </c>
      <c r="AI43" s="85">
        <v>71028336</v>
      </c>
      <c r="AJ43" s="120">
        <f t="shared" si="15"/>
        <v>0.61633670331831458</v>
      </c>
      <c r="AK43" s="121">
        <f t="shared" si="16"/>
        <v>-0.34882256630769515</v>
      </c>
    </row>
    <row r="44" spans="1:37" ht="14" x14ac:dyDescent="0.3">
      <c r="A44" s="64" t="s">
        <v>0</v>
      </c>
      <c r="B44" s="65" t="s">
        <v>614</v>
      </c>
      <c r="C44" s="66" t="s">
        <v>0</v>
      </c>
      <c r="D44" s="86">
        <f>SUM(D40:D43)</f>
        <v>618331620</v>
      </c>
      <c r="E44" s="87">
        <f>SUM(E40:E43)</f>
        <v>50934118</v>
      </c>
      <c r="F44" s="88">
        <f t="shared" si="0"/>
        <v>669265738</v>
      </c>
      <c r="G44" s="86">
        <f>SUM(G40:G43)</f>
        <v>622516326</v>
      </c>
      <c r="H44" s="87">
        <f>SUM(H40:H43)</f>
        <v>68219261</v>
      </c>
      <c r="I44" s="88">
        <f t="shared" si="1"/>
        <v>690735587</v>
      </c>
      <c r="J44" s="86">
        <f>SUM(J40:J43)</f>
        <v>161393539</v>
      </c>
      <c r="K44" s="87">
        <f>SUM(K40:K43)</f>
        <v>7819285</v>
      </c>
      <c r="L44" s="87">
        <f t="shared" si="2"/>
        <v>169212824</v>
      </c>
      <c r="M44" s="102">
        <f t="shared" si="3"/>
        <v>0.25283353740125269</v>
      </c>
      <c r="N44" s="86">
        <f>SUM(N40:N43)</f>
        <v>126289004</v>
      </c>
      <c r="O44" s="87">
        <f>SUM(O40:O43)</f>
        <v>9288863</v>
      </c>
      <c r="P44" s="87">
        <f t="shared" si="4"/>
        <v>135577867</v>
      </c>
      <c r="Q44" s="102">
        <f t="shared" si="5"/>
        <v>0.20257703226397644</v>
      </c>
      <c r="R44" s="86">
        <f>SUM(R40:R43)</f>
        <v>112902381</v>
      </c>
      <c r="S44" s="87">
        <f>SUM(S40:S43)</f>
        <v>2481850</v>
      </c>
      <c r="T44" s="87">
        <f t="shared" si="6"/>
        <v>115384231</v>
      </c>
      <c r="U44" s="102">
        <f t="shared" si="7"/>
        <v>0.16704544136944838</v>
      </c>
      <c r="V44" s="86">
        <f>SUM(V40:V43)</f>
        <v>0</v>
      </c>
      <c r="W44" s="87">
        <f>SUM(W40:W43)</f>
        <v>0</v>
      </c>
      <c r="X44" s="87">
        <f t="shared" si="8"/>
        <v>0</v>
      </c>
      <c r="Y44" s="102">
        <f t="shared" si="9"/>
        <v>0</v>
      </c>
      <c r="Z44" s="86">
        <f t="shared" si="10"/>
        <v>400584924</v>
      </c>
      <c r="AA44" s="87">
        <f t="shared" si="11"/>
        <v>19589998</v>
      </c>
      <c r="AB44" s="87">
        <f t="shared" si="12"/>
        <v>420174922</v>
      </c>
      <c r="AC44" s="102">
        <f t="shared" si="13"/>
        <v>0.60830067236712393</v>
      </c>
      <c r="AD44" s="86">
        <f>SUM(AD40:AD43)</f>
        <v>134639902</v>
      </c>
      <c r="AE44" s="87">
        <f>SUM(AE40:AE43)</f>
        <v>11587013</v>
      </c>
      <c r="AF44" s="87">
        <f t="shared" si="14"/>
        <v>146226915</v>
      </c>
      <c r="AG44" s="87">
        <f>SUM(AG40:AG43)</f>
        <v>654458358</v>
      </c>
      <c r="AH44" s="87">
        <f>SUM(AH40:AH43)</f>
        <v>682403082</v>
      </c>
      <c r="AI44" s="88">
        <f>SUM(AI40:AI43)</f>
        <v>508938116</v>
      </c>
      <c r="AJ44" s="122">
        <f t="shared" si="15"/>
        <v>0.74580278053316296</v>
      </c>
      <c r="AK44" s="123">
        <f t="shared" si="16"/>
        <v>-0.21092344046237999</v>
      </c>
    </row>
    <row r="45" spans="1:37" ht="14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70139500867</v>
      </c>
      <c r="E45" s="90">
        <f>SUM(E9,E11:E16,E18:E23,E25:E29,E31:E38,E40:E43)</f>
        <v>11619848243</v>
      </c>
      <c r="F45" s="91">
        <f t="shared" si="0"/>
        <v>81759349110</v>
      </c>
      <c r="G45" s="89">
        <f>SUM(G9,G11:G16,G18:G23,G25:G29,G31:G38,G40:G43)</f>
        <v>73610775497</v>
      </c>
      <c r="H45" s="90">
        <f>SUM(H9,H11:H16,H18:H23,H25:H29,H31:H38,H40:H43)</f>
        <v>9546049125</v>
      </c>
      <c r="I45" s="91">
        <f t="shared" si="1"/>
        <v>83156824622</v>
      </c>
      <c r="J45" s="89">
        <f>SUM(J9,J11:J16,J18:J23,J25:J29,J31:J38,J40:J43)</f>
        <v>18272056007</v>
      </c>
      <c r="K45" s="90">
        <f>SUM(K9,K11:K16,K18:K23,K25:K29,K31:K38,K40:K43)</f>
        <v>836033135</v>
      </c>
      <c r="L45" s="90">
        <f t="shared" si="2"/>
        <v>19108089142</v>
      </c>
      <c r="M45" s="103">
        <f t="shared" si="3"/>
        <v>0.23371136573374318</v>
      </c>
      <c r="N45" s="89">
        <f>SUM(N9,N11:N16,N18:N23,N25:N29,N31:N38,N40:N43)</f>
        <v>17312881766</v>
      </c>
      <c r="O45" s="90">
        <f>SUM(O9,O11:O16,O18:O23,O25:O29,O31:O38,O40:O43)</f>
        <v>1879917630</v>
      </c>
      <c r="P45" s="90">
        <f t="shared" si="4"/>
        <v>19192799396</v>
      </c>
      <c r="Q45" s="103">
        <f t="shared" si="5"/>
        <v>0.23474745830201973</v>
      </c>
      <c r="R45" s="89">
        <f>SUM(R9,R11:R16,R18:R23,R25:R29,R31:R38,R40:R43)</f>
        <v>18682498472</v>
      </c>
      <c r="S45" s="90">
        <f>SUM(S9,S11:S16,S18:S23,S25:S29,S31:S38,S40:S43)</f>
        <v>1487459334</v>
      </c>
      <c r="T45" s="90">
        <f t="shared" si="6"/>
        <v>20169957806</v>
      </c>
      <c r="U45" s="103">
        <f t="shared" si="7"/>
        <v>0.24255324680427767</v>
      </c>
      <c r="V45" s="89">
        <f>SUM(V9,V11:V16,V18:V23,V25:V29,V31:V38,V40:V43)</f>
        <v>0</v>
      </c>
      <c r="W45" s="90">
        <f>SUM(W9,W11:W16,W18:W23,W25:W29,W31:W38,W40:W43)</f>
        <v>0</v>
      </c>
      <c r="X45" s="90">
        <f t="shared" si="8"/>
        <v>0</v>
      </c>
      <c r="Y45" s="103">
        <f t="shared" si="9"/>
        <v>0</v>
      </c>
      <c r="Z45" s="89">
        <f t="shared" si="10"/>
        <v>54267436245</v>
      </c>
      <c r="AA45" s="90">
        <f t="shared" si="11"/>
        <v>4203410099</v>
      </c>
      <c r="AB45" s="90">
        <f t="shared" si="12"/>
        <v>58470846344</v>
      </c>
      <c r="AC45" s="103">
        <f t="shared" si="13"/>
        <v>0.70313947904801222</v>
      </c>
      <c r="AD45" s="89">
        <f>SUM(AD9,AD11:AD16,AD18:AD23,AD25:AD29,AD31:AD38,AD40:AD43)</f>
        <v>15471917382</v>
      </c>
      <c r="AE45" s="90">
        <f>SUM(AE9,AE11:AE16,AE18:AE23,AE25:AE29,AE31:AE38,AE40:AE43)</f>
        <v>1481171075</v>
      </c>
      <c r="AF45" s="90">
        <f t="shared" si="14"/>
        <v>16953088457</v>
      </c>
      <c r="AG45" s="90">
        <f>SUM(AG9,AG11:AG16,AG18:AG23,AG25:AG29,AG31:AG38,AG40:AG43)</f>
        <v>76435105346</v>
      </c>
      <c r="AH45" s="90">
        <f>SUM(AH9,AH11:AH16,AH18:AH23,AH25:AH29,AH31:AH38,AH40:AH43)</f>
        <v>74666244983</v>
      </c>
      <c r="AI45" s="91">
        <f>SUM(AI9,AI11:AI16,AI18:AI23,AI25:AI29,AI31:AI38,AI40:AI43)</f>
        <v>53622214711</v>
      </c>
      <c r="AJ45" s="124">
        <f t="shared" si="15"/>
        <v>0.71815871714465751</v>
      </c>
      <c r="AK45" s="125">
        <f t="shared" si="16"/>
        <v>0.18975122775766207</v>
      </c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84"/>
  <sheetViews>
    <sheetView showGridLines="0" tabSelected="1" view="pageBreakPreview" topLeftCell="Q1" zoomScale="60" zoomScaleNormal="100" workbookViewId="0">
      <selection activeCell="AC41" sqref="AC4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ht="16.5" customHeight="1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ht="13" x14ac:dyDescent="0.3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ht="13" x14ac:dyDescent="0.3">
      <c r="A9" s="28" t="s">
        <v>23</v>
      </c>
      <c r="B9" s="37" t="s">
        <v>44</v>
      </c>
      <c r="C9" s="38" t="s">
        <v>45</v>
      </c>
      <c r="D9" s="70">
        <v>8234111627</v>
      </c>
      <c r="E9" s="71">
        <v>1803591613</v>
      </c>
      <c r="F9" s="72">
        <f>$D9       +$E9</f>
        <v>10037703240</v>
      </c>
      <c r="G9" s="70">
        <v>8302727545</v>
      </c>
      <c r="H9" s="71">
        <v>1827549883</v>
      </c>
      <c r="I9" s="73">
        <f>$G9       +$H9</f>
        <v>10130277428</v>
      </c>
      <c r="J9" s="70">
        <v>2337559600</v>
      </c>
      <c r="K9" s="71">
        <v>106138670</v>
      </c>
      <c r="L9" s="71">
        <f>$J9       +$K9</f>
        <v>2443698270</v>
      </c>
      <c r="M9" s="96">
        <f>IF(($F9       =0),0,($L9       /$F9       ))</f>
        <v>0.24345193432915238</v>
      </c>
      <c r="N9" s="106">
        <v>2199458808</v>
      </c>
      <c r="O9" s="107">
        <v>392238761</v>
      </c>
      <c r="P9" s="108">
        <f>$N9       +$O9</f>
        <v>2591697569</v>
      </c>
      <c r="Q9" s="96">
        <f>IF(($F9       =0),0,($P9       /$F9       ))</f>
        <v>0.25819627329408873</v>
      </c>
      <c r="R9" s="106">
        <v>2147190391</v>
      </c>
      <c r="S9" s="108">
        <v>261241277</v>
      </c>
      <c r="T9" s="108">
        <f>$R9       +$S9</f>
        <v>2408431668</v>
      </c>
      <c r="U9" s="96">
        <f>IF(($I9       =0),0,($T9       /$I9       ))</f>
        <v>0.23774587469274192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6684208799</v>
      </c>
      <c r="AA9" s="71">
        <f>$K9       +$O9       +$S9</f>
        <v>759618708</v>
      </c>
      <c r="AB9" s="71">
        <f>$Z9       +$AA9</f>
        <v>7443827507</v>
      </c>
      <c r="AC9" s="96">
        <f>IF(($I9       =0),0,($AB9       /$I9       ))</f>
        <v>0.73480983713489667</v>
      </c>
      <c r="AD9" s="70">
        <v>1886793289</v>
      </c>
      <c r="AE9" s="71">
        <v>210756826</v>
      </c>
      <c r="AF9" s="71">
        <f>$AD9       +$AE9</f>
        <v>2097550115</v>
      </c>
      <c r="AG9" s="71">
        <v>9167640237</v>
      </c>
      <c r="AH9" s="71">
        <v>9981288256</v>
      </c>
      <c r="AI9" s="71">
        <v>6933367546</v>
      </c>
      <c r="AJ9" s="96">
        <f>IF(($AH9       =0),0,($AI9       /$AH9       ))</f>
        <v>0.69463654071228542</v>
      </c>
      <c r="AK9" s="96">
        <f>IF(($AF9       =0),0,(($T9       /$AF9       )-1))</f>
        <v>0.14821174034261397</v>
      </c>
    </row>
    <row r="10" spans="1:41" s="12" customFormat="1" ht="13" x14ac:dyDescent="0.3">
      <c r="A10" s="28" t="s">
        <v>23</v>
      </c>
      <c r="B10" s="37" t="s">
        <v>46</v>
      </c>
      <c r="C10" s="38" t="s">
        <v>47</v>
      </c>
      <c r="D10" s="70">
        <v>47512223847</v>
      </c>
      <c r="E10" s="71">
        <v>8325970722</v>
      </c>
      <c r="F10" s="73">
        <f t="shared" ref="F10:F17" si="0">$D10      +$E10</f>
        <v>55838194569</v>
      </c>
      <c r="G10" s="70">
        <v>50546294640</v>
      </c>
      <c r="H10" s="71">
        <v>6108082438</v>
      </c>
      <c r="I10" s="73">
        <f t="shared" ref="I10:I17" si="1">$G10      +$H10</f>
        <v>56654377078</v>
      </c>
      <c r="J10" s="70">
        <v>12238458990</v>
      </c>
      <c r="K10" s="71">
        <v>553988630</v>
      </c>
      <c r="L10" s="71">
        <f t="shared" ref="L10:L17" si="2">$J10      +$K10</f>
        <v>12792447620</v>
      </c>
      <c r="M10" s="96">
        <f t="shared" ref="M10:M17" si="3">IF(($F10      =0),0,($L10      /$F10      ))</f>
        <v>0.22909851793635988</v>
      </c>
      <c r="N10" s="106">
        <v>11982141996</v>
      </c>
      <c r="O10" s="107">
        <v>1235928640</v>
      </c>
      <c r="P10" s="108">
        <f t="shared" ref="P10:P17" si="4">$N10      +$O10</f>
        <v>13218070636</v>
      </c>
      <c r="Q10" s="96">
        <f t="shared" ref="Q10:Q17" si="5">IF(($F10      =0),0,($P10      /$F10      ))</f>
        <v>0.23672095306853544</v>
      </c>
      <c r="R10" s="106">
        <v>13314071151</v>
      </c>
      <c r="S10" s="108">
        <v>974094510</v>
      </c>
      <c r="T10" s="108">
        <f t="shared" ref="T10:T17" si="6">$R10      +$S10</f>
        <v>14288165661</v>
      </c>
      <c r="U10" s="96">
        <f t="shared" ref="U10:U17" si="7">IF(($I10      =0),0,($T10      /$I10      ))</f>
        <v>0.25219879553751856</v>
      </c>
      <c r="V10" s="106">
        <v>0</v>
      </c>
      <c r="W10" s="108">
        <v>0</v>
      </c>
      <c r="X10" s="108">
        <f t="shared" ref="X10:X17" si="8">$V10      +$W10</f>
        <v>0</v>
      </c>
      <c r="Y10" s="96">
        <f t="shared" ref="Y10:Y17" si="9">IF(($I10      =0),0,($X10      /$I10      ))</f>
        <v>0</v>
      </c>
      <c r="Z10" s="70">
        <f t="shared" ref="Z10:Z17" si="10">$J10      +$N10      +$R10</f>
        <v>37534672137</v>
      </c>
      <c r="AA10" s="71">
        <f t="shared" ref="AA10:AA17" si="11">$K10      +$O10      +$S10</f>
        <v>2764011780</v>
      </c>
      <c r="AB10" s="71">
        <f t="shared" ref="AB10:AB17" si="12">$Z10      +$AA10</f>
        <v>40298683917</v>
      </c>
      <c r="AC10" s="96">
        <f t="shared" ref="AC10:AC17" si="13">IF(($I10      =0),0,($AB10      /$I10      ))</f>
        <v>0.71130751047739904</v>
      </c>
      <c r="AD10" s="70">
        <v>10817656296</v>
      </c>
      <c r="AE10" s="71">
        <v>962312668</v>
      </c>
      <c r="AF10" s="71">
        <f t="shared" ref="AF10:AF17" si="14">$AD10      +$AE10</f>
        <v>11779968964</v>
      </c>
      <c r="AG10" s="71">
        <v>52109471815</v>
      </c>
      <c r="AH10" s="71">
        <v>50297028206</v>
      </c>
      <c r="AI10" s="71">
        <v>37050825629</v>
      </c>
      <c r="AJ10" s="96">
        <f t="shared" ref="AJ10:AJ17" si="15">IF(($AH10      =0),0,($AI10      /$AH10      ))</f>
        <v>0.7366404527371293</v>
      </c>
      <c r="AK10" s="96">
        <f t="shared" ref="AK10:AK17" si="16">IF(($AF10      =0),0,(($T10      /$AF10      )-1))</f>
        <v>0.21292048431240662</v>
      </c>
    </row>
    <row r="11" spans="1:41" s="12" customFormat="1" ht="13" x14ac:dyDescent="0.3">
      <c r="A11" s="28" t="s">
        <v>23</v>
      </c>
      <c r="B11" s="37" t="s">
        <v>48</v>
      </c>
      <c r="C11" s="38" t="s">
        <v>49</v>
      </c>
      <c r="D11" s="70">
        <v>42935624454</v>
      </c>
      <c r="E11" s="71">
        <v>4081635584</v>
      </c>
      <c r="F11" s="73">
        <f t="shared" si="0"/>
        <v>47017260038</v>
      </c>
      <c r="G11" s="70">
        <v>44731577711</v>
      </c>
      <c r="H11" s="71">
        <v>3570829610</v>
      </c>
      <c r="I11" s="73">
        <f t="shared" si="1"/>
        <v>48302407321</v>
      </c>
      <c r="J11" s="70">
        <v>12814696227</v>
      </c>
      <c r="K11" s="71">
        <v>149993053</v>
      </c>
      <c r="L11" s="71">
        <f t="shared" si="2"/>
        <v>12964689280</v>
      </c>
      <c r="M11" s="96">
        <f t="shared" si="3"/>
        <v>0.2757431902565517</v>
      </c>
      <c r="N11" s="106">
        <v>10932495806</v>
      </c>
      <c r="O11" s="107">
        <v>687942266</v>
      </c>
      <c r="P11" s="108">
        <f t="shared" si="4"/>
        <v>11620438072</v>
      </c>
      <c r="Q11" s="96">
        <f t="shared" si="5"/>
        <v>0.2471526001857233</v>
      </c>
      <c r="R11" s="106">
        <v>10390425416</v>
      </c>
      <c r="S11" s="108">
        <v>655471119</v>
      </c>
      <c r="T11" s="108">
        <f t="shared" si="6"/>
        <v>11045896535</v>
      </c>
      <c r="U11" s="96">
        <f t="shared" si="7"/>
        <v>0.22868211229293484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34137617449</v>
      </c>
      <c r="AA11" s="71">
        <f t="shared" si="11"/>
        <v>1493406438</v>
      </c>
      <c r="AB11" s="71">
        <f t="shared" si="12"/>
        <v>35631023887</v>
      </c>
      <c r="AC11" s="96">
        <f t="shared" si="13"/>
        <v>0.73766559190744563</v>
      </c>
      <c r="AD11" s="70">
        <v>9617854454</v>
      </c>
      <c r="AE11" s="71">
        <v>732329287</v>
      </c>
      <c r="AF11" s="71">
        <f t="shared" si="14"/>
        <v>10350183741</v>
      </c>
      <c r="AG11" s="71">
        <v>46559436779</v>
      </c>
      <c r="AH11" s="71">
        <v>46483546291</v>
      </c>
      <c r="AI11" s="71">
        <v>32789167507</v>
      </c>
      <c r="AJ11" s="96">
        <f t="shared" si="15"/>
        <v>0.7053929857616853</v>
      </c>
      <c r="AK11" s="96">
        <f t="shared" si="16"/>
        <v>6.721743414506598E-2</v>
      </c>
    </row>
    <row r="12" spans="1:41" s="12" customFormat="1" ht="13" x14ac:dyDescent="0.3">
      <c r="A12" s="28" t="s">
        <v>23</v>
      </c>
      <c r="B12" s="37" t="s">
        <v>50</v>
      </c>
      <c r="C12" s="38" t="s">
        <v>51</v>
      </c>
      <c r="D12" s="70">
        <v>43656806610</v>
      </c>
      <c r="E12" s="71">
        <v>5321542000</v>
      </c>
      <c r="F12" s="73">
        <f t="shared" si="0"/>
        <v>48978348610</v>
      </c>
      <c r="G12" s="70">
        <v>43357192102</v>
      </c>
      <c r="H12" s="71">
        <v>5328607000</v>
      </c>
      <c r="I12" s="73">
        <f t="shared" si="1"/>
        <v>48685799102</v>
      </c>
      <c r="J12" s="70">
        <v>11465914159</v>
      </c>
      <c r="K12" s="71">
        <v>454029618</v>
      </c>
      <c r="L12" s="71">
        <f t="shared" si="2"/>
        <v>11919943777</v>
      </c>
      <c r="M12" s="96">
        <f t="shared" si="3"/>
        <v>0.24337169617364934</v>
      </c>
      <c r="N12" s="106">
        <v>10790006374</v>
      </c>
      <c r="O12" s="107">
        <v>1096692023</v>
      </c>
      <c r="P12" s="108">
        <f t="shared" si="4"/>
        <v>11886698397</v>
      </c>
      <c r="Q12" s="96">
        <f t="shared" si="5"/>
        <v>0.24269291910289256</v>
      </c>
      <c r="R12" s="106">
        <v>10722564056</v>
      </c>
      <c r="S12" s="108">
        <v>662095875</v>
      </c>
      <c r="T12" s="108">
        <f t="shared" si="6"/>
        <v>11384659931</v>
      </c>
      <c r="U12" s="96">
        <f t="shared" si="7"/>
        <v>0.23383943862456436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32978484589</v>
      </c>
      <c r="AA12" s="71">
        <f t="shared" si="11"/>
        <v>2212817516</v>
      </c>
      <c r="AB12" s="71">
        <f t="shared" si="12"/>
        <v>35191302105</v>
      </c>
      <c r="AC12" s="96">
        <f t="shared" si="13"/>
        <v>0.72282478164262787</v>
      </c>
      <c r="AD12" s="70">
        <v>7223052243</v>
      </c>
      <c r="AE12" s="71">
        <v>601451364</v>
      </c>
      <c r="AF12" s="71">
        <f t="shared" si="14"/>
        <v>7824503607</v>
      </c>
      <c r="AG12" s="71">
        <v>45327014620</v>
      </c>
      <c r="AH12" s="71">
        <v>45271629155</v>
      </c>
      <c r="AI12" s="71">
        <v>29856049464</v>
      </c>
      <c r="AJ12" s="96">
        <f t="shared" si="15"/>
        <v>0.65948696835670573</v>
      </c>
      <c r="AK12" s="96">
        <f t="shared" si="16"/>
        <v>0.45500091798986375</v>
      </c>
    </row>
    <row r="13" spans="1:41" s="12" customFormat="1" ht="13" x14ac:dyDescent="0.3">
      <c r="A13" s="28" t="s">
        <v>23</v>
      </c>
      <c r="B13" s="37" t="s">
        <v>52</v>
      </c>
      <c r="C13" s="38" t="s">
        <v>53</v>
      </c>
      <c r="D13" s="70">
        <v>65846785955</v>
      </c>
      <c r="E13" s="71">
        <v>8157478000</v>
      </c>
      <c r="F13" s="73">
        <f t="shared" si="0"/>
        <v>74004263955</v>
      </c>
      <c r="G13" s="70">
        <v>65365135655</v>
      </c>
      <c r="H13" s="71">
        <v>7385681350</v>
      </c>
      <c r="I13" s="73">
        <f t="shared" si="1"/>
        <v>72750817005</v>
      </c>
      <c r="J13" s="70">
        <v>18542306065</v>
      </c>
      <c r="K13" s="71">
        <v>491703995</v>
      </c>
      <c r="L13" s="71">
        <f t="shared" si="2"/>
        <v>19034010060</v>
      </c>
      <c r="M13" s="96">
        <f t="shared" si="3"/>
        <v>0.25720153194921402</v>
      </c>
      <c r="N13" s="106">
        <v>17521372840</v>
      </c>
      <c r="O13" s="107">
        <v>766523102</v>
      </c>
      <c r="P13" s="108">
        <f t="shared" si="4"/>
        <v>18287895942</v>
      </c>
      <c r="Q13" s="96">
        <f t="shared" si="5"/>
        <v>0.24711948967049219</v>
      </c>
      <c r="R13" s="106">
        <v>16455558511</v>
      </c>
      <c r="S13" s="108">
        <v>1275515200</v>
      </c>
      <c r="T13" s="108">
        <f t="shared" si="6"/>
        <v>17731073711</v>
      </c>
      <c r="U13" s="96">
        <f t="shared" si="7"/>
        <v>0.24372336203154094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52519237416</v>
      </c>
      <c r="AA13" s="71">
        <f t="shared" si="11"/>
        <v>2533742297</v>
      </c>
      <c r="AB13" s="71">
        <f t="shared" si="12"/>
        <v>55052979713</v>
      </c>
      <c r="AC13" s="96">
        <f t="shared" si="13"/>
        <v>0.75673349083098729</v>
      </c>
      <c r="AD13" s="70">
        <v>15618767712</v>
      </c>
      <c r="AE13" s="71">
        <v>1207854874</v>
      </c>
      <c r="AF13" s="71">
        <f t="shared" si="14"/>
        <v>16826622586</v>
      </c>
      <c r="AG13" s="71">
        <v>74471773080</v>
      </c>
      <c r="AH13" s="71">
        <v>68553662304</v>
      </c>
      <c r="AI13" s="71">
        <v>53367914370</v>
      </c>
      <c r="AJ13" s="96">
        <f t="shared" si="15"/>
        <v>0.77848378301571886</v>
      </c>
      <c r="AK13" s="96">
        <f t="shared" si="16"/>
        <v>5.3751198160973512E-2</v>
      </c>
    </row>
    <row r="14" spans="1:41" s="12" customFormat="1" ht="13" x14ac:dyDescent="0.3">
      <c r="A14" s="28" t="s">
        <v>23</v>
      </c>
      <c r="B14" s="37" t="s">
        <v>54</v>
      </c>
      <c r="C14" s="38" t="s">
        <v>55</v>
      </c>
      <c r="D14" s="70">
        <v>8073600625</v>
      </c>
      <c r="E14" s="71">
        <v>1221005654</v>
      </c>
      <c r="F14" s="73">
        <f t="shared" si="0"/>
        <v>9294606279</v>
      </c>
      <c r="G14" s="70">
        <v>7980003278</v>
      </c>
      <c r="H14" s="71">
        <v>1195936400</v>
      </c>
      <c r="I14" s="73">
        <f t="shared" si="1"/>
        <v>9175939678</v>
      </c>
      <c r="J14" s="70">
        <v>1563746150</v>
      </c>
      <c r="K14" s="71">
        <v>140043882</v>
      </c>
      <c r="L14" s="71">
        <f t="shared" si="2"/>
        <v>1703790032</v>
      </c>
      <c r="M14" s="96">
        <f t="shared" si="3"/>
        <v>0.18330954328312973</v>
      </c>
      <c r="N14" s="106">
        <v>2674462255</v>
      </c>
      <c r="O14" s="107">
        <v>259377150</v>
      </c>
      <c r="P14" s="108">
        <f t="shared" si="4"/>
        <v>2933839405</v>
      </c>
      <c r="Q14" s="96">
        <f t="shared" si="5"/>
        <v>0.31564967002729777</v>
      </c>
      <c r="R14" s="106">
        <v>1877260166</v>
      </c>
      <c r="S14" s="108">
        <v>157896574</v>
      </c>
      <c r="T14" s="108">
        <f t="shared" si="6"/>
        <v>2035156740</v>
      </c>
      <c r="U14" s="96">
        <f t="shared" si="7"/>
        <v>0.22179273310606434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6115468571</v>
      </c>
      <c r="AA14" s="71">
        <f t="shared" si="11"/>
        <v>557317606</v>
      </c>
      <c r="AB14" s="71">
        <f t="shared" si="12"/>
        <v>6672786177</v>
      </c>
      <c r="AC14" s="96">
        <f t="shared" si="13"/>
        <v>0.72720466907585524</v>
      </c>
      <c r="AD14" s="70">
        <v>1864305821</v>
      </c>
      <c r="AE14" s="71">
        <v>171784835</v>
      </c>
      <c r="AF14" s="71">
        <f t="shared" si="14"/>
        <v>2036090656</v>
      </c>
      <c r="AG14" s="71">
        <v>8548989585</v>
      </c>
      <c r="AH14" s="71">
        <v>8294900817</v>
      </c>
      <c r="AI14" s="71">
        <v>5873743524</v>
      </c>
      <c r="AJ14" s="96">
        <f t="shared" si="15"/>
        <v>0.70811497974298199</v>
      </c>
      <c r="AK14" s="96">
        <f t="shared" si="16"/>
        <v>-4.5868095177781232E-4</v>
      </c>
    </row>
    <row r="15" spans="1:41" s="12" customFormat="1" ht="13" x14ac:dyDescent="0.3">
      <c r="A15" s="28" t="s">
        <v>23</v>
      </c>
      <c r="B15" s="37" t="s">
        <v>56</v>
      </c>
      <c r="C15" s="38" t="s">
        <v>57</v>
      </c>
      <c r="D15" s="70">
        <v>12835947880</v>
      </c>
      <c r="E15" s="71">
        <v>1511906530</v>
      </c>
      <c r="F15" s="73">
        <f t="shared" si="0"/>
        <v>14347854410</v>
      </c>
      <c r="G15" s="70">
        <v>13894594710</v>
      </c>
      <c r="H15" s="71">
        <v>1425000570</v>
      </c>
      <c r="I15" s="73">
        <f t="shared" si="1"/>
        <v>15319595280</v>
      </c>
      <c r="J15" s="70">
        <v>1474942774</v>
      </c>
      <c r="K15" s="71">
        <v>344127941</v>
      </c>
      <c r="L15" s="71">
        <f t="shared" si="2"/>
        <v>1819070715</v>
      </c>
      <c r="M15" s="96">
        <f t="shared" si="3"/>
        <v>0.12678346622559575</v>
      </c>
      <c r="N15" s="106">
        <v>2606467640</v>
      </c>
      <c r="O15" s="107">
        <v>269740177</v>
      </c>
      <c r="P15" s="108">
        <f t="shared" si="4"/>
        <v>2876207817</v>
      </c>
      <c r="Q15" s="96">
        <f t="shared" si="5"/>
        <v>0.20046257334444195</v>
      </c>
      <c r="R15" s="106">
        <v>2654609456</v>
      </c>
      <c r="S15" s="108">
        <v>215850587</v>
      </c>
      <c r="T15" s="108">
        <f t="shared" si="6"/>
        <v>2870460043</v>
      </c>
      <c r="U15" s="96">
        <f t="shared" si="7"/>
        <v>0.18737179347991234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6736019870</v>
      </c>
      <c r="AA15" s="71">
        <f t="shared" si="11"/>
        <v>829718705</v>
      </c>
      <c r="AB15" s="71">
        <f t="shared" si="12"/>
        <v>7565738575</v>
      </c>
      <c r="AC15" s="96">
        <f t="shared" si="13"/>
        <v>0.49386021214784992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ht="13" x14ac:dyDescent="0.3">
      <c r="A16" s="28" t="s">
        <v>23</v>
      </c>
      <c r="B16" s="37" t="s">
        <v>58</v>
      </c>
      <c r="C16" s="38" t="s">
        <v>59</v>
      </c>
      <c r="D16" s="70">
        <v>38994328591</v>
      </c>
      <c r="E16" s="71">
        <v>3956871493</v>
      </c>
      <c r="F16" s="73">
        <f t="shared" si="0"/>
        <v>42951200084</v>
      </c>
      <c r="G16" s="70">
        <v>39350258658</v>
      </c>
      <c r="H16" s="71">
        <v>3254195834</v>
      </c>
      <c r="I16" s="73">
        <f t="shared" si="1"/>
        <v>42604454492</v>
      </c>
      <c r="J16" s="70">
        <v>10739457579</v>
      </c>
      <c r="K16" s="71">
        <v>231855272</v>
      </c>
      <c r="L16" s="71">
        <f t="shared" si="2"/>
        <v>10971312851</v>
      </c>
      <c r="M16" s="96">
        <f t="shared" si="3"/>
        <v>0.2554367009430078</v>
      </c>
      <c r="N16" s="106">
        <v>7645181530</v>
      </c>
      <c r="O16" s="107">
        <v>763599825</v>
      </c>
      <c r="P16" s="108">
        <f t="shared" si="4"/>
        <v>8408781355</v>
      </c>
      <c r="Q16" s="96">
        <f t="shared" si="5"/>
        <v>0.19577523651387807</v>
      </c>
      <c r="R16" s="106">
        <v>11647425499</v>
      </c>
      <c r="S16" s="108">
        <v>49548887</v>
      </c>
      <c r="T16" s="108">
        <f t="shared" si="6"/>
        <v>11696974386</v>
      </c>
      <c r="U16" s="96">
        <f t="shared" si="7"/>
        <v>0.27454815524504333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30032064608</v>
      </c>
      <c r="AA16" s="71">
        <f t="shared" si="11"/>
        <v>1045003984</v>
      </c>
      <c r="AB16" s="71">
        <f t="shared" si="12"/>
        <v>31077068592</v>
      </c>
      <c r="AC16" s="96">
        <f t="shared" si="13"/>
        <v>0.72943237890384116</v>
      </c>
      <c r="AD16" s="70">
        <v>8624558048</v>
      </c>
      <c r="AE16" s="71">
        <v>536671779</v>
      </c>
      <c r="AF16" s="71">
        <f t="shared" si="14"/>
        <v>9161229827</v>
      </c>
      <c r="AG16" s="71">
        <v>41598259741</v>
      </c>
      <c r="AH16" s="71">
        <v>41164627290</v>
      </c>
      <c r="AI16" s="71">
        <v>28638866188</v>
      </c>
      <c r="AJ16" s="96">
        <f t="shared" si="15"/>
        <v>0.69571542543656539</v>
      </c>
      <c r="AK16" s="96">
        <f t="shared" si="16"/>
        <v>0.27679084652222641</v>
      </c>
    </row>
    <row r="17" spans="1:37" s="12" customFormat="1" ht="13" x14ac:dyDescent="0.3">
      <c r="A17" s="28" t="s">
        <v>0</v>
      </c>
      <c r="B17" s="46" t="s">
        <v>100</v>
      </c>
      <c r="C17" s="38" t="s">
        <v>0</v>
      </c>
      <c r="D17" s="74">
        <f>SUM(D9:D16)</f>
        <v>268089429589</v>
      </c>
      <c r="E17" s="75">
        <f>SUM(E9:E16)</f>
        <v>34380001596</v>
      </c>
      <c r="F17" s="76">
        <f t="shared" si="0"/>
        <v>302469431185</v>
      </c>
      <c r="G17" s="74">
        <f>SUM(G9:G16)</f>
        <v>273527784299</v>
      </c>
      <c r="H17" s="75">
        <f>SUM(H9:H16)</f>
        <v>30095883085</v>
      </c>
      <c r="I17" s="76">
        <f t="shared" si="1"/>
        <v>303623667384</v>
      </c>
      <c r="J17" s="74">
        <f>SUM(J9:J16)</f>
        <v>71177081544</v>
      </c>
      <c r="K17" s="75">
        <f>SUM(K9:K16)</f>
        <v>2471881061</v>
      </c>
      <c r="L17" s="75">
        <f t="shared" si="2"/>
        <v>73648962605</v>
      </c>
      <c r="M17" s="97">
        <f t="shared" si="3"/>
        <v>0.24349225082502282</v>
      </c>
      <c r="N17" s="112">
        <f>SUM(N9:N16)</f>
        <v>66351587249</v>
      </c>
      <c r="O17" s="113">
        <f>SUM(O9:O16)</f>
        <v>5472041944</v>
      </c>
      <c r="P17" s="114">
        <f t="shared" si="4"/>
        <v>71823629193</v>
      </c>
      <c r="Q17" s="97">
        <f t="shared" si="5"/>
        <v>0.23745748094811725</v>
      </c>
      <c r="R17" s="112">
        <f>SUM(R9:R16)</f>
        <v>69209104646</v>
      </c>
      <c r="S17" s="114">
        <f>SUM(S9:S16)</f>
        <v>4251714029</v>
      </c>
      <c r="T17" s="114">
        <f t="shared" si="6"/>
        <v>73460818675</v>
      </c>
      <c r="U17" s="97">
        <f t="shared" si="7"/>
        <v>0.24194694474226336</v>
      </c>
      <c r="V17" s="112">
        <f>SUM(V9:V16)</f>
        <v>0</v>
      </c>
      <c r="W17" s="114">
        <f>SUM(W9:W16)</f>
        <v>0</v>
      </c>
      <c r="X17" s="114">
        <f t="shared" si="8"/>
        <v>0</v>
      </c>
      <c r="Y17" s="97">
        <f t="shared" si="9"/>
        <v>0</v>
      </c>
      <c r="Z17" s="74">
        <f t="shared" si="10"/>
        <v>206737773439</v>
      </c>
      <c r="AA17" s="75">
        <f t="shared" si="11"/>
        <v>12195637034</v>
      </c>
      <c r="AB17" s="75">
        <f t="shared" si="12"/>
        <v>218933410473</v>
      </c>
      <c r="AC17" s="97">
        <f t="shared" si="13"/>
        <v>0.72106832895905237</v>
      </c>
      <c r="AD17" s="74">
        <f>SUM(AD9:AD16)</f>
        <v>55652987863</v>
      </c>
      <c r="AE17" s="75">
        <f>SUM(AE9:AE16)</f>
        <v>4423161633</v>
      </c>
      <c r="AF17" s="75">
        <f t="shared" si="14"/>
        <v>60076149496</v>
      </c>
      <c r="AG17" s="75">
        <f>SUM(AG9:AG16)</f>
        <v>277782585857</v>
      </c>
      <c r="AH17" s="75">
        <f>SUM(AH9:AH16)</f>
        <v>270046682319</v>
      </c>
      <c r="AI17" s="75">
        <f>SUM(AI9:AI16)</f>
        <v>194509934228</v>
      </c>
      <c r="AJ17" s="97">
        <f t="shared" si="15"/>
        <v>0.72028262875760807</v>
      </c>
      <c r="AK17" s="97">
        <f t="shared" si="16"/>
        <v>0.22279505746105088</v>
      </c>
    </row>
    <row r="18" spans="1:37" s="12" customFormat="1" ht="13" x14ac:dyDescent="0.3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ht="13" x14ac:dyDescent="0.3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5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5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5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5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4"/>
  <sheetViews>
    <sheetView showGridLines="0" view="pageBreakPreview" topLeftCell="F26" zoomScale="60" zoomScaleNormal="100" workbookViewId="0">
      <selection activeCell="AJ42" sqref="AJ42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ht="13" x14ac:dyDescent="0.3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ht="13" x14ac:dyDescent="0.3">
      <c r="A9" s="28" t="s">
        <v>23</v>
      </c>
      <c r="B9" s="37" t="s">
        <v>61</v>
      </c>
      <c r="C9" s="38" t="s">
        <v>62</v>
      </c>
      <c r="D9" s="70">
        <v>3527316852</v>
      </c>
      <c r="E9" s="71">
        <v>157832518</v>
      </c>
      <c r="F9" s="72">
        <f>$D9       +$E9</f>
        <v>3685149370</v>
      </c>
      <c r="G9" s="70">
        <v>3427216852</v>
      </c>
      <c r="H9" s="71">
        <v>159213435</v>
      </c>
      <c r="I9" s="73">
        <f>$G9       +$H9</f>
        <v>3586430287</v>
      </c>
      <c r="J9" s="70">
        <v>822442051</v>
      </c>
      <c r="K9" s="71">
        <v>7459636</v>
      </c>
      <c r="L9" s="71">
        <f>$J9       +$K9</f>
        <v>829901687</v>
      </c>
      <c r="M9" s="96">
        <f>IF(($F9       =0),0,($L9       /$F9       ))</f>
        <v>0.22520164141949015</v>
      </c>
      <c r="N9" s="106">
        <v>547889259</v>
      </c>
      <c r="O9" s="107">
        <v>22549843</v>
      </c>
      <c r="P9" s="108">
        <f>$N9       +$O9</f>
        <v>570439102</v>
      </c>
      <c r="Q9" s="96">
        <f>IF(($F9       =0),0,($P9       /$F9       ))</f>
        <v>0.15479402453637855</v>
      </c>
      <c r="R9" s="106">
        <v>771638599</v>
      </c>
      <c r="S9" s="108">
        <v>11572236</v>
      </c>
      <c r="T9" s="108">
        <f>$R9       +$S9</f>
        <v>783210835</v>
      </c>
      <c r="U9" s="96">
        <f>IF(($I9       =0),0,($T9       /$I9       ))</f>
        <v>0.21838172565042249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2141969909</v>
      </c>
      <c r="AA9" s="71">
        <f>$K9       +$O9       +$S9</f>
        <v>41581715</v>
      </c>
      <c r="AB9" s="71">
        <f>$Z9       +$AA9</f>
        <v>2183551624</v>
      </c>
      <c r="AC9" s="96">
        <f>IF(($I9       =0),0,($AB9       /$I9       ))</f>
        <v>0.6088370466630515</v>
      </c>
      <c r="AD9" s="70">
        <v>728329965</v>
      </c>
      <c r="AE9" s="71">
        <v>30933013</v>
      </c>
      <c r="AF9" s="71">
        <f>$AD9       +$AE9</f>
        <v>759262978</v>
      </c>
      <c r="AG9" s="71">
        <v>3111709093</v>
      </c>
      <c r="AH9" s="71">
        <v>3264736365</v>
      </c>
      <c r="AI9" s="71">
        <v>2355012671</v>
      </c>
      <c r="AJ9" s="96">
        <f>IF(($AH9       =0),0,($AI9       /$AH9       ))</f>
        <v>0.72134849730814332</v>
      </c>
      <c r="AK9" s="96">
        <f>IF(($AF9       =0),0,(($T9       /$AF9       )-1))</f>
        <v>3.1540925468382275E-2</v>
      </c>
      <c r="AL9" s="11"/>
      <c r="AM9" s="11"/>
      <c r="AN9" s="11"/>
      <c r="AO9" s="11"/>
    </row>
    <row r="10" spans="1:41" s="12" customFormat="1" ht="13" x14ac:dyDescent="0.3">
      <c r="A10" s="28" t="s">
        <v>23</v>
      </c>
      <c r="B10" s="37" t="s">
        <v>63</v>
      </c>
      <c r="C10" s="38" t="s">
        <v>64</v>
      </c>
      <c r="D10" s="70">
        <v>6754320807</v>
      </c>
      <c r="E10" s="71">
        <v>428431550</v>
      </c>
      <c r="F10" s="73">
        <f t="shared" ref="F10:F28" si="0">$D10      +$E10</f>
        <v>7182752357</v>
      </c>
      <c r="G10" s="70">
        <v>6474630646</v>
      </c>
      <c r="H10" s="71">
        <v>406425183</v>
      </c>
      <c r="I10" s="73">
        <f t="shared" ref="I10:I28" si="1">$G10      +$H10</f>
        <v>6881055829</v>
      </c>
      <c r="J10" s="70">
        <v>1946627293</v>
      </c>
      <c r="K10" s="71">
        <v>3042391</v>
      </c>
      <c r="L10" s="71">
        <f t="shared" ref="L10:L28" si="2">$J10      +$K10</f>
        <v>1949669684</v>
      </c>
      <c r="M10" s="96">
        <f t="shared" ref="M10:M28" si="3">IF(($F10      =0),0,($L10      /$F10      ))</f>
        <v>0.27143768671071283</v>
      </c>
      <c r="N10" s="106">
        <v>1512284311</v>
      </c>
      <c r="O10" s="107">
        <v>15219543</v>
      </c>
      <c r="P10" s="108">
        <f t="shared" ref="P10:P28" si="4">$N10      +$O10</f>
        <v>1527503854</v>
      </c>
      <c r="Q10" s="96">
        <f t="shared" ref="Q10:Q28" si="5">IF(($F10      =0),0,($P10      /$F10      ))</f>
        <v>0.21266274793831097</v>
      </c>
      <c r="R10" s="106">
        <v>1439818114</v>
      </c>
      <c r="S10" s="108">
        <v>39185377</v>
      </c>
      <c r="T10" s="108">
        <f t="shared" ref="T10:T28" si="6">$R10      +$S10</f>
        <v>1479003491</v>
      </c>
      <c r="U10" s="96">
        <f t="shared" ref="U10:U28" si="7">IF(($I10      =0),0,($T10      /$I10      ))</f>
        <v>0.21493845243440474</v>
      </c>
      <c r="V10" s="106">
        <v>0</v>
      </c>
      <c r="W10" s="108">
        <v>0</v>
      </c>
      <c r="X10" s="108">
        <f t="shared" ref="X10:X28" si="8">$V10      +$W10</f>
        <v>0</v>
      </c>
      <c r="Y10" s="96">
        <f t="shared" ref="Y10:Y28" si="9">IF(($I10      =0),0,($X10      /$I10      ))</f>
        <v>0</v>
      </c>
      <c r="Z10" s="70">
        <f t="shared" ref="Z10:Z28" si="10">$J10      +$N10      +$R10</f>
        <v>4898729718</v>
      </c>
      <c r="AA10" s="71">
        <f t="shared" ref="AA10:AA28" si="11">$K10      +$O10      +$S10</f>
        <v>57447311</v>
      </c>
      <c r="AB10" s="71">
        <f t="shared" ref="AB10:AB28" si="12">$Z10      +$AA10</f>
        <v>4956177029</v>
      </c>
      <c r="AC10" s="96">
        <f t="shared" ref="AC10:AC28" si="13">IF(($I10      =0),0,($AB10      /$I10      ))</f>
        <v>0.72026403391647298</v>
      </c>
      <c r="AD10" s="70">
        <v>1627635547</v>
      </c>
      <c r="AE10" s="71">
        <v>37166650</v>
      </c>
      <c r="AF10" s="71">
        <f t="shared" ref="AF10:AF28" si="14">$AD10      +$AE10</f>
        <v>1664802197</v>
      </c>
      <c r="AG10" s="71">
        <v>6530102836</v>
      </c>
      <c r="AH10" s="71">
        <v>6713590336</v>
      </c>
      <c r="AI10" s="71">
        <v>4725808750</v>
      </c>
      <c r="AJ10" s="96">
        <f t="shared" ref="AJ10:AJ28" si="15">IF(($AH10      =0),0,($AI10      /$AH10      ))</f>
        <v>0.7039167589149723</v>
      </c>
      <c r="AK10" s="96">
        <f t="shared" ref="AK10:AK28" si="16">IF(($AF10      =0),0,(($T10      /$AF10      )-1))</f>
        <v>-0.11160407304532172</v>
      </c>
      <c r="AL10" s="11"/>
      <c r="AM10" s="11"/>
      <c r="AN10" s="11"/>
      <c r="AO10" s="11"/>
    </row>
    <row r="11" spans="1:41" s="12" customFormat="1" ht="13" x14ac:dyDescent="0.3">
      <c r="A11" s="28" t="s">
        <v>23</v>
      </c>
      <c r="B11" s="37" t="s">
        <v>65</v>
      </c>
      <c r="C11" s="38" t="s">
        <v>66</v>
      </c>
      <c r="D11" s="70">
        <v>3156893888</v>
      </c>
      <c r="E11" s="71">
        <v>259784080</v>
      </c>
      <c r="F11" s="73">
        <f t="shared" si="0"/>
        <v>3416677968</v>
      </c>
      <c r="G11" s="70">
        <v>3126653043</v>
      </c>
      <c r="H11" s="71">
        <v>337806624</v>
      </c>
      <c r="I11" s="73">
        <f t="shared" si="1"/>
        <v>3464459667</v>
      </c>
      <c r="J11" s="70">
        <v>848928971</v>
      </c>
      <c r="K11" s="71">
        <v>18954877</v>
      </c>
      <c r="L11" s="71">
        <f t="shared" si="2"/>
        <v>867883848</v>
      </c>
      <c r="M11" s="96">
        <f t="shared" si="3"/>
        <v>0.25401394457670468</v>
      </c>
      <c r="N11" s="106">
        <v>796344913</v>
      </c>
      <c r="O11" s="107">
        <v>62073132</v>
      </c>
      <c r="P11" s="108">
        <f t="shared" si="4"/>
        <v>858418045</v>
      </c>
      <c r="Q11" s="96">
        <f t="shared" si="5"/>
        <v>0.25124347481377851</v>
      </c>
      <c r="R11" s="106">
        <v>780875140</v>
      </c>
      <c r="S11" s="108">
        <v>63543039</v>
      </c>
      <c r="T11" s="108">
        <f t="shared" si="6"/>
        <v>844418179</v>
      </c>
      <c r="U11" s="96">
        <f t="shared" si="7"/>
        <v>0.24373733862262337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2426149024</v>
      </c>
      <c r="AA11" s="71">
        <f t="shared" si="11"/>
        <v>144571048</v>
      </c>
      <c r="AB11" s="71">
        <f t="shared" si="12"/>
        <v>2570720072</v>
      </c>
      <c r="AC11" s="96">
        <f t="shared" si="13"/>
        <v>0.74202626645848035</v>
      </c>
      <c r="AD11" s="70">
        <v>794742686</v>
      </c>
      <c r="AE11" s="71">
        <v>62497885</v>
      </c>
      <c r="AF11" s="71">
        <f t="shared" si="14"/>
        <v>857240571</v>
      </c>
      <c r="AG11" s="71">
        <v>3532397243</v>
      </c>
      <c r="AH11" s="71">
        <v>3337753781</v>
      </c>
      <c r="AI11" s="71">
        <v>2529958404</v>
      </c>
      <c r="AJ11" s="96">
        <f t="shared" si="15"/>
        <v>0.75798233482699184</v>
      </c>
      <c r="AK11" s="96">
        <f t="shared" si="16"/>
        <v>-1.4957752157066295E-2</v>
      </c>
      <c r="AL11" s="11"/>
      <c r="AM11" s="11"/>
      <c r="AN11" s="11"/>
      <c r="AO11" s="11"/>
    </row>
    <row r="12" spans="1:41" s="12" customFormat="1" ht="13" x14ac:dyDescent="0.3">
      <c r="A12" s="28" t="s">
        <v>23</v>
      </c>
      <c r="B12" s="37" t="s">
        <v>67</v>
      </c>
      <c r="C12" s="38" t="s">
        <v>68</v>
      </c>
      <c r="D12" s="70">
        <v>6418414194</v>
      </c>
      <c r="E12" s="71">
        <v>576301627</v>
      </c>
      <c r="F12" s="73">
        <f t="shared" si="0"/>
        <v>6994715821</v>
      </c>
      <c r="G12" s="70">
        <v>6483155253</v>
      </c>
      <c r="H12" s="71">
        <v>655206970</v>
      </c>
      <c r="I12" s="73">
        <f t="shared" si="1"/>
        <v>7138362223</v>
      </c>
      <c r="J12" s="70">
        <v>1662124959</v>
      </c>
      <c r="K12" s="71">
        <v>31163215</v>
      </c>
      <c r="L12" s="71">
        <f t="shared" si="2"/>
        <v>1693288174</v>
      </c>
      <c r="M12" s="96">
        <f t="shared" si="3"/>
        <v>0.24208105337407673</v>
      </c>
      <c r="N12" s="106">
        <v>4045445605</v>
      </c>
      <c r="O12" s="107">
        <v>0</v>
      </c>
      <c r="P12" s="108">
        <f t="shared" si="4"/>
        <v>4045445605</v>
      </c>
      <c r="Q12" s="96">
        <f t="shared" si="5"/>
        <v>0.57835739271272391</v>
      </c>
      <c r="R12" s="106">
        <v>-1062223055</v>
      </c>
      <c r="S12" s="108">
        <v>5656770185</v>
      </c>
      <c r="T12" s="108">
        <f t="shared" si="6"/>
        <v>4594547130</v>
      </c>
      <c r="U12" s="96">
        <f t="shared" si="7"/>
        <v>0.64364163465903179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4645347509</v>
      </c>
      <c r="AA12" s="71">
        <f t="shared" si="11"/>
        <v>5687933400</v>
      </c>
      <c r="AB12" s="71">
        <f t="shared" si="12"/>
        <v>10333280909</v>
      </c>
      <c r="AC12" s="96">
        <f t="shared" si="13"/>
        <v>1.4475702669872768</v>
      </c>
      <c r="AD12" s="70">
        <v>8553137800</v>
      </c>
      <c r="AE12" s="71">
        <v>221106498</v>
      </c>
      <c r="AF12" s="71">
        <f t="shared" si="14"/>
        <v>8774244298</v>
      </c>
      <c r="AG12" s="71">
        <v>6498701830</v>
      </c>
      <c r="AH12" s="71">
        <v>6796815065</v>
      </c>
      <c r="AI12" s="71">
        <v>18178419570</v>
      </c>
      <c r="AJ12" s="96">
        <f t="shared" si="15"/>
        <v>2.6745496818957513</v>
      </c>
      <c r="AK12" s="96">
        <f t="shared" si="16"/>
        <v>-0.47635978963484293</v>
      </c>
      <c r="AL12" s="11"/>
      <c r="AM12" s="11"/>
      <c r="AN12" s="11"/>
      <c r="AO12" s="11"/>
    </row>
    <row r="13" spans="1:41" s="12" customFormat="1" ht="13" x14ac:dyDescent="0.3">
      <c r="A13" s="28" t="s">
        <v>23</v>
      </c>
      <c r="B13" s="37" t="s">
        <v>69</v>
      </c>
      <c r="C13" s="38" t="s">
        <v>70</v>
      </c>
      <c r="D13" s="70">
        <v>2214241724</v>
      </c>
      <c r="E13" s="71">
        <v>68740696</v>
      </c>
      <c r="F13" s="73">
        <f t="shared" si="0"/>
        <v>2282982420</v>
      </c>
      <c r="G13" s="70">
        <v>2378499571</v>
      </c>
      <c r="H13" s="71">
        <v>185364249</v>
      </c>
      <c r="I13" s="73">
        <f t="shared" si="1"/>
        <v>2563863820</v>
      </c>
      <c r="J13" s="70">
        <v>630990847</v>
      </c>
      <c r="K13" s="71">
        <v>12862352</v>
      </c>
      <c r="L13" s="71">
        <f t="shared" si="2"/>
        <v>643853199</v>
      </c>
      <c r="M13" s="96">
        <f t="shared" si="3"/>
        <v>0.2820228458001004</v>
      </c>
      <c r="N13" s="106">
        <v>624270876</v>
      </c>
      <c r="O13" s="107">
        <v>49089234</v>
      </c>
      <c r="P13" s="108">
        <f t="shared" si="4"/>
        <v>673360110</v>
      </c>
      <c r="Q13" s="96">
        <f t="shared" si="5"/>
        <v>0.29494756687613916</v>
      </c>
      <c r="R13" s="106">
        <v>559439548</v>
      </c>
      <c r="S13" s="108">
        <v>52757127</v>
      </c>
      <c r="T13" s="108">
        <f t="shared" si="6"/>
        <v>612196675</v>
      </c>
      <c r="U13" s="96">
        <f t="shared" si="7"/>
        <v>0.23877893600448716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1814701271</v>
      </c>
      <c r="AA13" s="71">
        <f t="shared" si="11"/>
        <v>114708713</v>
      </c>
      <c r="AB13" s="71">
        <f t="shared" si="12"/>
        <v>1929409984</v>
      </c>
      <c r="AC13" s="96">
        <f t="shared" si="13"/>
        <v>0.7525399629064542</v>
      </c>
      <c r="AD13" s="70">
        <v>482426092</v>
      </c>
      <c r="AE13" s="71">
        <v>-13501008</v>
      </c>
      <c r="AF13" s="71">
        <f t="shared" si="14"/>
        <v>468925084</v>
      </c>
      <c r="AG13" s="71">
        <v>2093776532</v>
      </c>
      <c r="AH13" s="71">
        <v>2281532246</v>
      </c>
      <c r="AI13" s="71">
        <v>1669686039</v>
      </c>
      <c r="AJ13" s="96">
        <f t="shared" si="15"/>
        <v>0.73182662306320956</v>
      </c>
      <c r="AK13" s="96">
        <f t="shared" si="16"/>
        <v>0.30553194079078105</v>
      </c>
      <c r="AL13" s="11"/>
      <c r="AM13" s="11"/>
      <c r="AN13" s="11"/>
      <c r="AO13" s="11"/>
    </row>
    <row r="14" spans="1:41" s="12" customFormat="1" ht="13" x14ac:dyDescent="0.3">
      <c r="A14" s="28" t="s">
        <v>23</v>
      </c>
      <c r="B14" s="37" t="s">
        <v>71</v>
      </c>
      <c r="C14" s="38" t="s">
        <v>72</v>
      </c>
      <c r="D14" s="70">
        <v>3762787100</v>
      </c>
      <c r="E14" s="71">
        <v>830967400</v>
      </c>
      <c r="F14" s="73">
        <f t="shared" si="0"/>
        <v>4593754500</v>
      </c>
      <c r="G14" s="70">
        <v>4170571199</v>
      </c>
      <c r="H14" s="71">
        <v>834530301</v>
      </c>
      <c r="I14" s="73">
        <f t="shared" si="1"/>
        <v>5005101500</v>
      </c>
      <c r="J14" s="70">
        <v>1165734455</v>
      </c>
      <c r="K14" s="71">
        <v>62410744</v>
      </c>
      <c r="L14" s="71">
        <f t="shared" si="2"/>
        <v>1228145199</v>
      </c>
      <c r="M14" s="96">
        <f t="shared" si="3"/>
        <v>0.26735107394180513</v>
      </c>
      <c r="N14" s="106">
        <v>929422087</v>
      </c>
      <c r="O14" s="107">
        <v>162039123</v>
      </c>
      <c r="P14" s="108">
        <f t="shared" si="4"/>
        <v>1091461210</v>
      </c>
      <c r="Q14" s="96">
        <f t="shared" si="5"/>
        <v>0.23759676534738633</v>
      </c>
      <c r="R14" s="106">
        <v>944093798</v>
      </c>
      <c r="S14" s="108">
        <v>200093792</v>
      </c>
      <c r="T14" s="108">
        <f t="shared" si="6"/>
        <v>1144187590</v>
      </c>
      <c r="U14" s="96">
        <f t="shared" si="7"/>
        <v>0.22860427306019668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3039250340</v>
      </c>
      <c r="AA14" s="71">
        <f t="shared" si="11"/>
        <v>424543659</v>
      </c>
      <c r="AB14" s="71">
        <f t="shared" si="12"/>
        <v>3463793999</v>
      </c>
      <c r="AC14" s="96">
        <f t="shared" si="13"/>
        <v>0.69205269843179007</v>
      </c>
      <c r="AD14" s="70">
        <v>913058131</v>
      </c>
      <c r="AE14" s="71">
        <v>67769575</v>
      </c>
      <c r="AF14" s="71">
        <f t="shared" si="14"/>
        <v>980827706</v>
      </c>
      <c r="AG14" s="71">
        <v>4088807600</v>
      </c>
      <c r="AH14" s="71">
        <v>4203183099</v>
      </c>
      <c r="AI14" s="71">
        <v>3085455241</v>
      </c>
      <c r="AJ14" s="96">
        <f t="shared" si="15"/>
        <v>0.73407585830226518</v>
      </c>
      <c r="AK14" s="96">
        <f t="shared" si="16"/>
        <v>0.16655308878479014</v>
      </c>
      <c r="AL14" s="11"/>
      <c r="AM14" s="11"/>
      <c r="AN14" s="11"/>
      <c r="AO14" s="11"/>
    </row>
    <row r="15" spans="1:41" s="12" customFormat="1" ht="13" x14ac:dyDescent="0.3">
      <c r="A15" s="28" t="s">
        <v>23</v>
      </c>
      <c r="B15" s="37" t="s">
        <v>73</v>
      </c>
      <c r="C15" s="38" t="s">
        <v>74</v>
      </c>
      <c r="D15" s="70">
        <v>4028834550</v>
      </c>
      <c r="E15" s="71">
        <v>1128559590</v>
      </c>
      <c r="F15" s="73">
        <f t="shared" si="0"/>
        <v>5157394140</v>
      </c>
      <c r="G15" s="70">
        <v>4035189208</v>
      </c>
      <c r="H15" s="71">
        <v>1024469267</v>
      </c>
      <c r="I15" s="73">
        <f t="shared" si="1"/>
        <v>5059658475</v>
      </c>
      <c r="J15" s="70">
        <v>1091456031</v>
      </c>
      <c r="K15" s="71">
        <v>135635555</v>
      </c>
      <c r="L15" s="71">
        <f t="shared" si="2"/>
        <v>1227091586</v>
      </c>
      <c r="M15" s="96">
        <f t="shared" si="3"/>
        <v>0.23792860361065987</v>
      </c>
      <c r="N15" s="106">
        <v>1079675966</v>
      </c>
      <c r="O15" s="107">
        <v>224109158</v>
      </c>
      <c r="P15" s="108">
        <f t="shared" si="4"/>
        <v>1303785124</v>
      </c>
      <c r="Q15" s="96">
        <f t="shared" si="5"/>
        <v>0.25279920219554908</v>
      </c>
      <c r="R15" s="106">
        <v>862183352</v>
      </c>
      <c r="S15" s="108">
        <v>152002868</v>
      </c>
      <c r="T15" s="108">
        <f t="shared" si="6"/>
        <v>1014186220</v>
      </c>
      <c r="U15" s="96">
        <f t="shared" si="7"/>
        <v>0.20044558837540907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3033315349</v>
      </c>
      <c r="AA15" s="71">
        <f t="shared" si="11"/>
        <v>511747581</v>
      </c>
      <c r="AB15" s="71">
        <f t="shared" si="12"/>
        <v>3545062930</v>
      </c>
      <c r="AC15" s="96">
        <f t="shared" si="13"/>
        <v>0.70065261272402379</v>
      </c>
      <c r="AD15" s="70">
        <v>851692777</v>
      </c>
      <c r="AE15" s="71">
        <v>97162913</v>
      </c>
      <c r="AF15" s="71">
        <f t="shared" si="14"/>
        <v>948855690</v>
      </c>
      <c r="AG15" s="71">
        <v>5008521759</v>
      </c>
      <c r="AH15" s="71">
        <v>4985390160</v>
      </c>
      <c r="AI15" s="71">
        <v>3214056075</v>
      </c>
      <c r="AJ15" s="96">
        <f t="shared" si="15"/>
        <v>0.64469499313971446</v>
      </c>
      <c r="AK15" s="96">
        <f t="shared" si="16"/>
        <v>6.8851913613965809E-2</v>
      </c>
      <c r="AL15" s="11"/>
      <c r="AM15" s="11"/>
      <c r="AN15" s="11"/>
      <c r="AO15" s="11"/>
    </row>
    <row r="16" spans="1:41" s="12" customFormat="1" ht="13" x14ac:dyDescent="0.3">
      <c r="A16" s="28" t="s">
        <v>23</v>
      </c>
      <c r="B16" s="37" t="s">
        <v>75</v>
      </c>
      <c r="C16" s="38" t="s">
        <v>76</v>
      </c>
      <c r="D16" s="70">
        <v>2589361545</v>
      </c>
      <c r="E16" s="71">
        <v>264380325</v>
      </c>
      <c r="F16" s="73">
        <f t="shared" si="0"/>
        <v>2853741870</v>
      </c>
      <c r="G16" s="70">
        <v>2589741223</v>
      </c>
      <c r="H16" s="71">
        <v>290724727</v>
      </c>
      <c r="I16" s="73">
        <f t="shared" si="1"/>
        <v>2880465950</v>
      </c>
      <c r="J16" s="70">
        <v>562782365</v>
      </c>
      <c r="K16" s="71">
        <v>7542509</v>
      </c>
      <c r="L16" s="71">
        <f t="shared" si="2"/>
        <v>570324874</v>
      </c>
      <c r="M16" s="96">
        <f t="shared" si="3"/>
        <v>0.19985159835076463</v>
      </c>
      <c r="N16" s="106">
        <v>555972558</v>
      </c>
      <c r="O16" s="107">
        <v>29905704</v>
      </c>
      <c r="P16" s="108">
        <f t="shared" si="4"/>
        <v>585878262</v>
      </c>
      <c r="Q16" s="96">
        <f t="shared" si="5"/>
        <v>0.20530177174013289</v>
      </c>
      <c r="R16" s="106">
        <v>537047817</v>
      </c>
      <c r="S16" s="108">
        <v>16350068</v>
      </c>
      <c r="T16" s="108">
        <f t="shared" si="6"/>
        <v>553397885</v>
      </c>
      <c r="U16" s="96">
        <f t="shared" si="7"/>
        <v>0.19212096049946364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1655802740</v>
      </c>
      <c r="AA16" s="71">
        <f t="shared" si="11"/>
        <v>53798281</v>
      </c>
      <c r="AB16" s="71">
        <f t="shared" si="12"/>
        <v>1709601021</v>
      </c>
      <c r="AC16" s="96">
        <f t="shared" si="13"/>
        <v>0.59351544183329086</v>
      </c>
      <c r="AD16" s="70">
        <v>538468407</v>
      </c>
      <c r="AE16" s="71">
        <v>16887092</v>
      </c>
      <c r="AF16" s="71">
        <f t="shared" si="14"/>
        <v>555355499</v>
      </c>
      <c r="AG16" s="71">
        <v>2602497984</v>
      </c>
      <c r="AH16" s="71">
        <v>2622113398</v>
      </c>
      <c r="AI16" s="71">
        <v>1800868957</v>
      </c>
      <c r="AJ16" s="96">
        <f t="shared" si="15"/>
        <v>0.68680056262006106</v>
      </c>
      <c r="AK16" s="96">
        <f t="shared" si="16"/>
        <v>-3.5249745496802598E-3</v>
      </c>
      <c r="AL16" s="11"/>
      <c r="AM16" s="11"/>
      <c r="AN16" s="11"/>
      <c r="AO16" s="11"/>
    </row>
    <row r="17" spans="1:41" s="12" customFormat="1" ht="13" x14ac:dyDescent="0.3">
      <c r="A17" s="28" t="s">
        <v>23</v>
      </c>
      <c r="B17" s="37" t="s">
        <v>77</v>
      </c>
      <c r="C17" s="38" t="s">
        <v>78</v>
      </c>
      <c r="D17" s="70">
        <v>3802906843</v>
      </c>
      <c r="E17" s="71">
        <v>183780057</v>
      </c>
      <c r="F17" s="73">
        <f t="shared" si="0"/>
        <v>3986686900</v>
      </c>
      <c r="G17" s="70">
        <v>3759821404</v>
      </c>
      <c r="H17" s="71">
        <v>239364564</v>
      </c>
      <c r="I17" s="73">
        <f t="shared" si="1"/>
        <v>3999185968</v>
      </c>
      <c r="J17" s="70">
        <v>873858990</v>
      </c>
      <c r="K17" s="71">
        <v>29411192</v>
      </c>
      <c r="L17" s="71">
        <f t="shared" si="2"/>
        <v>903270182</v>
      </c>
      <c r="M17" s="96">
        <f t="shared" si="3"/>
        <v>0.22657163821919399</v>
      </c>
      <c r="N17" s="106">
        <v>851887597</v>
      </c>
      <c r="O17" s="107">
        <v>36843865</v>
      </c>
      <c r="P17" s="108">
        <f t="shared" si="4"/>
        <v>888731462</v>
      </c>
      <c r="Q17" s="96">
        <f t="shared" si="5"/>
        <v>0.22292482060730678</v>
      </c>
      <c r="R17" s="106">
        <v>821946622</v>
      </c>
      <c r="S17" s="108">
        <v>52295126</v>
      </c>
      <c r="T17" s="108">
        <f t="shared" si="6"/>
        <v>874241748</v>
      </c>
      <c r="U17" s="96">
        <f t="shared" si="7"/>
        <v>0.2186049248510466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2547693209</v>
      </c>
      <c r="AA17" s="71">
        <f t="shared" si="11"/>
        <v>118550183</v>
      </c>
      <c r="AB17" s="71">
        <f t="shared" si="12"/>
        <v>2666243392</v>
      </c>
      <c r="AC17" s="96">
        <f t="shared" si="13"/>
        <v>0.66669652607662877</v>
      </c>
      <c r="AD17" s="70">
        <v>760611701</v>
      </c>
      <c r="AE17" s="71">
        <v>32666819</v>
      </c>
      <c r="AF17" s="71">
        <f t="shared" si="14"/>
        <v>793278520</v>
      </c>
      <c r="AG17" s="71">
        <v>3674608696</v>
      </c>
      <c r="AH17" s="71">
        <v>3524750891</v>
      </c>
      <c r="AI17" s="71">
        <v>2634629783</v>
      </c>
      <c r="AJ17" s="96">
        <f t="shared" si="15"/>
        <v>0.74746552720284143</v>
      </c>
      <c r="AK17" s="96">
        <f t="shared" si="16"/>
        <v>0.10206154075620244</v>
      </c>
      <c r="AL17" s="11"/>
      <c r="AM17" s="11"/>
      <c r="AN17" s="11"/>
      <c r="AO17" s="11"/>
    </row>
    <row r="18" spans="1:41" s="12" customFormat="1" ht="13" x14ac:dyDescent="0.3">
      <c r="A18" s="28" t="s">
        <v>23</v>
      </c>
      <c r="B18" s="37" t="s">
        <v>79</v>
      </c>
      <c r="C18" s="38" t="s">
        <v>80</v>
      </c>
      <c r="D18" s="70">
        <v>1993804929</v>
      </c>
      <c r="E18" s="71">
        <v>611390608</v>
      </c>
      <c r="F18" s="73">
        <f t="shared" si="0"/>
        <v>2605195537</v>
      </c>
      <c r="G18" s="70">
        <v>2001304929</v>
      </c>
      <c r="H18" s="71">
        <v>569911842</v>
      </c>
      <c r="I18" s="73">
        <f t="shared" si="1"/>
        <v>2571216771</v>
      </c>
      <c r="J18" s="70">
        <v>526605862</v>
      </c>
      <c r="K18" s="71">
        <v>96064626</v>
      </c>
      <c r="L18" s="71">
        <f t="shared" si="2"/>
        <v>622670488</v>
      </c>
      <c r="M18" s="96">
        <f t="shared" si="3"/>
        <v>0.23901103742755261</v>
      </c>
      <c r="N18" s="106">
        <v>479138388</v>
      </c>
      <c r="O18" s="107">
        <v>157054821</v>
      </c>
      <c r="P18" s="108">
        <f t="shared" si="4"/>
        <v>636193209</v>
      </c>
      <c r="Q18" s="96">
        <f t="shared" si="5"/>
        <v>0.24420171152780537</v>
      </c>
      <c r="R18" s="106">
        <v>404252266</v>
      </c>
      <c r="S18" s="108">
        <v>81359572</v>
      </c>
      <c r="T18" s="108">
        <f t="shared" si="6"/>
        <v>485611838</v>
      </c>
      <c r="U18" s="96">
        <f t="shared" si="7"/>
        <v>0.18886460429049529</v>
      </c>
      <c r="V18" s="106">
        <v>0</v>
      </c>
      <c r="W18" s="108">
        <v>0</v>
      </c>
      <c r="X18" s="108">
        <f t="shared" si="8"/>
        <v>0</v>
      </c>
      <c r="Y18" s="96">
        <f t="shared" si="9"/>
        <v>0</v>
      </c>
      <c r="Z18" s="70">
        <f t="shared" si="10"/>
        <v>1409996516</v>
      </c>
      <c r="AA18" s="71">
        <f t="shared" si="11"/>
        <v>334479019</v>
      </c>
      <c r="AB18" s="71">
        <f t="shared" si="12"/>
        <v>1744475535</v>
      </c>
      <c r="AC18" s="96">
        <f t="shared" si="13"/>
        <v>0.67846303535175567</v>
      </c>
      <c r="AD18" s="70">
        <v>404312320</v>
      </c>
      <c r="AE18" s="71">
        <v>145011444</v>
      </c>
      <c r="AF18" s="71">
        <f t="shared" si="14"/>
        <v>549323764</v>
      </c>
      <c r="AG18" s="71">
        <v>2459112595</v>
      </c>
      <c r="AH18" s="71">
        <v>2482357937</v>
      </c>
      <c r="AI18" s="71">
        <v>1810763115</v>
      </c>
      <c r="AJ18" s="96">
        <f t="shared" si="15"/>
        <v>0.72945286737671622</v>
      </c>
      <c r="AK18" s="96">
        <f t="shared" si="16"/>
        <v>-0.11598246821886993</v>
      </c>
      <c r="AL18" s="11"/>
      <c r="AM18" s="11"/>
      <c r="AN18" s="11"/>
      <c r="AO18" s="11"/>
    </row>
    <row r="19" spans="1:41" s="12" customFormat="1" ht="13" x14ac:dyDescent="0.3">
      <c r="A19" s="28" t="s">
        <v>23</v>
      </c>
      <c r="B19" s="37" t="s">
        <v>81</v>
      </c>
      <c r="C19" s="38" t="s">
        <v>82</v>
      </c>
      <c r="D19" s="70">
        <v>3474233663</v>
      </c>
      <c r="E19" s="71">
        <v>617205000</v>
      </c>
      <c r="F19" s="73">
        <f t="shared" si="0"/>
        <v>4091438663</v>
      </c>
      <c r="G19" s="70">
        <v>3478701310</v>
      </c>
      <c r="H19" s="71">
        <v>675024965</v>
      </c>
      <c r="I19" s="73">
        <f t="shared" si="1"/>
        <v>4153726275</v>
      </c>
      <c r="J19" s="70">
        <v>977271923</v>
      </c>
      <c r="K19" s="71">
        <v>55154002</v>
      </c>
      <c r="L19" s="71">
        <f t="shared" si="2"/>
        <v>1032425925</v>
      </c>
      <c r="M19" s="96">
        <f t="shared" si="3"/>
        <v>0.25233811625639418</v>
      </c>
      <c r="N19" s="106">
        <v>875585589</v>
      </c>
      <c r="O19" s="107">
        <v>104032415</v>
      </c>
      <c r="P19" s="108">
        <f t="shared" si="4"/>
        <v>979618004</v>
      </c>
      <c r="Q19" s="96">
        <f t="shared" si="5"/>
        <v>0.23943118415997625</v>
      </c>
      <c r="R19" s="106">
        <v>815553241</v>
      </c>
      <c r="S19" s="108">
        <v>151784690</v>
      </c>
      <c r="T19" s="108">
        <f t="shared" si="6"/>
        <v>967337931</v>
      </c>
      <c r="U19" s="96">
        <f t="shared" si="7"/>
        <v>0.23288437103381349</v>
      </c>
      <c r="V19" s="106">
        <v>0</v>
      </c>
      <c r="W19" s="108">
        <v>0</v>
      </c>
      <c r="X19" s="108">
        <f t="shared" si="8"/>
        <v>0</v>
      </c>
      <c r="Y19" s="96">
        <f t="shared" si="9"/>
        <v>0</v>
      </c>
      <c r="Z19" s="70">
        <f t="shared" si="10"/>
        <v>2668410753</v>
      </c>
      <c r="AA19" s="71">
        <f t="shared" si="11"/>
        <v>310971107</v>
      </c>
      <c r="AB19" s="71">
        <f t="shared" si="12"/>
        <v>2979381860</v>
      </c>
      <c r="AC19" s="96">
        <f t="shared" si="13"/>
        <v>0.71727929640717603</v>
      </c>
      <c r="AD19" s="70">
        <v>762571945</v>
      </c>
      <c r="AE19" s="71">
        <v>94727626</v>
      </c>
      <c r="AF19" s="71">
        <f t="shared" si="14"/>
        <v>857299571</v>
      </c>
      <c r="AG19" s="71">
        <v>3623679371</v>
      </c>
      <c r="AH19" s="71">
        <v>3819011199</v>
      </c>
      <c r="AI19" s="71">
        <v>2945329266</v>
      </c>
      <c r="AJ19" s="96">
        <f t="shared" si="15"/>
        <v>0.77122823488216752</v>
      </c>
      <c r="AK19" s="96">
        <f t="shared" si="16"/>
        <v>0.12835461922796187</v>
      </c>
      <c r="AL19" s="11"/>
      <c r="AM19" s="11"/>
      <c r="AN19" s="11"/>
      <c r="AO19" s="11"/>
    </row>
    <row r="20" spans="1:41" s="12" customFormat="1" ht="13" x14ac:dyDescent="0.3">
      <c r="A20" s="28" t="s">
        <v>23</v>
      </c>
      <c r="B20" s="37" t="s">
        <v>83</v>
      </c>
      <c r="C20" s="38" t="s">
        <v>84</v>
      </c>
      <c r="D20" s="70">
        <v>2365711380</v>
      </c>
      <c r="E20" s="71">
        <v>179266000</v>
      </c>
      <c r="F20" s="73">
        <f t="shared" si="0"/>
        <v>2544977380</v>
      </c>
      <c r="G20" s="70">
        <v>2372217587</v>
      </c>
      <c r="H20" s="71">
        <v>166666000</v>
      </c>
      <c r="I20" s="73">
        <f t="shared" si="1"/>
        <v>2538883587</v>
      </c>
      <c r="J20" s="70">
        <v>670087433</v>
      </c>
      <c r="K20" s="71">
        <v>8715137</v>
      </c>
      <c r="L20" s="71">
        <f t="shared" si="2"/>
        <v>678802570</v>
      </c>
      <c r="M20" s="96">
        <f t="shared" si="3"/>
        <v>0.26672243743085844</v>
      </c>
      <c r="N20" s="106">
        <v>505926134</v>
      </c>
      <c r="O20" s="107">
        <v>18382044</v>
      </c>
      <c r="P20" s="108">
        <f t="shared" si="4"/>
        <v>524308178</v>
      </c>
      <c r="Q20" s="96">
        <f t="shared" si="5"/>
        <v>0.20601683225962503</v>
      </c>
      <c r="R20" s="106">
        <v>541690348</v>
      </c>
      <c r="S20" s="108">
        <v>18205612</v>
      </c>
      <c r="T20" s="108">
        <f t="shared" si="6"/>
        <v>559895960</v>
      </c>
      <c r="U20" s="96">
        <f t="shared" si="7"/>
        <v>0.22052840975729227</v>
      </c>
      <c r="V20" s="106">
        <v>0</v>
      </c>
      <c r="W20" s="108">
        <v>0</v>
      </c>
      <c r="X20" s="108">
        <f t="shared" si="8"/>
        <v>0</v>
      </c>
      <c r="Y20" s="96">
        <f t="shared" si="9"/>
        <v>0</v>
      </c>
      <c r="Z20" s="70">
        <f t="shared" si="10"/>
        <v>1717703915</v>
      </c>
      <c r="AA20" s="71">
        <f t="shared" si="11"/>
        <v>45302793</v>
      </c>
      <c r="AB20" s="71">
        <f t="shared" si="12"/>
        <v>1763006708</v>
      </c>
      <c r="AC20" s="96">
        <f t="shared" si="13"/>
        <v>0.69440234165411541</v>
      </c>
      <c r="AD20" s="70">
        <v>453318139</v>
      </c>
      <c r="AE20" s="71">
        <v>24232387</v>
      </c>
      <c r="AF20" s="71">
        <f t="shared" si="14"/>
        <v>477550526</v>
      </c>
      <c r="AG20" s="71">
        <v>2367017218</v>
      </c>
      <c r="AH20" s="71">
        <v>2409602015</v>
      </c>
      <c r="AI20" s="71">
        <v>1657322395</v>
      </c>
      <c r="AJ20" s="96">
        <f t="shared" si="15"/>
        <v>0.6877992235576712</v>
      </c>
      <c r="AK20" s="96">
        <f t="shared" si="16"/>
        <v>0.17243292492991613</v>
      </c>
      <c r="AL20" s="11"/>
      <c r="AM20" s="11"/>
      <c r="AN20" s="11"/>
      <c r="AO20" s="11"/>
    </row>
    <row r="21" spans="1:41" s="12" customFormat="1" ht="13" x14ac:dyDescent="0.3">
      <c r="A21" s="28" t="s">
        <v>23</v>
      </c>
      <c r="B21" s="37" t="s">
        <v>85</v>
      </c>
      <c r="C21" s="38" t="s">
        <v>86</v>
      </c>
      <c r="D21" s="70">
        <v>2155760063</v>
      </c>
      <c r="E21" s="71">
        <v>310285000</v>
      </c>
      <c r="F21" s="73">
        <f t="shared" si="0"/>
        <v>2466045063</v>
      </c>
      <c r="G21" s="70">
        <v>2170957851</v>
      </c>
      <c r="H21" s="71">
        <v>459036181</v>
      </c>
      <c r="I21" s="73">
        <f t="shared" si="1"/>
        <v>2629994032</v>
      </c>
      <c r="J21" s="70">
        <v>672313686</v>
      </c>
      <c r="K21" s="71">
        <v>41615300</v>
      </c>
      <c r="L21" s="71">
        <f t="shared" si="2"/>
        <v>713928986</v>
      </c>
      <c r="M21" s="96">
        <f t="shared" si="3"/>
        <v>0.28950362534392987</v>
      </c>
      <c r="N21" s="106">
        <v>595722134</v>
      </c>
      <c r="O21" s="107">
        <v>71903637</v>
      </c>
      <c r="P21" s="108">
        <f t="shared" si="4"/>
        <v>667625771</v>
      </c>
      <c r="Q21" s="96">
        <f t="shared" si="5"/>
        <v>0.27072732003843353</v>
      </c>
      <c r="R21" s="106">
        <v>525801353</v>
      </c>
      <c r="S21" s="108">
        <v>70334414</v>
      </c>
      <c r="T21" s="108">
        <f t="shared" si="6"/>
        <v>596135767</v>
      </c>
      <c r="U21" s="96">
        <f t="shared" si="7"/>
        <v>0.22666810637082085</v>
      </c>
      <c r="V21" s="106">
        <v>0</v>
      </c>
      <c r="W21" s="108">
        <v>0</v>
      </c>
      <c r="X21" s="108">
        <f t="shared" si="8"/>
        <v>0</v>
      </c>
      <c r="Y21" s="96">
        <f t="shared" si="9"/>
        <v>0</v>
      </c>
      <c r="Z21" s="70">
        <f t="shared" si="10"/>
        <v>1793837173</v>
      </c>
      <c r="AA21" s="71">
        <f t="shared" si="11"/>
        <v>183853351</v>
      </c>
      <c r="AB21" s="71">
        <f t="shared" si="12"/>
        <v>1977690524</v>
      </c>
      <c r="AC21" s="96">
        <f t="shared" si="13"/>
        <v>0.75197528965343297</v>
      </c>
      <c r="AD21" s="70">
        <v>202128270</v>
      </c>
      <c r="AE21" s="71">
        <v>68593538</v>
      </c>
      <c r="AF21" s="71">
        <f t="shared" si="14"/>
        <v>270721808</v>
      </c>
      <c r="AG21" s="71">
        <v>2342694102</v>
      </c>
      <c r="AH21" s="71">
        <v>2633391399</v>
      </c>
      <c r="AI21" s="71">
        <v>1747477019</v>
      </c>
      <c r="AJ21" s="96">
        <f t="shared" si="15"/>
        <v>0.66358423577428871</v>
      </c>
      <c r="AK21" s="96">
        <f t="shared" si="16"/>
        <v>1.2020234402394356</v>
      </c>
      <c r="AL21" s="11"/>
      <c r="AM21" s="11"/>
      <c r="AN21" s="11"/>
      <c r="AO21" s="11"/>
    </row>
    <row r="22" spans="1:41" s="12" customFormat="1" ht="13" x14ac:dyDescent="0.3">
      <c r="A22" s="28" t="s">
        <v>23</v>
      </c>
      <c r="B22" s="37" t="s">
        <v>87</v>
      </c>
      <c r="C22" s="38" t="s">
        <v>88</v>
      </c>
      <c r="D22" s="70">
        <v>5669738454</v>
      </c>
      <c r="E22" s="71">
        <v>626869787</v>
      </c>
      <c r="F22" s="73">
        <f t="shared" si="0"/>
        <v>6296608241</v>
      </c>
      <c r="G22" s="70">
        <v>6563657623</v>
      </c>
      <c r="H22" s="71">
        <v>519446849</v>
      </c>
      <c r="I22" s="73">
        <f t="shared" si="1"/>
        <v>7083104472</v>
      </c>
      <c r="J22" s="70">
        <v>1643367895</v>
      </c>
      <c r="K22" s="71">
        <v>32738473</v>
      </c>
      <c r="L22" s="71">
        <f t="shared" si="2"/>
        <v>1676106368</v>
      </c>
      <c r="M22" s="96">
        <f t="shared" si="3"/>
        <v>0.26619194077950259</v>
      </c>
      <c r="N22" s="106">
        <v>1250552747</v>
      </c>
      <c r="O22" s="107">
        <v>57902854</v>
      </c>
      <c r="P22" s="108">
        <f t="shared" si="4"/>
        <v>1308455601</v>
      </c>
      <c r="Q22" s="96">
        <f t="shared" si="5"/>
        <v>0.20780324119262608</v>
      </c>
      <c r="R22" s="106">
        <v>1647860295</v>
      </c>
      <c r="S22" s="108">
        <v>54347592</v>
      </c>
      <c r="T22" s="108">
        <f t="shared" si="6"/>
        <v>1702207887</v>
      </c>
      <c r="U22" s="96">
        <f t="shared" si="7"/>
        <v>0.24031946637649423</v>
      </c>
      <c r="V22" s="106">
        <v>0</v>
      </c>
      <c r="W22" s="108">
        <v>0</v>
      </c>
      <c r="X22" s="108">
        <f t="shared" si="8"/>
        <v>0</v>
      </c>
      <c r="Y22" s="96">
        <f t="shared" si="9"/>
        <v>0</v>
      </c>
      <c r="Z22" s="70">
        <f t="shared" si="10"/>
        <v>4541780937</v>
      </c>
      <c r="AA22" s="71">
        <f t="shared" si="11"/>
        <v>144988919</v>
      </c>
      <c r="AB22" s="71">
        <f t="shared" si="12"/>
        <v>4686769856</v>
      </c>
      <c r="AC22" s="96">
        <f t="shared" si="13"/>
        <v>0.66168300559833959</v>
      </c>
      <c r="AD22" s="70">
        <v>898745880</v>
      </c>
      <c r="AE22" s="71">
        <v>97243904</v>
      </c>
      <c r="AF22" s="71">
        <f t="shared" si="14"/>
        <v>995989784</v>
      </c>
      <c r="AG22" s="71">
        <v>5802153411</v>
      </c>
      <c r="AH22" s="71">
        <v>5793251600</v>
      </c>
      <c r="AI22" s="71">
        <v>3698860141</v>
      </c>
      <c r="AJ22" s="96">
        <f t="shared" si="15"/>
        <v>0.63847738651640817</v>
      </c>
      <c r="AK22" s="96">
        <f t="shared" si="16"/>
        <v>0.70906159314581885</v>
      </c>
      <c r="AL22" s="11"/>
      <c r="AM22" s="11"/>
      <c r="AN22" s="11"/>
      <c r="AO22" s="11"/>
    </row>
    <row r="23" spans="1:41" s="12" customFormat="1" ht="13" x14ac:dyDescent="0.3">
      <c r="A23" s="28" t="s">
        <v>23</v>
      </c>
      <c r="B23" s="37" t="s">
        <v>89</v>
      </c>
      <c r="C23" s="38" t="s">
        <v>90</v>
      </c>
      <c r="D23" s="70">
        <v>3531357969</v>
      </c>
      <c r="E23" s="71">
        <v>167630448</v>
      </c>
      <c r="F23" s="73">
        <f t="shared" si="0"/>
        <v>3698988417</v>
      </c>
      <c r="G23" s="70">
        <v>3585901845</v>
      </c>
      <c r="H23" s="71">
        <v>200337602</v>
      </c>
      <c r="I23" s="73">
        <f t="shared" si="1"/>
        <v>3786239447</v>
      </c>
      <c r="J23" s="70">
        <v>973290497</v>
      </c>
      <c r="K23" s="71">
        <v>41572404</v>
      </c>
      <c r="L23" s="71">
        <f t="shared" si="2"/>
        <v>1014862901</v>
      </c>
      <c r="M23" s="96">
        <f t="shared" si="3"/>
        <v>0.27436228141073415</v>
      </c>
      <c r="N23" s="106">
        <v>877160839</v>
      </c>
      <c r="O23" s="107">
        <v>31823570</v>
      </c>
      <c r="P23" s="108">
        <f t="shared" si="4"/>
        <v>908984409</v>
      </c>
      <c r="Q23" s="96">
        <f t="shared" si="5"/>
        <v>0.24573864703723944</v>
      </c>
      <c r="R23" s="106">
        <v>685142710</v>
      </c>
      <c r="S23" s="108">
        <v>20337001</v>
      </c>
      <c r="T23" s="108">
        <f t="shared" si="6"/>
        <v>705479711</v>
      </c>
      <c r="U23" s="96">
        <f t="shared" si="7"/>
        <v>0.18632728354224448</v>
      </c>
      <c r="V23" s="106">
        <v>0</v>
      </c>
      <c r="W23" s="108">
        <v>0</v>
      </c>
      <c r="X23" s="108">
        <f t="shared" si="8"/>
        <v>0</v>
      </c>
      <c r="Y23" s="96">
        <f t="shared" si="9"/>
        <v>0</v>
      </c>
      <c r="Z23" s="70">
        <f t="shared" si="10"/>
        <v>2535594046</v>
      </c>
      <c r="AA23" s="71">
        <f t="shared" si="11"/>
        <v>93732975</v>
      </c>
      <c r="AB23" s="71">
        <f t="shared" si="12"/>
        <v>2629327021</v>
      </c>
      <c r="AC23" s="96">
        <f t="shared" si="13"/>
        <v>0.69444287869414301</v>
      </c>
      <c r="AD23" s="70">
        <v>647608510</v>
      </c>
      <c r="AE23" s="71">
        <v>37609221</v>
      </c>
      <c r="AF23" s="71">
        <f t="shared" si="14"/>
        <v>685217731</v>
      </c>
      <c r="AG23" s="71">
        <v>3561941978</v>
      </c>
      <c r="AH23" s="71">
        <v>3819890080</v>
      </c>
      <c r="AI23" s="71">
        <v>2260436987</v>
      </c>
      <c r="AJ23" s="96">
        <f t="shared" si="15"/>
        <v>0.59175445880892996</v>
      </c>
      <c r="AK23" s="96">
        <f t="shared" si="16"/>
        <v>2.9570133817800937E-2</v>
      </c>
      <c r="AL23" s="11"/>
      <c r="AM23" s="11"/>
      <c r="AN23" s="11"/>
      <c r="AO23" s="11"/>
    </row>
    <row r="24" spans="1:41" s="12" customFormat="1" ht="13" x14ac:dyDescent="0.3">
      <c r="A24" s="28" t="s">
        <v>23</v>
      </c>
      <c r="B24" s="37" t="s">
        <v>91</v>
      </c>
      <c r="C24" s="38" t="s">
        <v>92</v>
      </c>
      <c r="D24" s="70">
        <v>1887847030</v>
      </c>
      <c r="E24" s="71">
        <v>213117118</v>
      </c>
      <c r="F24" s="73">
        <f t="shared" si="0"/>
        <v>2100964148</v>
      </c>
      <c r="G24" s="70">
        <v>1888847030</v>
      </c>
      <c r="H24" s="71">
        <v>178001</v>
      </c>
      <c r="I24" s="73">
        <f t="shared" si="1"/>
        <v>1889025031</v>
      </c>
      <c r="J24" s="70">
        <v>621013898</v>
      </c>
      <c r="K24" s="71">
        <v>24312563</v>
      </c>
      <c r="L24" s="71">
        <f t="shared" si="2"/>
        <v>645326461</v>
      </c>
      <c r="M24" s="96">
        <f t="shared" si="3"/>
        <v>0.30715729329047076</v>
      </c>
      <c r="N24" s="106">
        <v>357897835</v>
      </c>
      <c r="O24" s="107">
        <v>27017049</v>
      </c>
      <c r="P24" s="108">
        <f t="shared" si="4"/>
        <v>384914884</v>
      </c>
      <c r="Q24" s="96">
        <f t="shared" si="5"/>
        <v>0.1832086874811345</v>
      </c>
      <c r="R24" s="106">
        <v>1403341839</v>
      </c>
      <c r="S24" s="108">
        <v>16751877</v>
      </c>
      <c r="T24" s="108">
        <f t="shared" si="6"/>
        <v>1420093716</v>
      </c>
      <c r="U24" s="96">
        <f t="shared" si="7"/>
        <v>0.75176013694653898</v>
      </c>
      <c r="V24" s="106">
        <v>0</v>
      </c>
      <c r="W24" s="108">
        <v>0</v>
      </c>
      <c r="X24" s="108">
        <f t="shared" si="8"/>
        <v>0</v>
      </c>
      <c r="Y24" s="96">
        <f t="shared" si="9"/>
        <v>0</v>
      </c>
      <c r="Z24" s="70">
        <f t="shared" si="10"/>
        <v>2382253572</v>
      </c>
      <c r="AA24" s="71">
        <f t="shared" si="11"/>
        <v>68081489</v>
      </c>
      <c r="AB24" s="71">
        <f t="shared" si="12"/>
        <v>2450335061</v>
      </c>
      <c r="AC24" s="96">
        <f t="shared" si="13"/>
        <v>1.2971427168981753</v>
      </c>
      <c r="AD24" s="70">
        <v>390320527</v>
      </c>
      <c r="AE24" s="71">
        <v>19224295</v>
      </c>
      <c r="AF24" s="71">
        <f t="shared" si="14"/>
        <v>409544822</v>
      </c>
      <c r="AG24" s="71">
        <v>1864394940</v>
      </c>
      <c r="AH24" s="71">
        <v>1945325295</v>
      </c>
      <c r="AI24" s="71">
        <v>1514816024</v>
      </c>
      <c r="AJ24" s="96">
        <f t="shared" si="15"/>
        <v>0.77869548496258056</v>
      </c>
      <c r="AK24" s="96">
        <f t="shared" si="16"/>
        <v>2.4674927864183815</v>
      </c>
      <c r="AL24" s="11"/>
      <c r="AM24" s="11"/>
      <c r="AN24" s="11"/>
      <c r="AO24" s="11"/>
    </row>
    <row r="25" spans="1:41" s="12" customFormat="1" ht="13" x14ac:dyDescent="0.3">
      <c r="A25" s="28" t="s">
        <v>23</v>
      </c>
      <c r="B25" s="37" t="s">
        <v>93</v>
      </c>
      <c r="C25" s="38" t="s">
        <v>94</v>
      </c>
      <c r="D25" s="70">
        <v>2608797875</v>
      </c>
      <c r="E25" s="71">
        <v>128102569</v>
      </c>
      <c r="F25" s="73">
        <f t="shared" si="0"/>
        <v>2736900444</v>
      </c>
      <c r="G25" s="70">
        <v>2620781404</v>
      </c>
      <c r="H25" s="71">
        <v>165872356</v>
      </c>
      <c r="I25" s="73">
        <f t="shared" si="1"/>
        <v>2786653760</v>
      </c>
      <c r="J25" s="70">
        <v>635139768</v>
      </c>
      <c r="K25" s="71">
        <v>14080744</v>
      </c>
      <c r="L25" s="71">
        <f t="shared" si="2"/>
        <v>649220512</v>
      </c>
      <c r="M25" s="96">
        <f t="shared" si="3"/>
        <v>0.23721013068753041</v>
      </c>
      <c r="N25" s="106">
        <v>672520297</v>
      </c>
      <c r="O25" s="107">
        <v>30619800</v>
      </c>
      <c r="P25" s="108">
        <f t="shared" si="4"/>
        <v>703140097</v>
      </c>
      <c r="Q25" s="96">
        <f t="shared" si="5"/>
        <v>0.25691109756712804</v>
      </c>
      <c r="R25" s="106">
        <v>643535152</v>
      </c>
      <c r="S25" s="108">
        <v>31203709</v>
      </c>
      <c r="T25" s="108">
        <f t="shared" si="6"/>
        <v>674738861</v>
      </c>
      <c r="U25" s="96">
        <f t="shared" si="7"/>
        <v>0.24213229167013559</v>
      </c>
      <c r="V25" s="106">
        <v>0</v>
      </c>
      <c r="W25" s="108">
        <v>0</v>
      </c>
      <c r="X25" s="108">
        <f t="shared" si="8"/>
        <v>0</v>
      </c>
      <c r="Y25" s="96">
        <f t="shared" si="9"/>
        <v>0</v>
      </c>
      <c r="Z25" s="70">
        <f t="shared" si="10"/>
        <v>1951195217</v>
      </c>
      <c r="AA25" s="71">
        <f t="shared" si="11"/>
        <v>75904253</v>
      </c>
      <c r="AB25" s="71">
        <f t="shared" si="12"/>
        <v>2027099470</v>
      </c>
      <c r="AC25" s="96">
        <f t="shared" si="13"/>
        <v>0.72743140862968203</v>
      </c>
      <c r="AD25" s="70">
        <v>552946451</v>
      </c>
      <c r="AE25" s="71">
        <v>63375974</v>
      </c>
      <c r="AF25" s="71">
        <f t="shared" si="14"/>
        <v>616322425</v>
      </c>
      <c r="AG25" s="71">
        <v>2648192631</v>
      </c>
      <c r="AH25" s="71">
        <v>2668280188</v>
      </c>
      <c r="AI25" s="71">
        <v>1825487145</v>
      </c>
      <c r="AJ25" s="96">
        <f t="shared" si="15"/>
        <v>0.68414372418973268</v>
      </c>
      <c r="AK25" s="96">
        <f t="shared" si="16"/>
        <v>9.4782265954382661E-2</v>
      </c>
      <c r="AL25" s="11"/>
      <c r="AM25" s="11"/>
      <c r="AN25" s="11"/>
      <c r="AO25" s="11"/>
    </row>
    <row r="26" spans="1:41" s="12" customFormat="1" ht="13" x14ac:dyDescent="0.3">
      <c r="A26" s="28" t="s">
        <v>23</v>
      </c>
      <c r="B26" s="37" t="s">
        <v>95</v>
      </c>
      <c r="C26" s="38" t="s">
        <v>96</v>
      </c>
      <c r="D26" s="70">
        <v>2020050868</v>
      </c>
      <c r="E26" s="71">
        <v>406053915</v>
      </c>
      <c r="F26" s="73">
        <f t="shared" si="0"/>
        <v>2426104783</v>
      </c>
      <c r="G26" s="70">
        <v>1983244754</v>
      </c>
      <c r="H26" s="71">
        <v>403507635</v>
      </c>
      <c r="I26" s="73">
        <f t="shared" si="1"/>
        <v>2386752389</v>
      </c>
      <c r="J26" s="70">
        <v>539225709</v>
      </c>
      <c r="K26" s="71">
        <v>23614592</v>
      </c>
      <c r="L26" s="71">
        <f t="shared" si="2"/>
        <v>562840301</v>
      </c>
      <c r="M26" s="96">
        <f t="shared" si="3"/>
        <v>0.23199340149852052</v>
      </c>
      <c r="N26" s="106">
        <v>457542647</v>
      </c>
      <c r="O26" s="107">
        <v>92297071</v>
      </c>
      <c r="P26" s="108">
        <f t="shared" si="4"/>
        <v>549839718</v>
      </c>
      <c r="Q26" s="96">
        <f t="shared" si="5"/>
        <v>0.2266347776290584</v>
      </c>
      <c r="R26" s="106">
        <v>466847648</v>
      </c>
      <c r="S26" s="108">
        <v>41315385</v>
      </c>
      <c r="T26" s="108">
        <f t="shared" si="6"/>
        <v>508163033</v>
      </c>
      <c r="U26" s="96">
        <f t="shared" si="7"/>
        <v>0.21290982480713461</v>
      </c>
      <c r="V26" s="106">
        <v>0</v>
      </c>
      <c r="W26" s="108">
        <v>0</v>
      </c>
      <c r="X26" s="108">
        <f t="shared" si="8"/>
        <v>0</v>
      </c>
      <c r="Y26" s="96">
        <f t="shared" si="9"/>
        <v>0</v>
      </c>
      <c r="Z26" s="70">
        <f t="shared" si="10"/>
        <v>1463616004</v>
      </c>
      <c r="AA26" s="71">
        <f t="shared" si="11"/>
        <v>157227048</v>
      </c>
      <c r="AB26" s="71">
        <f t="shared" si="12"/>
        <v>1620843052</v>
      </c>
      <c r="AC26" s="96">
        <f t="shared" si="13"/>
        <v>0.67909979245023389</v>
      </c>
      <c r="AD26" s="70">
        <v>416481033</v>
      </c>
      <c r="AE26" s="71">
        <v>60671242</v>
      </c>
      <c r="AF26" s="71">
        <f t="shared" si="14"/>
        <v>477152275</v>
      </c>
      <c r="AG26" s="71">
        <v>2275481186</v>
      </c>
      <c r="AH26" s="71">
        <v>2288153124</v>
      </c>
      <c r="AI26" s="71">
        <v>1506380222</v>
      </c>
      <c r="AJ26" s="96">
        <f t="shared" si="15"/>
        <v>0.65833890494471992</v>
      </c>
      <c r="AK26" s="96">
        <f t="shared" si="16"/>
        <v>6.4991323786520727E-2</v>
      </c>
      <c r="AL26" s="11"/>
      <c r="AM26" s="11"/>
      <c r="AN26" s="11"/>
      <c r="AO26" s="11"/>
    </row>
    <row r="27" spans="1:41" s="12" customFormat="1" ht="13" x14ac:dyDescent="0.3">
      <c r="A27" s="28" t="s">
        <v>23</v>
      </c>
      <c r="B27" s="39" t="s">
        <v>97</v>
      </c>
      <c r="C27" s="38" t="s">
        <v>98</v>
      </c>
      <c r="D27" s="70">
        <v>2512873649</v>
      </c>
      <c r="E27" s="71">
        <v>370443246</v>
      </c>
      <c r="F27" s="73">
        <f t="shared" si="0"/>
        <v>2883316895</v>
      </c>
      <c r="G27" s="70">
        <v>2601175493</v>
      </c>
      <c r="H27" s="71">
        <v>463450356</v>
      </c>
      <c r="I27" s="73">
        <f t="shared" si="1"/>
        <v>3064625849</v>
      </c>
      <c r="J27" s="70">
        <v>555456388</v>
      </c>
      <c r="K27" s="71">
        <v>57500576</v>
      </c>
      <c r="L27" s="71">
        <f t="shared" si="2"/>
        <v>612956964</v>
      </c>
      <c r="M27" s="96">
        <f t="shared" si="3"/>
        <v>0.2125874422832042</v>
      </c>
      <c r="N27" s="106">
        <v>550169931</v>
      </c>
      <c r="O27" s="107">
        <v>90322865</v>
      </c>
      <c r="P27" s="108">
        <f t="shared" si="4"/>
        <v>640492796</v>
      </c>
      <c r="Q27" s="96">
        <f t="shared" si="5"/>
        <v>0.22213749626712467</v>
      </c>
      <c r="R27" s="106">
        <v>550371121</v>
      </c>
      <c r="S27" s="108">
        <v>67906863</v>
      </c>
      <c r="T27" s="108">
        <f t="shared" si="6"/>
        <v>618277984</v>
      </c>
      <c r="U27" s="96">
        <f t="shared" si="7"/>
        <v>0.20174664525581373</v>
      </c>
      <c r="V27" s="106">
        <v>0</v>
      </c>
      <c r="W27" s="108">
        <v>0</v>
      </c>
      <c r="X27" s="108">
        <f t="shared" si="8"/>
        <v>0</v>
      </c>
      <c r="Y27" s="96">
        <f t="shared" si="9"/>
        <v>0</v>
      </c>
      <c r="Z27" s="70">
        <f t="shared" si="10"/>
        <v>1655997440</v>
      </c>
      <c r="AA27" s="71">
        <f t="shared" si="11"/>
        <v>215730304</v>
      </c>
      <c r="AB27" s="71">
        <f t="shared" si="12"/>
        <v>1871727744</v>
      </c>
      <c r="AC27" s="96">
        <f t="shared" si="13"/>
        <v>0.61075244947462426</v>
      </c>
      <c r="AD27" s="70">
        <v>385640244</v>
      </c>
      <c r="AE27" s="71">
        <v>26649611</v>
      </c>
      <c r="AF27" s="71">
        <f t="shared" si="14"/>
        <v>412289855</v>
      </c>
      <c r="AG27" s="71">
        <v>2722564024</v>
      </c>
      <c r="AH27" s="71">
        <v>2624069957</v>
      </c>
      <c r="AI27" s="71">
        <v>1404639581</v>
      </c>
      <c r="AJ27" s="96">
        <f t="shared" si="15"/>
        <v>0.53529044728894015</v>
      </c>
      <c r="AK27" s="96">
        <f t="shared" si="16"/>
        <v>0.49961968867752038</v>
      </c>
      <c r="AL27" s="11"/>
      <c r="AM27" s="11"/>
      <c r="AN27" s="11"/>
      <c r="AO27" s="11"/>
    </row>
    <row r="28" spans="1:41" s="12" customFormat="1" ht="13" x14ac:dyDescent="0.3">
      <c r="A28" s="40" t="s">
        <v>0</v>
      </c>
      <c r="B28" s="41" t="s">
        <v>617</v>
      </c>
      <c r="C28" s="40" t="s">
        <v>0</v>
      </c>
      <c r="D28" s="74">
        <f>SUM(D9:D27)</f>
        <v>64475253383</v>
      </c>
      <c r="E28" s="75">
        <f>SUM(E9:E27)</f>
        <v>7529141534</v>
      </c>
      <c r="F28" s="76">
        <f t="shared" si="0"/>
        <v>72004394917</v>
      </c>
      <c r="G28" s="74">
        <f>SUM(G9:G27)</f>
        <v>65712268225</v>
      </c>
      <c r="H28" s="75">
        <f>SUM(H9:H27)</f>
        <v>7756537107</v>
      </c>
      <c r="I28" s="76">
        <f t="shared" si="1"/>
        <v>73468805332</v>
      </c>
      <c r="J28" s="74">
        <f>SUM(J9:J27)</f>
        <v>17418719021</v>
      </c>
      <c r="K28" s="75">
        <f>SUM(K9:K27)</f>
        <v>703850888</v>
      </c>
      <c r="L28" s="75">
        <f t="shared" si="2"/>
        <v>18122569909</v>
      </c>
      <c r="M28" s="97">
        <f t="shared" si="3"/>
        <v>0.25168699674360184</v>
      </c>
      <c r="N28" s="109">
        <f>SUM(N9:N27)</f>
        <v>17565409713</v>
      </c>
      <c r="O28" s="110">
        <f>SUM(O9:O27)</f>
        <v>1283185728</v>
      </c>
      <c r="P28" s="111">
        <f t="shared" si="4"/>
        <v>18848595441</v>
      </c>
      <c r="Q28" s="97">
        <f t="shared" si="5"/>
        <v>0.2617700692121212</v>
      </c>
      <c r="R28" s="109">
        <f>SUM(R9:R27)</f>
        <v>13339215908</v>
      </c>
      <c r="S28" s="111">
        <f>SUM(S9:S27)</f>
        <v>6798116533</v>
      </c>
      <c r="T28" s="111">
        <f t="shared" si="6"/>
        <v>20137332441</v>
      </c>
      <c r="U28" s="97">
        <f t="shared" si="7"/>
        <v>0.27409364219277704</v>
      </c>
      <c r="V28" s="109">
        <f>SUM(V9:V27)</f>
        <v>0</v>
      </c>
      <c r="W28" s="111">
        <f>SUM(W9:W27)</f>
        <v>0</v>
      </c>
      <c r="X28" s="111">
        <f t="shared" si="8"/>
        <v>0</v>
      </c>
      <c r="Y28" s="97">
        <f t="shared" si="9"/>
        <v>0</v>
      </c>
      <c r="Z28" s="74">
        <f t="shared" si="10"/>
        <v>48323344642</v>
      </c>
      <c r="AA28" s="75">
        <f t="shared" si="11"/>
        <v>8785153149</v>
      </c>
      <c r="AB28" s="75">
        <f t="shared" si="12"/>
        <v>57108497791</v>
      </c>
      <c r="AC28" s="97">
        <f t="shared" si="13"/>
        <v>0.77731627093881539</v>
      </c>
      <c r="AD28" s="74">
        <f>SUM(AD9:AD27)</f>
        <v>20364176425</v>
      </c>
      <c r="AE28" s="75">
        <f>SUM(AE9:AE27)</f>
        <v>1190028679</v>
      </c>
      <c r="AF28" s="75">
        <f t="shared" si="14"/>
        <v>21554205104</v>
      </c>
      <c r="AG28" s="75">
        <f>SUM(AG9:AG27)</f>
        <v>66808355029</v>
      </c>
      <c r="AH28" s="75">
        <f>SUM(AH9:AH27)</f>
        <v>68213198135</v>
      </c>
      <c r="AI28" s="75">
        <f>SUM(AI9:AI27)</f>
        <v>60565407385</v>
      </c>
      <c r="AJ28" s="97">
        <f t="shared" si="15"/>
        <v>0.88788400252302579</v>
      </c>
      <c r="AK28" s="97">
        <f t="shared" si="16"/>
        <v>-6.5735324321334332E-2</v>
      </c>
      <c r="AL28" s="11"/>
      <c r="AM28" s="11"/>
      <c r="AN28" s="11"/>
      <c r="AO28" s="11"/>
    </row>
    <row r="29" spans="1:41" s="12" customFormat="1" ht="12.75" customHeight="1" x14ac:dyDescent="0.3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ht="13" x14ac:dyDescent="0.3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9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4"/>
  <sheetViews>
    <sheetView showGridLines="0" view="pageBreakPreview" topLeftCell="E19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44</v>
      </c>
      <c r="C9" s="63" t="s">
        <v>45</v>
      </c>
      <c r="D9" s="83">
        <v>8234111627</v>
      </c>
      <c r="E9" s="84">
        <v>1803591613</v>
      </c>
      <c r="F9" s="85">
        <f>$D9       +$E9</f>
        <v>10037703240</v>
      </c>
      <c r="G9" s="83">
        <v>8302727545</v>
      </c>
      <c r="H9" s="84">
        <v>1827549883</v>
      </c>
      <c r="I9" s="85">
        <f>$G9       +$H9</f>
        <v>10130277428</v>
      </c>
      <c r="J9" s="83">
        <v>2337559600</v>
      </c>
      <c r="K9" s="84">
        <v>106138670</v>
      </c>
      <c r="L9" s="84">
        <f>$J9       +$K9</f>
        <v>2443698270</v>
      </c>
      <c r="M9" s="101">
        <f>IF(($F9       =0),0,($L9       /$F9       ))</f>
        <v>0.24345193432915238</v>
      </c>
      <c r="N9" s="83">
        <v>2199458808</v>
      </c>
      <c r="O9" s="84">
        <v>392238761</v>
      </c>
      <c r="P9" s="84">
        <f>$N9       +$O9</f>
        <v>2591697569</v>
      </c>
      <c r="Q9" s="101">
        <f>IF(($F9       =0),0,($P9       /$F9       ))</f>
        <v>0.25819627329408873</v>
      </c>
      <c r="R9" s="83">
        <v>2147190391</v>
      </c>
      <c r="S9" s="84">
        <v>261241277</v>
      </c>
      <c r="T9" s="84">
        <f>$R9       +$S9</f>
        <v>2408431668</v>
      </c>
      <c r="U9" s="101">
        <f>IF(($I9       =0),0,($T9       /$I9       ))</f>
        <v>0.23774587469274192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6684208799</v>
      </c>
      <c r="AA9" s="84">
        <f>$K9       +$O9       +$S9</f>
        <v>759618708</v>
      </c>
      <c r="AB9" s="84">
        <f>$Z9       +$AA9</f>
        <v>7443827507</v>
      </c>
      <c r="AC9" s="101">
        <f>IF(($I9       =0),0,($AB9       /$I9       ))</f>
        <v>0.73480983713489667</v>
      </c>
      <c r="AD9" s="83">
        <v>1886793289</v>
      </c>
      <c r="AE9" s="84">
        <v>210756826</v>
      </c>
      <c r="AF9" s="84">
        <f>$AD9       +$AE9</f>
        <v>2097550115</v>
      </c>
      <c r="AG9" s="84">
        <v>9167640237</v>
      </c>
      <c r="AH9" s="84">
        <v>9981288256</v>
      </c>
      <c r="AI9" s="85">
        <v>6933367546</v>
      </c>
      <c r="AJ9" s="120">
        <f>IF(($AH9       =0),0,($AI9       /$AH9       ))</f>
        <v>0.69463654071228542</v>
      </c>
      <c r="AK9" s="121">
        <f>IF(($AF9       =0),0,(($T9       /$AF9       )-1))</f>
        <v>0.14821174034261397</v>
      </c>
    </row>
    <row r="10" spans="1:37" ht="13" x14ac:dyDescent="0.3">
      <c r="A10" s="61" t="s">
        <v>99</v>
      </c>
      <c r="B10" s="62" t="s">
        <v>56</v>
      </c>
      <c r="C10" s="63" t="s">
        <v>57</v>
      </c>
      <c r="D10" s="83">
        <v>12835947880</v>
      </c>
      <c r="E10" s="84">
        <v>1511906530</v>
      </c>
      <c r="F10" s="85">
        <f t="shared" ref="F10:F55" si="0">$D10      +$E10</f>
        <v>14347854410</v>
      </c>
      <c r="G10" s="83">
        <v>13894594710</v>
      </c>
      <c r="H10" s="84">
        <v>1425000570</v>
      </c>
      <c r="I10" s="85">
        <f t="shared" ref="I10:I55" si="1">$G10      +$H10</f>
        <v>15319595280</v>
      </c>
      <c r="J10" s="83">
        <v>1474942774</v>
      </c>
      <c r="K10" s="84">
        <v>344127941</v>
      </c>
      <c r="L10" s="84">
        <f t="shared" ref="L10:L55" si="2">$J10      +$K10</f>
        <v>1819070715</v>
      </c>
      <c r="M10" s="101">
        <f t="shared" ref="M10:M55" si="3">IF(($F10      =0),0,($L10      /$F10      ))</f>
        <v>0.12678346622559575</v>
      </c>
      <c r="N10" s="83">
        <v>2606467640</v>
      </c>
      <c r="O10" s="84">
        <v>269740177</v>
      </c>
      <c r="P10" s="84">
        <f t="shared" ref="P10:P55" si="4">$N10      +$O10</f>
        <v>2876207817</v>
      </c>
      <c r="Q10" s="101">
        <f t="shared" ref="Q10:Q55" si="5">IF(($F10      =0),0,($P10      /$F10      ))</f>
        <v>0.20046257334444195</v>
      </c>
      <c r="R10" s="83">
        <v>2654609456</v>
      </c>
      <c r="S10" s="84">
        <v>215850587</v>
      </c>
      <c r="T10" s="84">
        <f t="shared" ref="T10:T55" si="6">$R10      +$S10</f>
        <v>2870460043</v>
      </c>
      <c r="U10" s="101">
        <f t="shared" ref="U10:U55" si="7">IF(($I10      =0),0,($T10      /$I10      ))</f>
        <v>0.18737179347991234</v>
      </c>
      <c r="V10" s="83">
        <v>0</v>
      </c>
      <c r="W10" s="84">
        <v>0</v>
      </c>
      <c r="X10" s="84">
        <f t="shared" ref="X10:X55" si="8">$V10      +$W10</f>
        <v>0</v>
      </c>
      <c r="Y10" s="101">
        <f t="shared" ref="Y10:Y55" si="9">IF(($I10      =0),0,($X10      /$I10      ))</f>
        <v>0</v>
      </c>
      <c r="Z10" s="83">
        <f t="shared" ref="Z10:Z55" si="10">$J10      +$N10      +$R10</f>
        <v>6736019870</v>
      </c>
      <c r="AA10" s="84">
        <f t="shared" ref="AA10:AA55" si="11">$K10      +$O10      +$S10</f>
        <v>829718705</v>
      </c>
      <c r="AB10" s="84">
        <f t="shared" ref="AB10:AB55" si="12">$Z10      +$AA10</f>
        <v>7565738575</v>
      </c>
      <c r="AC10" s="101">
        <f t="shared" ref="AC10:AC55" si="13">IF(($I10      =0),0,($AB10      /$I10      ))</f>
        <v>0.49386021214784992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IF(($AH10      =0),0,($AI10      /$AH10      ))</f>
        <v>0</v>
      </c>
      <c r="AK10" s="121">
        <f t="shared" ref="AK10:AK55" si="16">IF(($AF10      =0),0,(($T10      /$AF10      )-1))</f>
        <v>0</v>
      </c>
    </row>
    <row r="11" spans="1:37" ht="14" x14ac:dyDescent="0.3">
      <c r="A11" s="64" t="s">
        <v>0</v>
      </c>
      <c r="B11" s="65" t="s">
        <v>100</v>
      </c>
      <c r="C11" s="66" t="s">
        <v>0</v>
      </c>
      <c r="D11" s="86">
        <f>SUM(D9:D10)</f>
        <v>21070059507</v>
      </c>
      <c r="E11" s="87">
        <f>SUM(E9:E10)</f>
        <v>3315498143</v>
      </c>
      <c r="F11" s="88">
        <f t="shared" si="0"/>
        <v>24385557650</v>
      </c>
      <c r="G11" s="86">
        <f>SUM(G9:G10)</f>
        <v>22197322255</v>
      </c>
      <c r="H11" s="87">
        <f>SUM(H9:H10)</f>
        <v>3252550453</v>
      </c>
      <c r="I11" s="88">
        <f t="shared" si="1"/>
        <v>25449872708</v>
      </c>
      <c r="J11" s="86">
        <f>SUM(J9:J10)</f>
        <v>3812502374</v>
      </c>
      <c r="K11" s="87">
        <f>SUM(K9:K10)</f>
        <v>450266611</v>
      </c>
      <c r="L11" s="87">
        <f t="shared" si="2"/>
        <v>4262768985</v>
      </c>
      <c r="M11" s="102">
        <f t="shared" si="3"/>
        <v>0.17480711518606587</v>
      </c>
      <c r="N11" s="86">
        <f>SUM(N9:N10)</f>
        <v>4805926448</v>
      </c>
      <c r="O11" s="87">
        <f>SUM(O9:O10)</f>
        <v>661978938</v>
      </c>
      <c r="P11" s="87">
        <f t="shared" si="4"/>
        <v>5467905386</v>
      </c>
      <c r="Q11" s="102">
        <f t="shared" si="5"/>
        <v>0.22422720302235943</v>
      </c>
      <c r="R11" s="86">
        <f>SUM(R9:R10)</f>
        <v>4801799847</v>
      </c>
      <c r="S11" s="87">
        <f>SUM(S9:S10)</f>
        <v>477091864</v>
      </c>
      <c r="T11" s="87">
        <f t="shared" si="6"/>
        <v>5278891711</v>
      </c>
      <c r="U11" s="102">
        <f t="shared" si="7"/>
        <v>0.2074231086169879</v>
      </c>
      <c r="V11" s="86">
        <f>SUM(V9:V10)</f>
        <v>0</v>
      </c>
      <c r="W11" s="87">
        <f>SUM(W9:W10)</f>
        <v>0</v>
      </c>
      <c r="X11" s="87">
        <f t="shared" si="8"/>
        <v>0</v>
      </c>
      <c r="Y11" s="102">
        <f t="shared" si="9"/>
        <v>0</v>
      </c>
      <c r="Z11" s="86">
        <f t="shared" si="10"/>
        <v>13420228669</v>
      </c>
      <c r="AA11" s="87">
        <f t="shared" si="11"/>
        <v>1589337413</v>
      </c>
      <c r="AB11" s="87">
        <f t="shared" si="12"/>
        <v>15009566082</v>
      </c>
      <c r="AC11" s="102">
        <f t="shared" si="13"/>
        <v>0.58976978997941476</v>
      </c>
      <c r="AD11" s="86">
        <f>SUM(AD9:AD10)</f>
        <v>1886793289</v>
      </c>
      <c r="AE11" s="87">
        <f>SUM(AE9:AE10)</f>
        <v>210756826</v>
      </c>
      <c r="AF11" s="87">
        <f t="shared" si="14"/>
        <v>2097550115</v>
      </c>
      <c r="AG11" s="87">
        <f>SUM(AG9:AG10)</f>
        <v>9167640237</v>
      </c>
      <c r="AH11" s="87">
        <f>SUM(AH9:AH10)</f>
        <v>9981288256</v>
      </c>
      <c r="AI11" s="88">
        <f>SUM(AI9:AI10)</f>
        <v>6933367546</v>
      </c>
      <c r="AJ11" s="122">
        <f t="shared" si="15"/>
        <v>0.69463654071228542</v>
      </c>
      <c r="AK11" s="123">
        <f t="shared" si="16"/>
        <v>1.516693962756642</v>
      </c>
    </row>
    <row r="12" spans="1:37" ht="13" x14ac:dyDescent="0.3">
      <c r="A12" s="61" t="s">
        <v>101</v>
      </c>
      <c r="B12" s="62" t="s">
        <v>102</v>
      </c>
      <c r="C12" s="63" t="s">
        <v>103</v>
      </c>
      <c r="D12" s="83">
        <v>539403470</v>
      </c>
      <c r="E12" s="84">
        <v>86898300</v>
      </c>
      <c r="F12" s="85">
        <f t="shared" si="0"/>
        <v>626301770</v>
      </c>
      <c r="G12" s="83">
        <v>539740200</v>
      </c>
      <c r="H12" s="84">
        <v>69445300</v>
      </c>
      <c r="I12" s="85">
        <f t="shared" si="1"/>
        <v>609185500</v>
      </c>
      <c r="J12" s="83">
        <v>159296407</v>
      </c>
      <c r="K12" s="84">
        <v>48882621</v>
      </c>
      <c r="L12" s="84">
        <f t="shared" si="2"/>
        <v>208179028</v>
      </c>
      <c r="M12" s="101">
        <f t="shared" si="3"/>
        <v>0.33239412368258198</v>
      </c>
      <c r="N12" s="83">
        <v>93859382</v>
      </c>
      <c r="O12" s="84">
        <v>17953886</v>
      </c>
      <c r="P12" s="84">
        <f t="shared" si="4"/>
        <v>111813268</v>
      </c>
      <c r="Q12" s="101">
        <f t="shared" si="5"/>
        <v>0.17852938209004263</v>
      </c>
      <c r="R12" s="83">
        <v>88252116</v>
      </c>
      <c r="S12" s="84">
        <v>5405931</v>
      </c>
      <c r="T12" s="84">
        <f t="shared" si="6"/>
        <v>93658047</v>
      </c>
      <c r="U12" s="101">
        <f t="shared" si="7"/>
        <v>0.15374306676701924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341407905</v>
      </c>
      <c r="AA12" s="84">
        <f t="shared" si="11"/>
        <v>72242438</v>
      </c>
      <c r="AB12" s="84">
        <f t="shared" si="12"/>
        <v>413650343</v>
      </c>
      <c r="AC12" s="101">
        <f t="shared" si="13"/>
        <v>0.67902197770629802</v>
      </c>
      <c r="AD12" s="83">
        <v>79356023</v>
      </c>
      <c r="AE12" s="84">
        <v>8788298</v>
      </c>
      <c r="AF12" s="84">
        <f t="shared" si="14"/>
        <v>88144321</v>
      </c>
      <c r="AG12" s="84">
        <v>513392745</v>
      </c>
      <c r="AH12" s="84">
        <v>675594321</v>
      </c>
      <c r="AI12" s="85">
        <v>344746694</v>
      </c>
      <c r="AJ12" s="120">
        <f t="shared" si="15"/>
        <v>0.51028654813100482</v>
      </c>
      <c r="AK12" s="121">
        <f t="shared" si="16"/>
        <v>6.2553389003926929E-2</v>
      </c>
    </row>
    <row r="13" spans="1:37" ht="13" x14ac:dyDescent="0.3">
      <c r="A13" s="61" t="s">
        <v>101</v>
      </c>
      <c r="B13" s="62" t="s">
        <v>104</v>
      </c>
      <c r="C13" s="63" t="s">
        <v>105</v>
      </c>
      <c r="D13" s="83">
        <v>279938823</v>
      </c>
      <c r="E13" s="84">
        <v>43411400</v>
      </c>
      <c r="F13" s="85">
        <f t="shared" si="0"/>
        <v>323350223</v>
      </c>
      <c r="G13" s="83">
        <v>277070551</v>
      </c>
      <c r="H13" s="84">
        <v>54380470</v>
      </c>
      <c r="I13" s="85">
        <f t="shared" si="1"/>
        <v>331451021</v>
      </c>
      <c r="J13" s="83">
        <v>85839896</v>
      </c>
      <c r="K13" s="84">
        <v>1664609</v>
      </c>
      <c r="L13" s="84">
        <f t="shared" si="2"/>
        <v>87504505</v>
      </c>
      <c r="M13" s="101">
        <f t="shared" si="3"/>
        <v>0.27061835364808146</v>
      </c>
      <c r="N13" s="83">
        <v>70632732</v>
      </c>
      <c r="O13" s="84">
        <v>9224910</v>
      </c>
      <c r="P13" s="84">
        <f t="shared" si="4"/>
        <v>79857642</v>
      </c>
      <c r="Q13" s="101">
        <f t="shared" si="5"/>
        <v>0.24696949721911898</v>
      </c>
      <c r="R13" s="83">
        <v>56659009</v>
      </c>
      <c r="S13" s="84">
        <v>5233676</v>
      </c>
      <c r="T13" s="84">
        <f t="shared" si="6"/>
        <v>61892685</v>
      </c>
      <c r="U13" s="101">
        <f t="shared" si="7"/>
        <v>0.18673252178637881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213131637</v>
      </c>
      <c r="AA13" s="84">
        <f t="shared" si="11"/>
        <v>16123195</v>
      </c>
      <c r="AB13" s="84">
        <f t="shared" si="12"/>
        <v>229254832</v>
      </c>
      <c r="AC13" s="101">
        <f t="shared" si="13"/>
        <v>0.69167031469183493</v>
      </c>
      <c r="AD13" s="83">
        <v>54842706</v>
      </c>
      <c r="AE13" s="84">
        <v>2403825</v>
      </c>
      <c r="AF13" s="84">
        <f t="shared" si="14"/>
        <v>57246531</v>
      </c>
      <c r="AG13" s="84">
        <v>298257590</v>
      </c>
      <c r="AH13" s="84">
        <v>312535416</v>
      </c>
      <c r="AI13" s="85">
        <v>233162236</v>
      </c>
      <c r="AJ13" s="120">
        <f t="shared" si="15"/>
        <v>0.74603460620283746</v>
      </c>
      <c r="AK13" s="121">
        <f t="shared" si="16"/>
        <v>8.1160446211142379E-2</v>
      </c>
    </row>
    <row r="14" spans="1:37" ht="13" x14ac:dyDescent="0.3">
      <c r="A14" s="61" t="s">
        <v>101</v>
      </c>
      <c r="B14" s="62" t="s">
        <v>106</v>
      </c>
      <c r="C14" s="63" t="s">
        <v>107</v>
      </c>
      <c r="D14" s="83">
        <v>607680636</v>
      </c>
      <c r="E14" s="84">
        <v>49226532</v>
      </c>
      <c r="F14" s="85">
        <f t="shared" si="0"/>
        <v>656907168</v>
      </c>
      <c r="G14" s="83">
        <v>607580636</v>
      </c>
      <c r="H14" s="84">
        <v>57146341</v>
      </c>
      <c r="I14" s="85">
        <f t="shared" si="1"/>
        <v>664726977</v>
      </c>
      <c r="J14" s="83">
        <v>198943113</v>
      </c>
      <c r="K14" s="84">
        <v>8460988</v>
      </c>
      <c r="L14" s="84">
        <f t="shared" si="2"/>
        <v>207404101</v>
      </c>
      <c r="M14" s="101">
        <f t="shared" si="3"/>
        <v>0.3157281745477924</v>
      </c>
      <c r="N14" s="83">
        <v>131802685</v>
      </c>
      <c r="O14" s="84">
        <v>19436839</v>
      </c>
      <c r="P14" s="84">
        <f t="shared" si="4"/>
        <v>151239524</v>
      </c>
      <c r="Q14" s="101">
        <f t="shared" si="5"/>
        <v>0.23022967531387936</v>
      </c>
      <c r="R14" s="83">
        <v>153935140</v>
      </c>
      <c r="S14" s="84">
        <v>11555130</v>
      </c>
      <c r="T14" s="84">
        <f t="shared" si="6"/>
        <v>165490270</v>
      </c>
      <c r="U14" s="101">
        <f t="shared" si="7"/>
        <v>0.24895976201669937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484680938</v>
      </c>
      <c r="AA14" s="84">
        <f t="shared" si="11"/>
        <v>39452957</v>
      </c>
      <c r="AB14" s="84">
        <f t="shared" si="12"/>
        <v>524133895</v>
      </c>
      <c r="AC14" s="101">
        <f t="shared" si="13"/>
        <v>0.78849499589362992</v>
      </c>
      <c r="AD14" s="83">
        <v>122283508</v>
      </c>
      <c r="AE14" s="84">
        <v>8471594</v>
      </c>
      <c r="AF14" s="84">
        <f t="shared" si="14"/>
        <v>130755102</v>
      </c>
      <c r="AG14" s="84">
        <v>610414520</v>
      </c>
      <c r="AH14" s="84">
        <v>651852432</v>
      </c>
      <c r="AI14" s="85">
        <v>466271559</v>
      </c>
      <c r="AJ14" s="120">
        <f t="shared" si="15"/>
        <v>0.71530232321047782</v>
      </c>
      <c r="AK14" s="121">
        <f t="shared" si="16"/>
        <v>0.26565057476686449</v>
      </c>
    </row>
    <row r="15" spans="1:37" ht="13" x14ac:dyDescent="0.3">
      <c r="A15" s="61" t="s">
        <v>101</v>
      </c>
      <c r="B15" s="62" t="s">
        <v>108</v>
      </c>
      <c r="C15" s="63" t="s">
        <v>109</v>
      </c>
      <c r="D15" s="83">
        <v>469239356</v>
      </c>
      <c r="E15" s="84">
        <v>78367790</v>
      </c>
      <c r="F15" s="85">
        <f t="shared" si="0"/>
        <v>547607146</v>
      </c>
      <c r="G15" s="83">
        <v>456620467</v>
      </c>
      <c r="H15" s="84">
        <v>158887053</v>
      </c>
      <c r="I15" s="85">
        <f t="shared" si="1"/>
        <v>615507520</v>
      </c>
      <c r="J15" s="83">
        <v>137653243</v>
      </c>
      <c r="K15" s="84">
        <v>29055385</v>
      </c>
      <c r="L15" s="84">
        <f t="shared" si="2"/>
        <v>166708628</v>
      </c>
      <c r="M15" s="101">
        <f t="shared" si="3"/>
        <v>0.30443106744994886</v>
      </c>
      <c r="N15" s="83">
        <v>122842693</v>
      </c>
      <c r="O15" s="84">
        <v>22651037</v>
      </c>
      <c r="P15" s="84">
        <f t="shared" si="4"/>
        <v>145493730</v>
      </c>
      <c r="Q15" s="101">
        <f t="shared" si="5"/>
        <v>0.2656899769529304</v>
      </c>
      <c r="R15" s="83">
        <v>115534427</v>
      </c>
      <c r="S15" s="84">
        <v>21537812</v>
      </c>
      <c r="T15" s="84">
        <f t="shared" si="6"/>
        <v>137072239</v>
      </c>
      <c r="U15" s="101">
        <f t="shared" si="7"/>
        <v>0.22269791114818549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376030363</v>
      </c>
      <c r="AA15" s="84">
        <f t="shared" si="11"/>
        <v>73244234</v>
      </c>
      <c r="AB15" s="84">
        <f t="shared" si="12"/>
        <v>449274597</v>
      </c>
      <c r="AC15" s="101">
        <f t="shared" si="13"/>
        <v>0.72992543941623977</v>
      </c>
      <c r="AD15" s="83">
        <v>103547638</v>
      </c>
      <c r="AE15" s="84">
        <v>56608872</v>
      </c>
      <c r="AF15" s="84">
        <f t="shared" si="14"/>
        <v>160156510</v>
      </c>
      <c r="AG15" s="84">
        <v>473464883</v>
      </c>
      <c r="AH15" s="84">
        <v>666153571</v>
      </c>
      <c r="AI15" s="85">
        <v>458886842</v>
      </c>
      <c r="AJ15" s="120">
        <f t="shared" si="15"/>
        <v>0.68886043996002233</v>
      </c>
      <c r="AK15" s="121">
        <f t="shared" si="16"/>
        <v>-0.14413570200799208</v>
      </c>
    </row>
    <row r="16" spans="1:37" ht="13" x14ac:dyDescent="0.3">
      <c r="A16" s="61" t="s">
        <v>101</v>
      </c>
      <c r="B16" s="62" t="s">
        <v>110</v>
      </c>
      <c r="C16" s="63" t="s">
        <v>111</v>
      </c>
      <c r="D16" s="83">
        <v>218598031</v>
      </c>
      <c r="E16" s="84">
        <v>67876000</v>
      </c>
      <c r="F16" s="85">
        <f t="shared" si="0"/>
        <v>286474031</v>
      </c>
      <c r="G16" s="83">
        <v>234241221</v>
      </c>
      <c r="H16" s="84">
        <v>84606882</v>
      </c>
      <c r="I16" s="85">
        <f t="shared" si="1"/>
        <v>318848103</v>
      </c>
      <c r="J16" s="83">
        <v>118906926</v>
      </c>
      <c r="K16" s="84">
        <v>393595273</v>
      </c>
      <c r="L16" s="84">
        <f t="shared" si="2"/>
        <v>512502199</v>
      </c>
      <c r="M16" s="101">
        <f t="shared" si="3"/>
        <v>1.7890005499311734</v>
      </c>
      <c r="N16" s="83">
        <v>13245170</v>
      </c>
      <c r="O16" s="84">
        <v>4732060</v>
      </c>
      <c r="P16" s="84">
        <f t="shared" si="4"/>
        <v>17977230</v>
      </c>
      <c r="Q16" s="101">
        <f t="shared" si="5"/>
        <v>6.275343680279348E-2</v>
      </c>
      <c r="R16" s="83">
        <v>71214181</v>
      </c>
      <c r="S16" s="84">
        <v>24061370</v>
      </c>
      <c r="T16" s="84">
        <f t="shared" si="6"/>
        <v>95275551</v>
      </c>
      <c r="U16" s="101">
        <f t="shared" si="7"/>
        <v>0.29881172289740737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203366277</v>
      </c>
      <c r="AA16" s="84">
        <f t="shared" si="11"/>
        <v>422388703</v>
      </c>
      <c r="AB16" s="84">
        <f t="shared" si="12"/>
        <v>625754980</v>
      </c>
      <c r="AC16" s="101">
        <f t="shared" si="13"/>
        <v>1.962548856688666</v>
      </c>
      <c r="AD16" s="83">
        <v>183887065</v>
      </c>
      <c r="AE16" s="84">
        <v>1395018679</v>
      </c>
      <c r="AF16" s="84">
        <f t="shared" si="14"/>
        <v>1578905744</v>
      </c>
      <c r="AG16" s="84">
        <v>266163723</v>
      </c>
      <c r="AH16" s="84">
        <v>263699780</v>
      </c>
      <c r="AI16" s="85">
        <v>1718133912</v>
      </c>
      <c r="AJ16" s="120">
        <f t="shared" si="15"/>
        <v>6.5154923982113297</v>
      </c>
      <c r="AK16" s="121">
        <f t="shared" si="16"/>
        <v>-0.93965722693577081</v>
      </c>
    </row>
    <row r="17" spans="1:37" ht="13" x14ac:dyDescent="0.3">
      <c r="A17" s="61" t="s">
        <v>101</v>
      </c>
      <c r="B17" s="62" t="s">
        <v>112</v>
      </c>
      <c r="C17" s="63" t="s">
        <v>113</v>
      </c>
      <c r="D17" s="83">
        <v>965399876</v>
      </c>
      <c r="E17" s="84">
        <v>61012540</v>
      </c>
      <c r="F17" s="85">
        <f t="shared" si="0"/>
        <v>1026412416</v>
      </c>
      <c r="G17" s="83">
        <v>973162545</v>
      </c>
      <c r="H17" s="84">
        <v>91340991</v>
      </c>
      <c r="I17" s="85">
        <f t="shared" si="1"/>
        <v>1064503536</v>
      </c>
      <c r="J17" s="83">
        <v>310470679</v>
      </c>
      <c r="K17" s="84">
        <v>4635037</v>
      </c>
      <c r="L17" s="84">
        <f t="shared" si="2"/>
        <v>315105716</v>
      </c>
      <c r="M17" s="101">
        <f t="shared" si="3"/>
        <v>0.30699717880263833</v>
      </c>
      <c r="N17" s="83">
        <v>247005478</v>
      </c>
      <c r="O17" s="84">
        <v>21748697</v>
      </c>
      <c r="P17" s="84">
        <f t="shared" si="4"/>
        <v>268754175</v>
      </c>
      <c r="Q17" s="101">
        <f t="shared" si="5"/>
        <v>0.26183839050520602</v>
      </c>
      <c r="R17" s="83">
        <v>230070327</v>
      </c>
      <c r="S17" s="84">
        <v>11624902</v>
      </c>
      <c r="T17" s="84">
        <f t="shared" si="6"/>
        <v>241695229</v>
      </c>
      <c r="U17" s="101">
        <f t="shared" si="7"/>
        <v>0.22704971925992737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787546484</v>
      </c>
      <c r="AA17" s="84">
        <f t="shared" si="11"/>
        <v>38008636</v>
      </c>
      <c r="AB17" s="84">
        <f t="shared" si="12"/>
        <v>825555120</v>
      </c>
      <c r="AC17" s="101">
        <f t="shared" si="13"/>
        <v>0.7755306507502292</v>
      </c>
      <c r="AD17" s="83">
        <v>191305386</v>
      </c>
      <c r="AE17" s="84">
        <v>19294764</v>
      </c>
      <c r="AF17" s="84">
        <f t="shared" si="14"/>
        <v>210600150</v>
      </c>
      <c r="AG17" s="84">
        <v>962917827</v>
      </c>
      <c r="AH17" s="84">
        <v>1008021444</v>
      </c>
      <c r="AI17" s="85">
        <v>756519665</v>
      </c>
      <c r="AJ17" s="120">
        <f t="shared" si="15"/>
        <v>0.75049957468960349</v>
      </c>
      <c r="AK17" s="121">
        <f t="shared" si="16"/>
        <v>0.14764984260457559</v>
      </c>
    </row>
    <row r="18" spans="1:37" ht="13" x14ac:dyDescent="0.3">
      <c r="A18" s="61" t="s">
        <v>101</v>
      </c>
      <c r="B18" s="62" t="s">
        <v>114</v>
      </c>
      <c r="C18" s="63" t="s">
        <v>115</v>
      </c>
      <c r="D18" s="83">
        <v>150786458</v>
      </c>
      <c r="E18" s="84">
        <v>20540300</v>
      </c>
      <c r="F18" s="85">
        <f t="shared" si="0"/>
        <v>171326758</v>
      </c>
      <c r="G18" s="83">
        <v>158988102</v>
      </c>
      <c r="H18" s="84">
        <v>38970169</v>
      </c>
      <c r="I18" s="85">
        <f t="shared" si="1"/>
        <v>197958271</v>
      </c>
      <c r="J18" s="83">
        <v>58210171</v>
      </c>
      <c r="K18" s="84">
        <v>6289620</v>
      </c>
      <c r="L18" s="84">
        <f t="shared" si="2"/>
        <v>64499791</v>
      </c>
      <c r="M18" s="101">
        <f t="shared" si="3"/>
        <v>0.3764723721673412</v>
      </c>
      <c r="N18" s="83">
        <v>33078274</v>
      </c>
      <c r="O18" s="84">
        <v>4889740</v>
      </c>
      <c r="P18" s="84">
        <f t="shared" si="4"/>
        <v>37968014</v>
      </c>
      <c r="Q18" s="101">
        <f t="shared" si="5"/>
        <v>0.22161169944043416</v>
      </c>
      <c r="R18" s="83">
        <v>41820391</v>
      </c>
      <c r="S18" s="84">
        <v>2920050</v>
      </c>
      <c r="T18" s="84">
        <f t="shared" si="6"/>
        <v>44740441</v>
      </c>
      <c r="U18" s="101">
        <f t="shared" si="7"/>
        <v>0.22600945529575775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133108836</v>
      </c>
      <c r="AA18" s="84">
        <f t="shared" si="11"/>
        <v>14099410</v>
      </c>
      <c r="AB18" s="84">
        <f t="shared" si="12"/>
        <v>147208246</v>
      </c>
      <c r="AC18" s="101">
        <f t="shared" si="13"/>
        <v>0.7436327123709825</v>
      </c>
      <c r="AD18" s="83">
        <v>17321672</v>
      </c>
      <c r="AE18" s="84">
        <v>5350950</v>
      </c>
      <c r="AF18" s="84">
        <f t="shared" si="14"/>
        <v>22672622</v>
      </c>
      <c r="AG18" s="84">
        <v>192215536</v>
      </c>
      <c r="AH18" s="84">
        <v>167477876</v>
      </c>
      <c r="AI18" s="85">
        <v>117903378</v>
      </c>
      <c r="AJ18" s="120">
        <f t="shared" si="15"/>
        <v>0.70399375019539889</v>
      </c>
      <c r="AK18" s="121">
        <f t="shared" si="16"/>
        <v>0.97332452329510022</v>
      </c>
    </row>
    <row r="19" spans="1:37" ht="13" x14ac:dyDescent="0.3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165673552</v>
      </c>
      <c r="H19" s="84">
        <v>23802000</v>
      </c>
      <c r="I19" s="85">
        <f t="shared" si="1"/>
        <v>189475552</v>
      </c>
      <c r="J19" s="83">
        <v>20966027</v>
      </c>
      <c r="K19" s="84">
        <v>9678317</v>
      </c>
      <c r="L19" s="84">
        <f t="shared" si="2"/>
        <v>30644344</v>
      </c>
      <c r="M19" s="101">
        <f t="shared" si="3"/>
        <v>0.18270092321000178</v>
      </c>
      <c r="N19" s="83">
        <v>20674328</v>
      </c>
      <c r="O19" s="84">
        <v>82878</v>
      </c>
      <c r="P19" s="84">
        <f t="shared" si="4"/>
        <v>20757206</v>
      </c>
      <c r="Q19" s="101">
        <f t="shared" si="5"/>
        <v>0.12375401801585924</v>
      </c>
      <c r="R19" s="83">
        <v>12153114</v>
      </c>
      <c r="S19" s="84">
        <v>-6564058</v>
      </c>
      <c r="T19" s="84">
        <f t="shared" si="6"/>
        <v>5589056</v>
      </c>
      <c r="U19" s="101">
        <f t="shared" si="7"/>
        <v>2.9497504775708477E-2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53793469</v>
      </c>
      <c r="AA19" s="84">
        <f t="shared" si="11"/>
        <v>3197137</v>
      </c>
      <c r="AB19" s="84">
        <f t="shared" si="12"/>
        <v>56990606</v>
      </c>
      <c r="AC19" s="101">
        <f t="shared" si="13"/>
        <v>0.30078078885871251</v>
      </c>
      <c r="AD19" s="83">
        <v>26916871</v>
      </c>
      <c r="AE19" s="84">
        <v>535612</v>
      </c>
      <c r="AF19" s="84">
        <f t="shared" si="14"/>
        <v>27452483</v>
      </c>
      <c r="AG19" s="84">
        <v>169305981</v>
      </c>
      <c r="AH19" s="84">
        <v>177744962</v>
      </c>
      <c r="AI19" s="85">
        <v>112644480</v>
      </c>
      <c r="AJ19" s="120">
        <f t="shared" si="15"/>
        <v>0.63374218167713803</v>
      </c>
      <c r="AK19" s="121">
        <f t="shared" si="16"/>
        <v>-0.79640981837599167</v>
      </c>
    </row>
    <row r="20" spans="1:37" ht="14" x14ac:dyDescent="0.3">
      <c r="A20" s="64" t="s">
        <v>0</v>
      </c>
      <c r="B20" s="65" t="s">
        <v>119</v>
      </c>
      <c r="C20" s="66" t="s">
        <v>0</v>
      </c>
      <c r="D20" s="86">
        <f>SUM(D12:D19)</f>
        <v>3379052202</v>
      </c>
      <c r="E20" s="87">
        <f>SUM(E12:E19)</f>
        <v>427056862</v>
      </c>
      <c r="F20" s="88">
        <f t="shared" si="0"/>
        <v>3806109064</v>
      </c>
      <c r="G20" s="86">
        <f>SUM(G12:G19)</f>
        <v>3413077274</v>
      </c>
      <c r="H20" s="87">
        <f>SUM(H12:H19)</f>
        <v>578579206</v>
      </c>
      <c r="I20" s="88">
        <f t="shared" si="1"/>
        <v>3991656480</v>
      </c>
      <c r="J20" s="86">
        <f>SUM(J12:J19)</f>
        <v>1090286462</v>
      </c>
      <c r="K20" s="87">
        <f>SUM(K12:K19)</f>
        <v>502261850</v>
      </c>
      <c r="L20" s="87">
        <f t="shared" si="2"/>
        <v>1592548312</v>
      </c>
      <c r="M20" s="102">
        <f t="shared" si="3"/>
        <v>0.41841899042333908</v>
      </c>
      <c r="N20" s="86">
        <f>SUM(N12:N19)</f>
        <v>733140742</v>
      </c>
      <c r="O20" s="87">
        <f>SUM(O12:O19)</f>
        <v>100720047</v>
      </c>
      <c r="P20" s="87">
        <f t="shared" si="4"/>
        <v>833860789</v>
      </c>
      <c r="Q20" s="102">
        <f t="shared" si="5"/>
        <v>0.21908483834240436</v>
      </c>
      <c r="R20" s="86">
        <f>SUM(R12:R19)</f>
        <v>769638705</v>
      </c>
      <c r="S20" s="87">
        <f>SUM(S12:S19)</f>
        <v>75774813</v>
      </c>
      <c r="T20" s="87">
        <f t="shared" si="6"/>
        <v>845413518</v>
      </c>
      <c r="U20" s="102">
        <f t="shared" si="7"/>
        <v>0.21179515878580815</v>
      </c>
      <c r="V20" s="86">
        <f>SUM(V12:V19)</f>
        <v>0</v>
      </c>
      <c r="W20" s="87">
        <f>SUM(W12:W19)</f>
        <v>0</v>
      </c>
      <c r="X20" s="87">
        <f t="shared" si="8"/>
        <v>0</v>
      </c>
      <c r="Y20" s="102">
        <f t="shared" si="9"/>
        <v>0</v>
      </c>
      <c r="Z20" s="86">
        <f t="shared" si="10"/>
        <v>2593065909</v>
      </c>
      <c r="AA20" s="87">
        <f t="shared" si="11"/>
        <v>678756710</v>
      </c>
      <c r="AB20" s="87">
        <f t="shared" si="12"/>
        <v>3271822619</v>
      </c>
      <c r="AC20" s="102">
        <f t="shared" si="13"/>
        <v>0.81966537836943321</v>
      </c>
      <c r="AD20" s="86">
        <f>SUM(AD12:AD19)</f>
        <v>779460869</v>
      </c>
      <c r="AE20" s="87">
        <f>SUM(AE12:AE19)</f>
        <v>1496472594</v>
      </c>
      <c r="AF20" s="87">
        <f t="shared" si="14"/>
        <v>2275933463</v>
      </c>
      <c r="AG20" s="87">
        <f>SUM(AG12:AG19)</f>
        <v>3486132805</v>
      </c>
      <c r="AH20" s="87">
        <f>SUM(AH12:AH19)</f>
        <v>3923079802</v>
      </c>
      <c r="AI20" s="88">
        <f>SUM(AI12:AI19)</f>
        <v>4208268766</v>
      </c>
      <c r="AJ20" s="122">
        <f t="shared" si="15"/>
        <v>1.0726951727707934</v>
      </c>
      <c r="AK20" s="123">
        <f t="shared" si="16"/>
        <v>-0.62854207658354555</v>
      </c>
    </row>
    <row r="21" spans="1:37" ht="13" x14ac:dyDescent="0.3">
      <c r="A21" s="61" t="s">
        <v>101</v>
      </c>
      <c r="B21" s="62" t="s">
        <v>120</v>
      </c>
      <c r="C21" s="63" t="s">
        <v>121</v>
      </c>
      <c r="D21" s="83">
        <v>307047000</v>
      </c>
      <c r="E21" s="84">
        <v>82471393</v>
      </c>
      <c r="F21" s="85">
        <f t="shared" si="0"/>
        <v>389518393</v>
      </c>
      <c r="G21" s="83">
        <v>319998107</v>
      </c>
      <c r="H21" s="84">
        <v>90991618</v>
      </c>
      <c r="I21" s="85">
        <f t="shared" si="1"/>
        <v>410989725</v>
      </c>
      <c r="J21" s="83">
        <v>128008768</v>
      </c>
      <c r="K21" s="84">
        <v>9593916</v>
      </c>
      <c r="L21" s="84">
        <f t="shared" si="2"/>
        <v>137602684</v>
      </c>
      <c r="M21" s="101">
        <f t="shared" si="3"/>
        <v>0.35326363651330839</v>
      </c>
      <c r="N21" s="83">
        <v>98643725</v>
      </c>
      <c r="O21" s="84">
        <v>31840021</v>
      </c>
      <c r="P21" s="84">
        <f t="shared" si="4"/>
        <v>130483746</v>
      </c>
      <c r="Q21" s="101">
        <f t="shared" si="5"/>
        <v>0.3349873801723145</v>
      </c>
      <c r="R21" s="83">
        <v>93360012</v>
      </c>
      <c r="S21" s="84">
        <v>10178328</v>
      </c>
      <c r="T21" s="84">
        <f t="shared" si="6"/>
        <v>103538340</v>
      </c>
      <c r="U21" s="101">
        <f t="shared" si="7"/>
        <v>0.25192440029978852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320012505</v>
      </c>
      <c r="AA21" s="84">
        <f t="shared" si="11"/>
        <v>51612265</v>
      </c>
      <c r="AB21" s="84">
        <f t="shared" si="12"/>
        <v>371624770</v>
      </c>
      <c r="AC21" s="101">
        <f t="shared" si="13"/>
        <v>0.90421912615941924</v>
      </c>
      <c r="AD21" s="83">
        <v>84589197</v>
      </c>
      <c r="AE21" s="84">
        <v>12222952</v>
      </c>
      <c r="AF21" s="84">
        <f t="shared" si="14"/>
        <v>96812149</v>
      </c>
      <c r="AG21" s="84">
        <v>395507688</v>
      </c>
      <c r="AH21" s="84">
        <v>473200304</v>
      </c>
      <c r="AI21" s="85">
        <v>389286624</v>
      </c>
      <c r="AJ21" s="120">
        <f t="shared" si="15"/>
        <v>0.82266773860736997</v>
      </c>
      <c r="AK21" s="121">
        <f t="shared" si="16"/>
        <v>6.9476724455316052E-2</v>
      </c>
    </row>
    <row r="22" spans="1:37" ht="13" x14ac:dyDescent="0.3">
      <c r="A22" s="61" t="s">
        <v>101</v>
      </c>
      <c r="B22" s="62" t="s">
        <v>122</v>
      </c>
      <c r="C22" s="63" t="s">
        <v>123</v>
      </c>
      <c r="D22" s="83">
        <v>395302627</v>
      </c>
      <c r="E22" s="84">
        <v>160395469</v>
      </c>
      <c r="F22" s="85">
        <f t="shared" si="0"/>
        <v>555698096</v>
      </c>
      <c r="G22" s="83">
        <v>417967830</v>
      </c>
      <c r="H22" s="84">
        <v>184929793</v>
      </c>
      <c r="I22" s="85">
        <f t="shared" si="1"/>
        <v>602897623</v>
      </c>
      <c r="J22" s="83">
        <v>154293855</v>
      </c>
      <c r="K22" s="84">
        <v>15356589</v>
      </c>
      <c r="L22" s="84">
        <f t="shared" si="2"/>
        <v>169650444</v>
      </c>
      <c r="M22" s="101">
        <f t="shared" si="3"/>
        <v>0.30529246945629268</v>
      </c>
      <c r="N22" s="83">
        <v>116777759</v>
      </c>
      <c r="O22" s="84">
        <v>26587604</v>
      </c>
      <c r="P22" s="84">
        <f t="shared" si="4"/>
        <v>143365363</v>
      </c>
      <c r="Q22" s="101">
        <f t="shared" si="5"/>
        <v>0.2579914598087808</v>
      </c>
      <c r="R22" s="83">
        <v>98687777</v>
      </c>
      <c r="S22" s="84">
        <v>38580493</v>
      </c>
      <c r="T22" s="84">
        <f t="shared" si="6"/>
        <v>137268270</v>
      </c>
      <c r="U22" s="101">
        <f t="shared" si="7"/>
        <v>0.22768089433983388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369759391</v>
      </c>
      <c r="AA22" s="84">
        <f t="shared" si="11"/>
        <v>80524686</v>
      </c>
      <c r="AB22" s="84">
        <f t="shared" si="12"/>
        <v>450284077</v>
      </c>
      <c r="AC22" s="101">
        <f t="shared" si="13"/>
        <v>0.74686656543676566</v>
      </c>
      <c r="AD22" s="83">
        <v>220275383</v>
      </c>
      <c r="AE22" s="84">
        <v>46869117</v>
      </c>
      <c r="AF22" s="84">
        <f t="shared" si="14"/>
        <v>267144500</v>
      </c>
      <c r="AG22" s="84">
        <v>471760927</v>
      </c>
      <c r="AH22" s="84">
        <v>599354769</v>
      </c>
      <c r="AI22" s="85">
        <v>465087713</v>
      </c>
      <c r="AJ22" s="120">
        <f t="shared" si="15"/>
        <v>0.77598066630216467</v>
      </c>
      <c r="AK22" s="121">
        <f t="shared" si="16"/>
        <v>-0.48616471609933953</v>
      </c>
    </row>
    <row r="23" spans="1:37" ht="13" x14ac:dyDescent="0.3">
      <c r="A23" s="61" t="s">
        <v>101</v>
      </c>
      <c r="B23" s="62" t="s">
        <v>124</v>
      </c>
      <c r="C23" s="63" t="s">
        <v>125</v>
      </c>
      <c r="D23" s="83">
        <v>111365059</v>
      </c>
      <c r="E23" s="84">
        <v>10663909</v>
      </c>
      <c r="F23" s="85">
        <f t="shared" si="0"/>
        <v>122028968</v>
      </c>
      <c r="G23" s="83">
        <v>116886419</v>
      </c>
      <c r="H23" s="84">
        <v>28263040</v>
      </c>
      <c r="I23" s="85">
        <f t="shared" si="1"/>
        <v>145149459</v>
      </c>
      <c r="J23" s="83">
        <v>37014102</v>
      </c>
      <c r="K23" s="84">
        <v>318148</v>
      </c>
      <c r="L23" s="84">
        <f t="shared" si="2"/>
        <v>37332250</v>
      </c>
      <c r="M23" s="101">
        <f t="shared" si="3"/>
        <v>0.30592940849913602</v>
      </c>
      <c r="N23" s="83">
        <v>32537083</v>
      </c>
      <c r="O23" s="84">
        <v>3625464</v>
      </c>
      <c r="P23" s="84">
        <f t="shared" si="4"/>
        <v>36162547</v>
      </c>
      <c r="Q23" s="101">
        <f t="shared" si="5"/>
        <v>0.29634395498616362</v>
      </c>
      <c r="R23" s="83">
        <v>26732839</v>
      </c>
      <c r="S23" s="84">
        <v>5757508</v>
      </c>
      <c r="T23" s="84">
        <f t="shared" si="6"/>
        <v>32490347</v>
      </c>
      <c r="U23" s="101">
        <f t="shared" si="7"/>
        <v>0.22384063450074587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96284024</v>
      </c>
      <c r="AA23" s="84">
        <f t="shared" si="11"/>
        <v>9701120</v>
      </c>
      <c r="AB23" s="84">
        <f t="shared" si="12"/>
        <v>105985144</v>
      </c>
      <c r="AC23" s="101">
        <f t="shared" si="13"/>
        <v>0.73017939391699693</v>
      </c>
      <c r="AD23" s="83">
        <v>27431195</v>
      </c>
      <c r="AE23" s="84">
        <v>1811515</v>
      </c>
      <c r="AF23" s="84">
        <f t="shared" si="14"/>
        <v>29242710</v>
      </c>
      <c r="AG23" s="84">
        <v>112689000</v>
      </c>
      <c r="AH23" s="84">
        <v>126595347</v>
      </c>
      <c r="AI23" s="85">
        <v>120352145</v>
      </c>
      <c r="AJ23" s="120">
        <f t="shared" si="15"/>
        <v>0.95068379566904615</v>
      </c>
      <c r="AK23" s="121">
        <f t="shared" si="16"/>
        <v>0.11105800385805553</v>
      </c>
    </row>
    <row r="24" spans="1:37" ht="13" x14ac:dyDescent="0.3">
      <c r="A24" s="61" t="s">
        <v>101</v>
      </c>
      <c r="B24" s="62" t="s">
        <v>126</v>
      </c>
      <c r="C24" s="63" t="s">
        <v>127</v>
      </c>
      <c r="D24" s="83">
        <v>222201586</v>
      </c>
      <c r="E24" s="84">
        <v>31130100</v>
      </c>
      <c r="F24" s="85">
        <f t="shared" si="0"/>
        <v>253331686</v>
      </c>
      <c r="G24" s="83">
        <v>223244956</v>
      </c>
      <c r="H24" s="84">
        <v>39667600</v>
      </c>
      <c r="I24" s="85">
        <f t="shared" si="1"/>
        <v>262912556</v>
      </c>
      <c r="J24" s="83">
        <v>74955594</v>
      </c>
      <c r="K24" s="84">
        <v>5898462</v>
      </c>
      <c r="L24" s="84">
        <f t="shared" si="2"/>
        <v>80854056</v>
      </c>
      <c r="M24" s="101">
        <f t="shared" si="3"/>
        <v>0.31916282276667118</v>
      </c>
      <c r="N24" s="83">
        <v>62736694</v>
      </c>
      <c r="O24" s="84">
        <v>4110086</v>
      </c>
      <c r="P24" s="84">
        <f t="shared" si="4"/>
        <v>66846780</v>
      </c>
      <c r="Q24" s="101">
        <f t="shared" si="5"/>
        <v>0.2638705842742467</v>
      </c>
      <c r="R24" s="83">
        <v>49107476</v>
      </c>
      <c r="S24" s="84">
        <v>9322547</v>
      </c>
      <c r="T24" s="84">
        <f t="shared" si="6"/>
        <v>58430023</v>
      </c>
      <c r="U24" s="101">
        <f t="shared" si="7"/>
        <v>0.22224128010074953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186799764</v>
      </c>
      <c r="AA24" s="84">
        <f t="shared" si="11"/>
        <v>19331095</v>
      </c>
      <c r="AB24" s="84">
        <f t="shared" si="12"/>
        <v>206130859</v>
      </c>
      <c r="AC24" s="101">
        <f t="shared" si="13"/>
        <v>0.78402820365870995</v>
      </c>
      <c r="AD24" s="83">
        <v>67614929</v>
      </c>
      <c r="AE24" s="84">
        <v>8512030</v>
      </c>
      <c r="AF24" s="84">
        <f t="shared" si="14"/>
        <v>76126959</v>
      </c>
      <c r="AG24" s="84">
        <v>233174422</v>
      </c>
      <c r="AH24" s="84">
        <v>284522211</v>
      </c>
      <c r="AI24" s="85">
        <v>177756001</v>
      </c>
      <c r="AJ24" s="120">
        <f t="shared" si="15"/>
        <v>0.62475263486547272</v>
      </c>
      <c r="AK24" s="121">
        <f t="shared" si="16"/>
        <v>-0.23246608340154507</v>
      </c>
    </row>
    <row r="25" spans="1:37" ht="13" x14ac:dyDescent="0.3">
      <c r="A25" s="61" t="s">
        <v>101</v>
      </c>
      <c r="B25" s="62" t="s">
        <v>128</v>
      </c>
      <c r="C25" s="63" t="s">
        <v>129</v>
      </c>
      <c r="D25" s="83">
        <v>160958299</v>
      </c>
      <c r="E25" s="84">
        <v>26799100</v>
      </c>
      <c r="F25" s="85">
        <f t="shared" si="0"/>
        <v>187757399</v>
      </c>
      <c r="G25" s="83">
        <v>161758298</v>
      </c>
      <c r="H25" s="84">
        <v>31852342</v>
      </c>
      <c r="I25" s="85">
        <f t="shared" si="1"/>
        <v>193610640</v>
      </c>
      <c r="J25" s="83">
        <v>62446484</v>
      </c>
      <c r="K25" s="84">
        <v>5494862</v>
      </c>
      <c r="L25" s="84">
        <f t="shared" si="2"/>
        <v>67941346</v>
      </c>
      <c r="M25" s="101">
        <f t="shared" si="3"/>
        <v>0.36185708985029136</v>
      </c>
      <c r="N25" s="83">
        <v>38783673</v>
      </c>
      <c r="O25" s="84">
        <v>6364460</v>
      </c>
      <c r="P25" s="84">
        <f t="shared" si="4"/>
        <v>45148133</v>
      </c>
      <c r="Q25" s="101">
        <f t="shared" si="5"/>
        <v>0.24045994054274261</v>
      </c>
      <c r="R25" s="83">
        <v>31242135</v>
      </c>
      <c r="S25" s="84">
        <v>4562011</v>
      </c>
      <c r="T25" s="84">
        <f t="shared" si="6"/>
        <v>35804146</v>
      </c>
      <c r="U25" s="101">
        <f t="shared" si="7"/>
        <v>0.18492860722943738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132472292</v>
      </c>
      <c r="AA25" s="84">
        <f t="shared" si="11"/>
        <v>16421333</v>
      </c>
      <c r="AB25" s="84">
        <f t="shared" si="12"/>
        <v>148893625</v>
      </c>
      <c r="AC25" s="101">
        <f t="shared" si="13"/>
        <v>0.76903637630659138</v>
      </c>
      <c r="AD25" s="83">
        <v>25736275</v>
      </c>
      <c r="AE25" s="84">
        <v>1400655</v>
      </c>
      <c r="AF25" s="84">
        <f t="shared" si="14"/>
        <v>27136930</v>
      </c>
      <c r="AG25" s="84">
        <v>193727486</v>
      </c>
      <c r="AH25" s="84">
        <v>212808838</v>
      </c>
      <c r="AI25" s="85">
        <v>164444447</v>
      </c>
      <c r="AJ25" s="120">
        <f t="shared" si="15"/>
        <v>0.77273316533968384</v>
      </c>
      <c r="AK25" s="121">
        <f t="shared" si="16"/>
        <v>0.31938822851368975</v>
      </c>
    </row>
    <row r="26" spans="1:37" ht="13" x14ac:dyDescent="0.3">
      <c r="A26" s="61" t="s">
        <v>101</v>
      </c>
      <c r="B26" s="62" t="s">
        <v>130</v>
      </c>
      <c r="C26" s="63" t="s">
        <v>131</v>
      </c>
      <c r="D26" s="83">
        <v>414344408</v>
      </c>
      <c r="E26" s="84">
        <v>39266350</v>
      </c>
      <c r="F26" s="85">
        <f t="shared" si="0"/>
        <v>453610758</v>
      </c>
      <c r="G26" s="83">
        <v>414344408</v>
      </c>
      <c r="H26" s="84">
        <v>39266350</v>
      </c>
      <c r="I26" s="85">
        <f t="shared" si="1"/>
        <v>453610758</v>
      </c>
      <c r="J26" s="83">
        <v>168602087</v>
      </c>
      <c r="K26" s="84">
        <v>5227098</v>
      </c>
      <c r="L26" s="84">
        <f t="shared" si="2"/>
        <v>173829185</v>
      </c>
      <c r="M26" s="101">
        <f t="shared" si="3"/>
        <v>0.38321221870139155</v>
      </c>
      <c r="N26" s="83">
        <v>106173188</v>
      </c>
      <c r="O26" s="84">
        <v>9066051</v>
      </c>
      <c r="P26" s="84">
        <f t="shared" si="4"/>
        <v>115239239</v>
      </c>
      <c r="Q26" s="101">
        <f t="shared" si="5"/>
        <v>0.25404873444381582</v>
      </c>
      <c r="R26" s="83">
        <v>90582694</v>
      </c>
      <c r="S26" s="84">
        <v>1413215</v>
      </c>
      <c r="T26" s="84">
        <f t="shared" si="6"/>
        <v>91995909</v>
      </c>
      <c r="U26" s="101">
        <f t="shared" si="7"/>
        <v>0.20280804054475268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365357969</v>
      </c>
      <c r="AA26" s="84">
        <f t="shared" si="11"/>
        <v>15706364</v>
      </c>
      <c r="AB26" s="84">
        <f t="shared" si="12"/>
        <v>381064333</v>
      </c>
      <c r="AC26" s="101">
        <f t="shared" si="13"/>
        <v>0.84006899368996002</v>
      </c>
      <c r="AD26" s="83">
        <v>200578873</v>
      </c>
      <c r="AE26" s="84">
        <v>3843832</v>
      </c>
      <c r="AF26" s="84">
        <f t="shared" si="14"/>
        <v>204422705</v>
      </c>
      <c r="AG26" s="84">
        <v>522935435</v>
      </c>
      <c r="AH26" s="84">
        <v>557321435</v>
      </c>
      <c r="AI26" s="85">
        <v>246156000</v>
      </c>
      <c r="AJ26" s="120">
        <f t="shared" si="15"/>
        <v>0.44167689333535143</v>
      </c>
      <c r="AK26" s="121">
        <f t="shared" si="16"/>
        <v>-0.54997215695780954</v>
      </c>
    </row>
    <row r="27" spans="1:37" ht="13" x14ac:dyDescent="0.3">
      <c r="A27" s="61" t="s">
        <v>116</v>
      </c>
      <c r="B27" s="62" t="s">
        <v>132</v>
      </c>
      <c r="C27" s="63" t="s">
        <v>133</v>
      </c>
      <c r="D27" s="83">
        <v>1756428084</v>
      </c>
      <c r="E27" s="84">
        <v>562457256</v>
      </c>
      <c r="F27" s="85">
        <f t="shared" si="0"/>
        <v>2318885340</v>
      </c>
      <c r="G27" s="83">
        <v>1778399470</v>
      </c>
      <c r="H27" s="84">
        <v>340142049</v>
      </c>
      <c r="I27" s="85">
        <f t="shared" si="1"/>
        <v>2118541519</v>
      </c>
      <c r="J27" s="83">
        <v>538122244</v>
      </c>
      <c r="K27" s="84">
        <v>26472738</v>
      </c>
      <c r="L27" s="84">
        <f t="shared" si="2"/>
        <v>564594982</v>
      </c>
      <c r="M27" s="101">
        <f t="shared" si="3"/>
        <v>0.24347688618360061</v>
      </c>
      <c r="N27" s="83">
        <v>572483571</v>
      </c>
      <c r="O27" s="84">
        <v>68070142</v>
      </c>
      <c r="P27" s="84">
        <f t="shared" si="4"/>
        <v>640553713</v>
      </c>
      <c r="Q27" s="101">
        <f t="shared" si="5"/>
        <v>0.27623345663136584</v>
      </c>
      <c r="R27" s="83">
        <v>354553903</v>
      </c>
      <c r="S27" s="84">
        <v>51627023</v>
      </c>
      <c r="T27" s="84">
        <f t="shared" si="6"/>
        <v>406180926</v>
      </c>
      <c r="U27" s="101">
        <f t="shared" si="7"/>
        <v>0.19172667722449296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1465159718</v>
      </c>
      <c r="AA27" s="84">
        <f t="shared" si="11"/>
        <v>146169903</v>
      </c>
      <c r="AB27" s="84">
        <f t="shared" si="12"/>
        <v>1611329621</v>
      </c>
      <c r="AC27" s="101">
        <f t="shared" si="13"/>
        <v>0.76058439570284386</v>
      </c>
      <c r="AD27" s="83">
        <v>372024248</v>
      </c>
      <c r="AE27" s="84">
        <v>34239950</v>
      </c>
      <c r="AF27" s="84">
        <f t="shared" si="14"/>
        <v>406264198</v>
      </c>
      <c r="AG27" s="84">
        <v>2165877684</v>
      </c>
      <c r="AH27" s="84">
        <v>0</v>
      </c>
      <c r="AI27" s="85">
        <v>1488023905</v>
      </c>
      <c r="AJ27" s="120">
        <f t="shared" si="15"/>
        <v>0</v>
      </c>
      <c r="AK27" s="121">
        <f t="shared" si="16"/>
        <v>-2.0497006728614764E-4</v>
      </c>
    </row>
    <row r="28" spans="1:37" ht="14" x14ac:dyDescent="0.3">
      <c r="A28" s="64" t="s">
        <v>0</v>
      </c>
      <c r="B28" s="65" t="s">
        <v>134</v>
      </c>
      <c r="C28" s="66" t="s">
        <v>0</v>
      </c>
      <c r="D28" s="86">
        <f>SUM(D21:D27)</f>
        <v>3367647063</v>
      </c>
      <c r="E28" s="87">
        <f>SUM(E21:E27)</f>
        <v>913183577</v>
      </c>
      <c r="F28" s="88">
        <f t="shared" si="0"/>
        <v>4280830640</v>
      </c>
      <c r="G28" s="86">
        <f>SUM(G21:G27)</f>
        <v>3432599488</v>
      </c>
      <c r="H28" s="87">
        <f>SUM(H21:H27)</f>
        <v>755112792</v>
      </c>
      <c r="I28" s="88">
        <f t="shared" si="1"/>
        <v>4187712280</v>
      </c>
      <c r="J28" s="86">
        <f>SUM(J21:J27)</f>
        <v>1163443134</v>
      </c>
      <c r="K28" s="87">
        <f>SUM(K21:K27)</f>
        <v>68361813</v>
      </c>
      <c r="L28" s="87">
        <f t="shared" si="2"/>
        <v>1231804947</v>
      </c>
      <c r="M28" s="102">
        <f t="shared" si="3"/>
        <v>0.28774904932936102</v>
      </c>
      <c r="N28" s="86">
        <f>SUM(N21:N27)</f>
        <v>1028135693</v>
      </c>
      <c r="O28" s="87">
        <f>SUM(O21:O27)</f>
        <v>149663828</v>
      </c>
      <c r="P28" s="87">
        <f t="shared" si="4"/>
        <v>1177799521</v>
      </c>
      <c r="Q28" s="102">
        <f t="shared" si="5"/>
        <v>0.27513340752018162</v>
      </c>
      <c r="R28" s="86">
        <f>SUM(R21:R27)</f>
        <v>744266836</v>
      </c>
      <c r="S28" s="87">
        <f>SUM(S21:S27)</f>
        <v>121441125</v>
      </c>
      <c r="T28" s="87">
        <f t="shared" si="6"/>
        <v>865707961</v>
      </c>
      <c r="U28" s="102">
        <f t="shared" si="7"/>
        <v>0.20672574979291558</v>
      </c>
      <c r="V28" s="86">
        <f>SUM(V21:V27)</f>
        <v>0</v>
      </c>
      <c r="W28" s="87">
        <f>SUM(W21:W27)</f>
        <v>0</v>
      </c>
      <c r="X28" s="87">
        <f t="shared" si="8"/>
        <v>0</v>
      </c>
      <c r="Y28" s="102">
        <f t="shared" si="9"/>
        <v>0</v>
      </c>
      <c r="Z28" s="86">
        <f t="shared" si="10"/>
        <v>2935845663</v>
      </c>
      <c r="AA28" s="87">
        <f t="shared" si="11"/>
        <v>339466766</v>
      </c>
      <c r="AB28" s="87">
        <f t="shared" si="12"/>
        <v>3275312429</v>
      </c>
      <c r="AC28" s="102">
        <f t="shared" si="13"/>
        <v>0.78212451333929756</v>
      </c>
      <c r="AD28" s="86">
        <f>SUM(AD21:AD27)</f>
        <v>998250100</v>
      </c>
      <c r="AE28" s="87">
        <f>SUM(AE21:AE27)</f>
        <v>108900051</v>
      </c>
      <c r="AF28" s="87">
        <f t="shared" si="14"/>
        <v>1107150151</v>
      </c>
      <c r="AG28" s="87">
        <f>SUM(AG21:AG27)</f>
        <v>4095672642</v>
      </c>
      <c r="AH28" s="87">
        <f>SUM(AH21:AH27)</f>
        <v>2253802904</v>
      </c>
      <c r="AI28" s="88">
        <f>SUM(AI21:AI27)</f>
        <v>3051106835</v>
      </c>
      <c r="AJ28" s="122">
        <f t="shared" si="15"/>
        <v>1.3537593857852266</v>
      </c>
      <c r="AK28" s="123">
        <f t="shared" si="16"/>
        <v>-0.21807538009358951</v>
      </c>
    </row>
    <row r="29" spans="1:37" ht="13" x14ac:dyDescent="0.3">
      <c r="A29" s="61" t="s">
        <v>101</v>
      </c>
      <c r="B29" s="62" t="s">
        <v>135</v>
      </c>
      <c r="C29" s="63" t="s">
        <v>136</v>
      </c>
      <c r="D29" s="83">
        <v>332058751</v>
      </c>
      <c r="E29" s="84">
        <v>15945750</v>
      </c>
      <c r="F29" s="85">
        <f t="shared" si="0"/>
        <v>348004501</v>
      </c>
      <c r="G29" s="83">
        <v>330216718</v>
      </c>
      <c r="H29" s="84">
        <v>15945750</v>
      </c>
      <c r="I29" s="85">
        <f t="shared" si="1"/>
        <v>346162468</v>
      </c>
      <c r="J29" s="83">
        <v>99848683</v>
      </c>
      <c r="K29" s="84">
        <v>0</v>
      </c>
      <c r="L29" s="84">
        <f t="shared" si="2"/>
        <v>99848683</v>
      </c>
      <c r="M29" s="101">
        <f t="shared" si="3"/>
        <v>0.28691779190522598</v>
      </c>
      <c r="N29" s="83">
        <v>42112815</v>
      </c>
      <c r="O29" s="84">
        <v>266864</v>
      </c>
      <c r="P29" s="84">
        <f t="shared" si="4"/>
        <v>42379679</v>
      </c>
      <c r="Q29" s="101">
        <f t="shared" si="5"/>
        <v>0.12177911170177652</v>
      </c>
      <c r="R29" s="83">
        <v>47113619</v>
      </c>
      <c r="S29" s="84">
        <v>478973</v>
      </c>
      <c r="T29" s="84">
        <f t="shared" si="6"/>
        <v>47592592</v>
      </c>
      <c r="U29" s="101">
        <f t="shared" si="7"/>
        <v>0.13748628577492117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189075117</v>
      </c>
      <c r="AA29" s="84">
        <f t="shared" si="11"/>
        <v>745837</v>
      </c>
      <c r="AB29" s="84">
        <f t="shared" si="12"/>
        <v>189820954</v>
      </c>
      <c r="AC29" s="101">
        <f t="shared" si="13"/>
        <v>0.54835798663187252</v>
      </c>
      <c r="AD29" s="83">
        <v>46531650</v>
      </c>
      <c r="AE29" s="84">
        <v>8658355</v>
      </c>
      <c r="AF29" s="84">
        <f t="shared" si="14"/>
        <v>55190005</v>
      </c>
      <c r="AG29" s="84">
        <v>354225794</v>
      </c>
      <c r="AH29" s="84">
        <v>335947659</v>
      </c>
      <c r="AI29" s="85">
        <v>302781903</v>
      </c>
      <c r="AJ29" s="120">
        <f t="shared" si="15"/>
        <v>0.90127701410772443</v>
      </c>
      <c r="AK29" s="121">
        <f t="shared" si="16"/>
        <v>-0.13765921927348979</v>
      </c>
    </row>
    <row r="30" spans="1:37" ht="13" x14ac:dyDescent="0.3">
      <c r="A30" s="61" t="s">
        <v>101</v>
      </c>
      <c r="B30" s="62" t="s">
        <v>137</v>
      </c>
      <c r="C30" s="63" t="s">
        <v>138</v>
      </c>
      <c r="D30" s="83">
        <v>217254679</v>
      </c>
      <c r="E30" s="84">
        <v>51945350</v>
      </c>
      <c r="F30" s="85">
        <f t="shared" si="0"/>
        <v>269200029</v>
      </c>
      <c r="G30" s="83">
        <v>217150165</v>
      </c>
      <c r="H30" s="84">
        <v>64599771</v>
      </c>
      <c r="I30" s="85">
        <f t="shared" si="1"/>
        <v>281749936</v>
      </c>
      <c r="J30" s="83">
        <v>77419297</v>
      </c>
      <c r="K30" s="84">
        <v>2619448</v>
      </c>
      <c r="L30" s="84">
        <f t="shared" si="2"/>
        <v>80038745</v>
      </c>
      <c r="M30" s="101">
        <f t="shared" si="3"/>
        <v>0.29732071462741189</v>
      </c>
      <c r="N30" s="83">
        <v>61335204</v>
      </c>
      <c r="O30" s="84">
        <v>14465303</v>
      </c>
      <c r="P30" s="84">
        <f t="shared" si="4"/>
        <v>75800507</v>
      </c>
      <c r="Q30" s="101">
        <f t="shared" si="5"/>
        <v>0.28157689017188031</v>
      </c>
      <c r="R30" s="83">
        <v>51006334</v>
      </c>
      <c r="S30" s="84">
        <v>9825487</v>
      </c>
      <c r="T30" s="84">
        <f t="shared" si="6"/>
        <v>60831821</v>
      </c>
      <c r="U30" s="101">
        <f t="shared" si="7"/>
        <v>0.2159071333382663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189760835</v>
      </c>
      <c r="AA30" s="84">
        <f t="shared" si="11"/>
        <v>26910238</v>
      </c>
      <c r="AB30" s="84">
        <f t="shared" si="12"/>
        <v>216671073</v>
      </c>
      <c r="AC30" s="101">
        <f t="shared" si="13"/>
        <v>0.76901906731932679</v>
      </c>
      <c r="AD30" s="83">
        <v>52664427</v>
      </c>
      <c r="AE30" s="84">
        <v>10250225</v>
      </c>
      <c r="AF30" s="84">
        <f t="shared" si="14"/>
        <v>62914652</v>
      </c>
      <c r="AG30" s="84">
        <v>270931996</v>
      </c>
      <c r="AH30" s="84">
        <v>376904700</v>
      </c>
      <c r="AI30" s="85">
        <v>356886117</v>
      </c>
      <c r="AJ30" s="120">
        <f t="shared" si="15"/>
        <v>0.94688688413808586</v>
      </c>
      <c r="AK30" s="121">
        <f t="shared" si="16"/>
        <v>-3.3105658758153855E-2</v>
      </c>
    </row>
    <row r="31" spans="1:37" ht="13" x14ac:dyDescent="0.3">
      <c r="A31" s="61" t="s">
        <v>101</v>
      </c>
      <c r="B31" s="62" t="s">
        <v>139</v>
      </c>
      <c r="C31" s="63" t="s">
        <v>140</v>
      </c>
      <c r="D31" s="83">
        <v>190531512</v>
      </c>
      <c r="E31" s="84">
        <v>56776253</v>
      </c>
      <c r="F31" s="85">
        <f t="shared" si="0"/>
        <v>247307765</v>
      </c>
      <c r="G31" s="83">
        <v>194404013</v>
      </c>
      <c r="H31" s="84">
        <v>64281255</v>
      </c>
      <c r="I31" s="85">
        <f t="shared" si="1"/>
        <v>258685268</v>
      </c>
      <c r="J31" s="83">
        <v>63896661</v>
      </c>
      <c r="K31" s="84">
        <v>8251005</v>
      </c>
      <c r="L31" s="84">
        <f t="shared" si="2"/>
        <v>72147666</v>
      </c>
      <c r="M31" s="101">
        <f t="shared" si="3"/>
        <v>0.29173231176142</v>
      </c>
      <c r="N31" s="83">
        <v>56634869</v>
      </c>
      <c r="O31" s="84">
        <v>18106730</v>
      </c>
      <c r="P31" s="84">
        <f t="shared" si="4"/>
        <v>74741599</v>
      </c>
      <c r="Q31" s="101">
        <f t="shared" si="5"/>
        <v>0.3022209957701894</v>
      </c>
      <c r="R31" s="83">
        <v>47457554</v>
      </c>
      <c r="S31" s="84">
        <v>10274430</v>
      </c>
      <c r="T31" s="84">
        <f t="shared" si="6"/>
        <v>57731984</v>
      </c>
      <c r="U31" s="101">
        <f t="shared" si="7"/>
        <v>0.22317461077837644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167989084</v>
      </c>
      <c r="AA31" s="84">
        <f t="shared" si="11"/>
        <v>36632165</v>
      </c>
      <c r="AB31" s="84">
        <f t="shared" si="12"/>
        <v>204621249</v>
      </c>
      <c r="AC31" s="101">
        <f t="shared" si="13"/>
        <v>0.7910046466194588</v>
      </c>
      <c r="AD31" s="83">
        <v>49081607</v>
      </c>
      <c r="AE31" s="84">
        <v>20573228</v>
      </c>
      <c r="AF31" s="84">
        <f t="shared" si="14"/>
        <v>69654835</v>
      </c>
      <c r="AG31" s="84">
        <v>234266908</v>
      </c>
      <c r="AH31" s="84">
        <v>274568483</v>
      </c>
      <c r="AI31" s="85">
        <v>242016952</v>
      </c>
      <c r="AJ31" s="120">
        <f t="shared" si="15"/>
        <v>0.88144476509345027</v>
      </c>
      <c r="AK31" s="121">
        <f t="shared" si="16"/>
        <v>-0.17117047222924298</v>
      </c>
    </row>
    <row r="32" spans="1:37" ht="13" x14ac:dyDescent="0.3">
      <c r="A32" s="61" t="s">
        <v>101</v>
      </c>
      <c r="B32" s="62" t="s">
        <v>141</v>
      </c>
      <c r="C32" s="63" t="s">
        <v>142</v>
      </c>
      <c r="D32" s="83">
        <v>201932536</v>
      </c>
      <c r="E32" s="84">
        <v>59832899</v>
      </c>
      <c r="F32" s="85">
        <f t="shared" si="0"/>
        <v>261765435</v>
      </c>
      <c r="G32" s="83">
        <v>227794776</v>
      </c>
      <c r="H32" s="84">
        <v>107543193</v>
      </c>
      <c r="I32" s="85">
        <f t="shared" si="1"/>
        <v>335337969</v>
      </c>
      <c r="J32" s="83">
        <v>79819267</v>
      </c>
      <c r="K32" s="84">
        <v>23878962</v>
      </c>
      <c r="L32" s="84">
        <f t="shared" si="2"/>
        <v>103698229</v>
      </c>
      <c r="M32" s="101">
        <f t="shared" si="3"/>
        <v>0.39614943432084532</v>
      </c>
      <c r="N32" s="83">
        <v>63184421</v>
      </c>
      <c r="O32" s="84">
        <v>32134811</v>
      </c>
      <c r="P32" s="84">
        <f t="shared" si="4"/>
        <v>95319232</v>
      </c>
      <c r="Q32" s="101">
        <f t="shared" si="5"/>
        <v>0.36413987201939019</v>
      </c>
      <c r="R32" s="83">
        <v>46993884</v>
      </c>
      <c r="S32" s="84">
        <v>17178872</v>
      </c>
      <c r="T32" s="84">
        <f t="shared" si="6"/>
        <v>64172756</v>
      </c>
      <c r="U32" s="101">
        <f t="shared" si="7"/>
        <v>0.19136740224009646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189997572</v>
      </c>
      <c r="AA32" s="84">
        <f t="shared" si="11"/>
        <v>73192645</v>
      </c>
      <c r="AB32" s="84">
        <f t="shared" si="12"/>
        <v>263190217</v>
      </c>
      <c r="AC32" s="101">
        <f t="shared" si="13"/>
        <v>0.78485063228852558</v>
      </c>
      <c r="AD32" s="83">
        <v>48734927</v>
      </c>
      <c r="AE32" s="84">
        <v>-126841869</v>
      </c>
      <c r="AF32" s="84">
        <f t="shared" si="14"/>
        <v>-78106942</v>
      </c>
      <c r="AG32" s="84">
        <v>256442050</v>
      </c>
      <c r="AH32" s="84">
        <v>381799474</v>
      </c>
      <c r="AI32" s="85">
        <v>251727850</v>
      </c>
      <c r="AJ32" s="120">
        <f t="shared" si="15"/>
        <v>0.65931953064974624</v>
      </c>
      <c r="AK32" s="121">
        <f t="shared" si="16"/>
        <v>-1.8216011836694364</v>
      </c>
    </row>
    <row r="33" spans="1:37" ht="13" x14ac:dyDescent="0.3">
      <c r="A33" s="61" t="s">
        <v>101</v>
      </c>
      <c r="B33" s="62" t="s">
        <v>143</v>
      </c>
      <c r="C33" s="63" t="s">
        <v>144</v>
      </c>
      <c r="D33" s="83">
        <v>118215515</v>
      </c>
      <c r="E33" s="84">
        <v>49012334</v>
      </c>
      <c r="F33" s="85">
        <f t="shared" si="0"/>
        <v>167227849</v>
      </c>
      <c r="G33" s="83">
        <v>118215596</v>
      </c>
      <c r="H33" s="84">
        <v>46649659</v>
      </c>
      <c r="I33" s="85">
        <f t="shared" si="1"/>
        <v>164865255</v>
      </c>
      <c r="J33" s="83">
        <v>42629427</v>
      </c>
      <c r="K33" s="84">
        <v>3504957</v>
      </c>
      <c r="L33" s="84">
        <f t="shared" si="2"/>
        <v>46134384</v>
      </c>
      <c r="M33" s="101">
        <f t="shared" si="3"/>
        <v>0.27587739886554424</v>
      </c>
      <c r="N33" s="83">
        <v>24436221</v>
      </c>
      <c r="O33" s="84">
        <v>6303364</v>
      </c>
      <c r="P33" s="84">
        <f t="shared" si="4"/>
        <v>30739585</v>
      </c>
      <c r="Q33" s="101">
        <f t="shared" si="5"/>
        <v>0.18381857557708584</v>
      </c>
      <c r="R33" s="83">
        <v>27449334</v>
      </c>
      <c r="S33" s="84">
        <v>15478459</v>
      </c>
      <c r="T33" s="84">
        <f t="shared" si="6"/>
        <v>42927793</v>
      </c>
      <c r="U33" s="101">
        <f t="shared" si="7"/>
        <v>0.26038107908182351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94514982</v>
      </c>
      <c r="AA33" s="84">
        <f t="shared" si="11"/>
        <v>25286780</v>
      </c>
      <c r="AB33" s="84">
        <f t="shared" si="12"/>
        <v>119801762</v>
      </c>
      <c r="AC33" s="101">
        <f t="shared" si="13"/>
        <v>0.72666470567130714</v>
      </c>
      <c r="AD33" s="83">
        <v>-118133968</v>
      </c>
      <c r="AE33" s="84">
        <v>2327299</v>
      </c>
      <c r="AF33" s="84">
        <f t="shared" si="14"/>
        <v>-115806669</v>
      </c>
      <c r="AG33" s="84">
        <v>146819230</v>
      </c>
      <c r="AH33" s="84">
        <v>166152988</v>
      </c>
      <c r="AI33" s="85">
        <v>120121754</v>
      </c>
      <c r="AJ33" s="120">
        <f t="shared" si="15"/>
        <v>0.72295873487391027</v>
      </c>
      <c r="AK33" s="121">
        <f t="shared" si="16"/>
        <v>-1.3706849818813112</v>
      </c>
    </row>
    <row r="34" spans="1:37" ht="13" x14ac:dyDescent="0.3">
      <c r="A34" s="61" t="s">
        <v>101</v>
      </c>
      <c r="B34" s="62" t="s">
        <v>145</v>
      </c>
      <c r="C34" s="63" t="s">
        <v>146</v>
      </c>
      <c r="D34" s="83">
        <v>878708522</v>
      </c>
      <c r="E34" s="84">
        <v>108419700</v>
      </c>
      <c r="F34" s="85">
        <f t="shared" si="0"/>
        <v>987128222</v>
      </c>
      <c r="G34" s="83">
        <v>872523526</v>
      </c>
      <c r="H34" s="84">
        <v>166848665</v>
      </c>
      <c r="I34" s="85">
        <f t="shared" si="1"/>
        <v>1039372191</v>
      </c>
      <c r="J34" s="83">
        <v>236635830</v>
      </c>
      <c r="K34" s="84">
        <v>4276243</v>
      </c>
      <c r="L34" s="84">
        <f t="shared" si="2"/>
        <v>240912073</v>
      </c>
      <c r="M34" s="101">
        <f t="shared" si="3"/>
        <v>0.24405347515228878</v>
      </c>
      <c r="N34" s="83">
        <v>168952667</v>
      </c>
      <c r="O34" s="84">
        <v>55394494</v>
      </c>
      <c r="P34" s="84">
        <f t="shared" si="4"/>
        <v>224347161</v>
      </c>
      <c r="Q34" s="101">
        <f t="shared" si="5"/>
        <v>0.22727256297611964</v>
      </c>
      <c r="R34" s="83">
        <v>184783696</v>
      </c>
      <c r="S34" s="84">
        <v>16795831</v>
      </c>
      <c r="T34" s="84">
        <f t="shared" si="6"/>
        <v>201579527</v>
      </c>
      <c r="U34" s="101">
        <f t="shared" si="7"/>
        <v>0.19394354471429187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590372193</v>
      </c>
      <c r="AA34" s="84">
        <f t="shared" si="11"/>
        <v>76466568</v>
      </c>
      <c r="AB34" s="84">
        <f t="shared" si="12"/>
        <v>666838761</v>
      </c>
      <c r="AC34" s="101">
        <f t="shared" si="13"/>
        <v>0.64157841317499709</v>
      </c>
      <c r="AD34" s="83">
        <v>138274558</v>
      </c>
      <c r="AE34" s="84">
        <v>8839367</v>
      </c>
      <c r="AF34" s="84">
        <f t="shared" si="14"/>
        <v>147113925</v>
      </c>
      <c r="AG34" s="84">
        <v>852973951</v>
      </c>
      <c r="AH34" s="84">
        <v>871547457</v>
      </c>
      <c r="AI34" s="85">
        <v>613869356</v>
      </c>
      <c r="AJ34" s="120">
        <f t="shared" si="15"/>
        <v>0.70434415368846637</v>
      </c>
      <c r="AK34" s="121">
        <f t="shared" si="16"/>
        <v>0.37022737310557097</v>
      </c>
    </row>
    <row r="35" spans="1:37" ht="13" x14ac:dyDescent="0.3">
      <c r="A35" s="61" t="s">
        <v>116</v>
      </c>
      <c r="B35" s="62" t="s">
        <v>147</v>
      </c>
      <c r="C35" s="63" t="s">
        <v>148</v>
      </c>
      <c r="D35" s="83">
        <v>1200195775</v>
      </c>
      <c r="E35" s="84">
        <v>578891331</v>
      </c>
      <c r="F35" s="85">
        <f t="shared" si="0"/>
        <v>1779087106</v>
      </c>
      <c r="G35" s="83">
        <v>1388887564</v>
      </c>
      <c r="H35" s="84">
        <v>645186322</v>
      </c>
      <c r="I35" s="85">
        <f t="shared" si="1"/>
        <v>2034073886</v>
      </c>
      <c r="J35" s="83">
        <v>380255340</v>
      </c>
      <c r="K35" s="84">
        <v>126584448</v>
      </c>
      <c r="L35" s="84">
        <f t="shared" si="2"/>
        <v>506839788</v>
      </c>
      <c r="M35" s="101">
        <f t="shared" si="3"/>
        <v>0.2848875618797273</v>
      </c>
      <c r="N35" s="83">
        <v>297814827</v>
      </c>
      <c r="O35" s="84">
        <v>163817176</v>
      </c>
      <c r="P35" s="84">
        <f t="shared" si="4"/>
        <v>461632003</v>
      </c>
      <c r="Q35" s="101">
        <f t="shared" si="5"/>
        <v>0.25947689769834126</v>
      </c>
      <c r="R35" s="83">
        <v>122208057</v>
      </c>
      <c r="S35" s="84">
        <v>58370811</v>
      </c>
      <c r="T35" s="84">
        <f t="shared" si="6"/>
        <v>180578868</v>
      </c>
      <c r="U35" s="101">
        <f t="shared" si="7"/>
        <v>8.8776946227409559E-2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800278224</v>
      </c>
      <c r="AA35" s="84">
        <f t="shared" si="11"/>
        <v>348772435</v>
      </c>
      <c r="AB35" s="84">
        <f t="shared" si="12"/>
        <v>1149050659</v>
      </c>
      <c r="AC35" s="101">
        <f t="shared" si="13"/>
        <v>0.56490114096081567</v>
      </c>
      <c r="AD35" s="83">
        <v>285534381</v>
      </c>
      <c r="AE35" s="84">
        <v>85347157</v>
      </c>
      <c r="AF35" s="84">
        <f t="shared" si="14"/>
        <v>370881538</v>
      </c>
      <c r="AG35" s="84">
        <v>1763574643</v>
      </c>
      <c r="AH35" s="84">
        <v>1879799673</v>
      </c>
      <c r="AI35" s="85">
        <v>1262076836</v>
      </c>
      <c r="AJ35" s="120">
        <f t="shared" si="15"/>
        <v>0.67138900709873672</v>
      </c>
      <c r="AK35" s="121">
        <f t="shared" si="16"/>
        <v>-0.51310904022405124</v>
      </c>
    </row>
    <row r="36" spans="1:37" ht="14" x14ac:dyDescent="0.3">
      <c r="A36" s="64" t="s">
        <v>0</v>
      </c>
      <c r="B36" s="65" t="s">
        <v>149</v>
      </c>
      <c r="C36" s="66" t="s">
        <v>0</v>
      </c>
      <c r="D36" s="86">
        <f>SUM(D29:D35)</f>
        <v>3138897290</v>
      </c>
      <c r="E36" s="87">
        <f>SUM(E29:E35)</f>
        <v>920823617</v>
      </c>
      <c r="F36" s="88">
        <f t="shared" si="0"/>
        <v>4059720907</v>
      </c>
      <c r="G36" s="86">
        <f>SUM(G29:G35)</f>
        <v>3349192358</v>
      </c>
      <c r="H36" s="87">
        <f>SUM(H29:H35)</f>
        <v>1111054615</v>
      </c>
      <c r="I36" s="88">
        <f t="shared" si="1"/>
        <v>4460246973</v>
      </c>
      <c r="J36" s="86">
        <f>SUM(J29:J35)</f>
        <v>980504505</v>
      </c>
      <c r="K36" s="87">
        <f>SUM(K29:K35)</f>
        <v>169115063</v>
      </c>
      <c r="L36" s="87">
        <f t="shared" si="2"/>
        <v>1149619568</v>
      </c>
      <c r="M36" s="102">
        <f t="shared" si="3"/>
        <v>0.28317699525052598</v>
      </c>
      <c r="N36" s="86">
        <f>SUM(N29:N35)</f>
        <v>714471024</v>
      </c>
      <c r="O36" s="87">
        <f>SUM(O29:O35)</f>
        <v>290488742</v>
      </c>
      <c r="P36" s="87">
        <f t="shared" si="4"/>
        <v>1004959766</v>
      </c>
      <c r="Q36" s="102">
        <f t="shared" si="5"/>
        <v>0.2475440526631256</v>
      </c>
      <c r="R36" s="86">
        <f>SUM(R29:R35)</f>
        <v>527012478</v>
      </c>
      <c r="S36" s="87">
        <f>SUM(S29:S35)</f>
        <v>128402863</v>
      </c>
      <c r="T36" s="87">
        <f t="shared" si="6"/>
        <v>655415341</v>
      </c>
      <c r="U36" s="102">
        <f t="shared" si="7"/>
        <v>0.1469459751819891</v>
      </c>
      <c r="V36" s="86">
        <f>SUM(V29:V35)</f>
        <v>0</v>
      </c>
      <c r="W36" s="87">
        <f>SUM(W29:W35)</f>
        <v>0</v>
      </c>
      <c r="X36" s="87">
        <f t="shared" si="8"/>
        <v>0</v>
      </c>
      <c r="Y36" s="102">
        <f t="shared" si="9"/>
        <v>0</v>
      </c>
      <c r="Z36" s="86">
        <f t="shared" si="10"/>
        <v>2221988007</v>
      </c>
      <c r="AA36" s="87">
        <f t="shared" si="11"/>
        <v>588006668</v>
      </c>
      <c r="AB36" s="87">
        <f t="shared" si="12"/>
        <v>2809994675</v>
      </c>
      <c r="AC36" s="102">
        <f t="shared" si="13"/>
        <v>0.63000876229729796</v>
      </c>
      <c r="AD36" s="86">
        <f>SUM(AD29:AD35)</f>
        <v>502687582</v>
      </c>
      <c r="AE36" s="87">
        <f>SUM(AE29:AE35)</f>
        <v>9153762</v>
      </c>
      <c r="AF36" s="87">
        <f t="shared" si="14"/>
        <v>511841344</v>
      </c>
      <c r="AG36" s="87">
        <f>SUM(AG29:AG35)</f>
        <v>3879234572</v>
      </c>
      <c r="AH36" s="87">
        <f>SUM(AH29:AH35)</f>
        <v>4286720434</v>
      </c>
      <c r="AI36" s="88">
        <f>SUM(AI29:AI35)</f>
        <v>3149480768</v>
      </c>
      <c r="AJ36" s="122">
        <f t="shared" si="15"/>
        <v>0.7347063603728351</v>
      </c>
      <c r="AK36" s="123">
        <f t="shared" si="16"/>
        <v>0.28050488434166043</v>
      </c>
    </row>
    <row r="37" spans="1:37" ht="13" x14ac:dyDescent="0.3">
      <c r="A37" s="61" t="s">
        <v>101</v>
      </c>
      <c r="B37" s="62" t="s">
        <v>150</v>
      </c>
      <c r="C37" s="63" t="s">
        <v>151</v>
      </c>
      <c r="D37" s="83">
        <v>324150430</v>
      </c>
      <c r="E37" s="84">
        <v>113228180</v>
      </c>
      <c r="F37" s="85">
        <f t="shared" si="0"/>
        <v>437378610</v>
      </c>
      <c r="G37" s="83">
        <v>337506353</v>
      </c>
      <c r="H37" s="84">
        <v>119833051</v>
      </c>
      <c r="I37" s="85">
        <f t="shared" si="1"/>
        <v>457339404</v>
      </c>
      <c r="J37" s="83">
        <v>93407915</v>
      </c>
      <c r="K37" s="84">
        <v>14379841</v>
      </c>
      <c r="L37" s="84">
        <f t="shared" si="2"/>
        <v>107787756</v>
      </c>
      <c r="M37" s="101">
        <f t="shared" si="3"/>
        <v>0.2464403917695015</v>
      </c>
      <c r="N37" s="83">
        <v>79477941</v>
      </c>
      <c r="O37" s="84">
        <v>24041914</v>
      </c>
      <c r="P37" s="84">
        <f t="shared" si="4"/>
        <v>103519855</v>
      </c>
      <c r="Q37" s="101">
        <f t="shared" si="5"/>
        <v>0.2366824820262701</v>
      </c>
      <c r="R37" s="83">
        <v>63434891</v>
      </c>
      <c r="S37" s="84">
        <v>8870193</v>
      </c>
      <c r="T37" s="84">
        <f t="shared" si="6"/>
        <v>72305084</v>
      </c>
      <c r="U37" s="101">
        <f t="shared" si="7"/>
        <v>0.15809939700712952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236320747</v>
      </c>
      <c r="AA37" s="84">
        <f t="shared" si="11"/>
        <v>47291948</v>
      </c>
      <c r="AB37" s="84">
        <f t="shared" si="12"/>
        <v>283612695</v>
      </c>
      <c r="AC37" s="101">
        <f t="shared" si="13"/>
        <v>0.62013614510242376</v>
      </c>
      <c r="AD37" s="83">
        <v>65945860</v>
      </c>
      <c r="AE37" s="84">
        <v>7927047</v>
      </c>
      <c r="AF37" s="84">
        <f t="shared" si="14"/>
        <v>73872907</v>
      </c>
      <c r="AG37" s="84">
        <v>403525039</v>
      </c>
      <c r="AH37" s="84">
        <v>437859327</v>
      </c>
      <c r="AI37" s="85">
        <v>306208050</v>
      </c>
      <c r="AJ37" s="120">
        <f t="shared" si="15"/>
        <v>0.69932974158159245</v>
      </c>
      <c r="AK37" s="121">
        <f t="shared" si="16"/>
        <v>-2.1223247651537491E-2</v>
      </c>
    </row>
    <row r="38" spans="1:37" ht="13" x14ac:dyDescent="0.3">
      <c r="A38" s="61" t="s">
        <v>101</v>
      </c>
      <c r="B38" s="62" t="s">
        <v>152</v>
      </c>
      <c r="C38" s="63" t="s">
        <v>153</v>
      </c>
      <c r="D38" s="83">
        <v>272791472</v>
      </c>
      <c r="E38" s="84">
        <v>80270256</v>
      </c>
      <c r="F38" s="85">
        <f t="shared" si="0"/>
        <v>353061728</v>
      </c>
      <c r="G38" s="83">
        <v>287797551</v>
      </c>
      <c r="H38" s="84">
        <v>81331611</v>
      </c>
      <c r="I38" s="85">
        <f t="shared" si="1"/>
        <v>369129162</v>
      </c>
      <c r="J38" s="83">
        <v>103792445</v>
      </c>
      <c r="K38" s="84">
        <v>5169536</v>
      </c>
      <c r="L38" s="84">
        <f t="shared" si="2"/>
        <v>108961981</v>
      </c>
      <c r="M38" s="101">
        <f t="shared" si="3"/>
        <v>0.30862019969493831</v>
      </c>
      <c r="N38" s="83">
        <v>65546268</v>
      </c>
      <c r="O38" s="84">
        <v>5114086</v>
      </c>
      <c r="P38" s="84">
        <f t="shared" si="4"/>
        <v>70660354</v>
      </c>
      <c r="Q38" s="101">
        <f t="shared" si="5"/>
        <v>0.20013597735521194</v>
      </c>
      <c r="R38" s="83">
        <v>65551021</v>
      </c>
      <c r="S38" s="84">
        <v>3255919</v>
      </c>
      <c r="T38" s="84">
        <f t="shared" si="6"/>
        <v>68806940</v>
      </c>
      <c r="U38" s="101">
        <f t="shared" si="7"/>
        <v>0.18640342482613173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234889734</v>
      </c>
      <c r="AA38" s="84">
        <f t="shared" si="11"/>
        <v>13539541</v>
      </c>
      <c r="AB38" s="84">
        <f t="shared" si="12"/>
        <v>248429275</v>
      </c>
      <c r="AC38" s="101">
        <f t="shared" si="13"/>
        <v>0.67301449079225006</v>
      </c>
      <c r="AD38" s="83">
        <v>55737813</v>
      </c>
      <c r="AE38" s="84">
        <v>4601193</v>
      </c>
      <c r="AF38" s="84">
        <f t="shared" si="14"/>
        <v>60339006</v>
      </c>
      <c r="AG38" s="84">
        <v>331610372</v>
      </c>
      <c r="AH38" s="84">
        <v>405847830</v>
      </c>
      <c r="AI38" s="85">
        <v>187385703</v>
      </c>
      <c r="AJ38" s="120">
        <f t="shared" si="15"/>
        <v>0.46171419223801197</v>
      </c>
      <c r="AK38" s="121">
        <f t="shared" si="16"/>
        <v>0.14033930224173718</v>
      </c>
    </row>
    <row r="39" spans="1:37" ht="13" x14ac:dyDescent="0.3">
      <c r="A39" s="61" t="s">
        <v>101</v>
      </c>
      <c r="B39" s="62" t="s">
        <v>154</v>
      </c>
      <c r="C39" s="63" t="s">
        <v>155</v>
      </c>
      <c r="D39" s="83">
        <v>274037042</v>
      </c>
      <c r="E39" s="84">
        <v>29286519</v>
      </c>
      <c r="F39" s="85">
        <f t="shared" si="0"/>
        <v>303323561</v>
      </c>
      <c r="G39" s="83">
        <v>342850369</v>
      </c>
      <c r="H39" s="84">
        <v>26127450</v>
      </c>
      <c r="I39" s="85">
        <f t="shared" si="1"/>
        <v>368977819</v>
      </c>
      <c r="J39" s="83">
        <v>93854939</v>
      </c>
      <c r="K39" s="84">
        <v>57552</v>
      </c>
      <c r="L39" s="84">
        <f t="shared" si="2"/>
        <v>93912491</v>
      </c>
      <c r="M39" s="101">
        <f t="shared" si="3"/>
        <v>0.30961159327811005</v>
      </c>
      <c r="N39" s="83">
        <v>90402037</v>
      </c>
      <c r="O39" s="84">
        <v>3497865</v>
      </c>
      <c r="P39" s="84">
        <f t="shared" si="4"/>
        <v>93899902</v>
      </c>
      <c r="Q39" s="101">
        <f t="shared" si="5"/>
        <v>0.30957008974320988</v>
      </c>
      <c r="R39" s="83">
        <v>71991312</v>
      </c>
      <c r="S39" s="84">
        <v>866441</v>
      </c>
      <c r="T39" s="84">
        <f t="shared" si="6"/>
        <v>72857753</v>
      </c>
      <c r="U39" s="101">
        <f t="shared" si="7"/>
        <v>0.19745835453594027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256248288</v>
      </c>
      <c r="AA39" s="84">
        <f t="shared" si="11"/>
        <v>4421858</v>
      </c>
      <c r="AB39" s="84">
        <f t="shared" si="12"/>
        <v>260670146</v>
      </c>
      <c r="AC39" s="101">
        <f t="shared" si="13"/>
        <v>0.70646562632535914</v>
      </c>
      <c r="AD39" s="83">
        <v>15935906</v>
      </c>
      <c r="AE39" s="84">
        <v>0</v>
      </c>
      <c r="AF39" s="84">
        <f t="shared" si="14"/>
        <v>15935906</v>
      </c>
      <c r="AG39" s="84">
        <v>293773947</v>
      </c>
      <c r="AH39" s="84">
        <v>301110301</v>
      </c>
      <c r="AI39" s="85">
        <v>155101188</v>
      </c>
      <c r="AJ39" s="120">
        <f t="shared" si="15"/>
        <v>0.51509758213153922</v>
      </c>
      <c r="AK39" s="121">
        <f t="shared" si="16"/>
        <v>3.5719241190303208</v>
      </c>
    </row>
    <row r="40" spans="1:37" ht="13" x14ac:dyDescent="0.3">
      <c r="A40" s="61" t="s">
        <v>116</v>
      </c>
      <c r="B40" s="62" t="s">
        <v>156</v>
      </c>
      <c r="C40" s="63" t="s">
        <v>157</v>
      </c>
      <c r="D40" s="83">
        <v>652316769</v>
      </c>
      <c r="E40" s="84">
        <v>252801452</v>
      </c>
      <c r="F40" s="85">
        <f t="shared" si="0"/>
        <v>905118221</v>
      </c>
      <c r="G40" s="83">
        <v>647864911</v>
      </c>
      <c r="H40" s="84">
        <v>257352103</v>
      </c>
      <c r="I40" s="85">
        <f t="shared" si="1"/>
        <v>905217014</v>
      </c>
      <c r="J40" s="83">
        <v>132874835</v>
      </c>
      <c r="K40" s="84">
        <v>45901167</v>
      </c>
      <c r="L40" s="84">
        <f t="shared" si="2"/>
        <v>178776002</v>
      </c>
      <c r="M40" s="101">
        <f t="shared" si="3"/>
        <v>0.19751674184890816</v>
      </c>
      <c r="N40" s="83">
        <v>102418831</v>
      </c>
      <c r="O40" s="84">
        <v>26437111</v>
      </c>
      <c r="P40" s="84">
        <f t="shared" si="4"/>
        <v>128855942</v>
      </c>
      <c r="Q40" s="101">
        <f t="shared" si="5"/>
        <v>0.14236365925507094</v>
      </c>
      <c r="R40" s="83">
        <v>135936253</v>
      </c>
      <c r="S40" s="84">
        <v>23271575</v>
      </c>
      <c r="T40" s="84">
        <f t="shared" si="6"/>
        <v>159207828</v>
      </c>
      <c r="U40" s="101">
        <f t="shared" si="7"/>
        <v>0.17587807734245703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371229919</v>
      </c>
      <c r="AA40" s="84">
        <f t="shared" si="11"/>
        <v>95609853</v>
      </c>
      <c r="AB40" s="84">
        <f t="shared" si="12"/>
        <v>466839772</v>
      </c>
      <c r="AC40" s="101">
        <f t="shared" si="13"/>
        <v>0.51572138479491725</v>
      </c>
      <c r="AD40" s="83">
        <v>122723148</v>
      </c>
      <c r="AE40" s="84">
        <v>14032364</v>
      </c>
      <c r="AF40" s="84">
        <f t="shared" si="14"/>
        <v>136755512</v>
      </c>
      <c r="AG40" s="84">
        <v>916832412</v>
      </c>
      <c r="AH40" s="84">
        <v>890932108</v>
      </c>
      <c r="AI40" s="85">
        <v>514411362</v>
      </c>
      <c r="AJ40" s="120">
        <f t="shared" si="15"/>
        <v>0.57738559131601075</v>
      </c>
      <c r="AK40" s="121">
        <f t="shared" si="16"/>
        <v>0.16417850857814043</v>
      </c>
    </row>
    <row r="41" spans="1:37" ht="14" x14ac:dyDescent="0.3">
      <c r="A41" s="64" t="s">
        <v>0</v>
      </c>
      <c r="B41" s="65" t="s">
        <v>158</v>
      </c>
      <c r="C41" s="66" t="s">
        <v>0</v>
      </c>
      <c r="D41" s="86">
        <f>SUM(D37:D40)</f>
        <v>1523295713</v>
      </c>
      <c r="E41" s="87">
        <f>SUM(E37:E40)</f>
        <v>475586407</v>
      </c>
      <c r="F41" s="88">
        <f t="shared" si="0"/>
        <v>1998882120</v>
      </c>
      <c r="G41" s="86">
        <f>SUM(G37:G40)</f>
        <v>1616019184</v>
      </c>
      <c r="H41" s="87">
        <f>SUM(H37:H40)</f>
        <v>484644215</v>
      </c>
      <c r="I41" s="88">
        <f t="shared" si="1"/>
        <v>2100663399</v>
      </c>
      <c r="J41" s="86">
        <f>SUM(J37:J40)</f>
        <v>423930134</v>
      </c>
      <c r="K41" s="87">
        <f>SUM(K37:K40)</f>
        <v>65508096</v>
      </c>
      <c r="L41" s="87">
        <f t="shared" si="2"/>
        <v>489438230</v>
      </c>
      <c r="M41" s="102">
        <f t="shared" si="3"/>
        <v>0.24485597479855389</v>
      </c>
      <c r="N41" s="86">
        <f>SUM(N37:N40)</f>
        <v>337845077</v>
      </c>
      <c r="O41" s="87">
        <f>SUM(O37:O40)</f>
        <v>59090976</v>
      </c>
      <c r="P41" s="87">
        <f t="shared" si="4"/>
        <v>396936053</v>
      </c>
      <c r="Q41" s="102">
        <f t="shared" si="5"/>
        <v>0.19857902025758278</v>
      </c>
      <c r="R41" s="86">
        <f>SUM(R37:R40)</f>
        <v>336913477</v>
      </c>
      <c r="S41" s="87">
        <f>SUM(S37:S40)</f>
        <v>36264128</v>
      </c>
      <c r="T41" s="87">
        <f t="shared" si="6"/>
        <v>373177605</v>
      </c>
      <c r="U41" s="102">
        <f t="shared" si="7"/>
        <v>0.1776475018213996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1098688688</v>
      </c>
      <c r="AA41" s="87">
        <f t="shared" si="11"/>
        <v>160863200</v>
      </c>
      <c r="AB41" s="87">
        <f t="shared" si="12"/>
        <v>1259551888</v>
      </c>
      <c r="AC41" s="102">
        <f t="shared" si="13"/>
        <v>0.59959719800878009</v>
      </c>
      <c r="AD41" s="86">
        <f>SUM(AD37:AD40)</f>
        <v>260342727</v>
      </c>
      <c r="AE41" s="87">
        <f>SUM(AE37:AE40)</f>
        <v>26560604</v>
      </c>
      <c r="AF41" s="87">
        <f t="shared" si="14"/>
        <v>286903331</v>
      </c>
      <c r="AG41" s="87">
        <f>SUM(AG37:AG40)</f>
        <v>1945741770</v>
      </c>
      <c r="AH41" s="87">
        <f>SUM(AH37:AH40)</f>
        <v>2035749566</v>
      </c>
      <c r="AI41" s="88">
        <f>SUM(AI37:AI40)</f>
        <v>1163106303</v>
      </c>
      <c r="AJ41" s="122">
        <f t="shared" si="15"/>
        <v>0.57134056291872981</v>
      </c>
      <c r="AK41" s="123">
        <f t="shared" si="16"/>
        <v>0.30070851286142797</v>
      </c>
    </row>
    <row r="42" spans="1:37" ht="13" x14ac:dyDescent="0.3">
      <c r="A42" s="61" t="s">
        <v>101</v>
      </c>
      <c r="B42" s="62" t="s">
        <v>159</v>
      </c>
      <c r="C42" s="63" t="s">
        <v>160</v>
      </c>
      <c r="D42" s="83">
        <v>378347160</v>
      </c>
      <c r="E42" s="84">
        <v>153753052</v>
      </c>
      <c r="F42" s="85">
        <f t="shared" si="0"/>
        <v>532100212</v>
      </c>
      <c r="G42" s="83">
        <v>516273890</v>
      </c>
      <c r="H42" s="84">
        <v>172586572</v>
      </c>
      <c r="I42" s="85">
        <f t="shared" si="1"/>
        <v>688860462</v>
      </c>
      <c r="J42" s="83">
        <v>159682490</v>
      </c>
      <c r="K42" s="84">
        <v>34827784</v>
      </c>
      <c r="L42" s="84">
        <f t="shared" si="2"/>
        <v>194510274</v>
      </c>
      <c r="M42" s="101">
        <f t="shared" si="3"/>
        <v>0.365551957344456</v>
      </c>
      <c r="N42" s="83">
        <v>6323451</v>
      </c>
      <c r="O42" s="84">
        <v>24642325</v>
      </c>
      <c r="P42" s="84">
        <f t="shared" si="4"/>
        <v>30965776</v>
      </c>
      <c r="Q42" s="101">
        <f t="shared" si="5"/>
        <v>5.8195383692123015E-2</v>
      </c>
      <c r="R42" s="83">
        <v>169637695</v>
      </c>
      <c r="S42" s="84">
        <v>20871374</v>
      </c>
      <c r="T42" s="84">
        <f t="shared" si="6"/>
        <v>190509069</v>
      </c>
      <c r="U42" s="101">
        <f t="shared" si="7"/>
        <v>0.27655683481511817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335643636</v>
      </c>
      <c r="AA42" s="84">
        <f t="shared" si="11"/>
        <v>80341483</v>
      </c>
      <c r="AB42" s="84">
        <f t="shared" si="12"/>
        <v>415985119</v>
      </c>
      <c r="AC42" s="101">
        <f t="shared" si="13"/>
        <v>0.60387428506529672</v>
      </c>
      <c r="AD42" s="83">
        <v>71871670</v>
      </c>
      <c r="AE42" s="84">
        <v>26202891</v>
      </c>
      <c r="AF42" s="84">
        <f t="shared" si="14"/>
        <v>98074561</v>
      </c>
      <c r="AG42" s="84">
        <v>630964670</v>
      </c>
      <c r="AH42" s="84">
        <v>735614855</v>
      </c>
      <c r="AI42" s="85">
        <v>441084267</v>
      </c>
      <c r="AJ42" s="120">
        <f t="shared" si="15"/>
        <v>0.59961305022857381</v>
      </c>
      <c r="AK42" s="121">
        <f t="shared" si="16"/>
        <v>0.94249219224137026</v>
      </c>
    </row>
    <row r="43" spans="1:37" ht="13" x14ac:dyDescent="0.3">
      <c r="A43" s="61" t="s">
        <v>101</v>
      </c>
      <c r="B43" s="62" t="s">
        <v>161</v>
      </c>
      <c r="C43" s="63" t="s">
        <v>162</v>
      </c>
      <c r="D43" s="83">
        <v>222290108</v>
      </c>
      <c r="E43" s="84">
        <v>118778588</v>
      </c>
      <c r="F43" s="85">
        <f t="shared" si="0"/>
        <v>341068696</v>
      </c>
      <c r="G43" s="83">
        <v>234463416</v>
      </c>
      <c r="H43" s="84">
        <v>122429393</v>
      </c>
      <c r="I43" s="85">
        <f t="shared" si="1"/>
        <v>356892809</v>
      </c>
      <c r="J43" s="83">
        <v>79422937</v>
      </c>
      <c r="K43" s="84">
        <v>47254202</v>
      </c>
      <c r="L43" s="84">
        <f t="shared" si="2"/>
        <v>126677139</v>
      </c>
      <c r="M43" s="101">
        <f t="shared" si="3"/>
        <v>0.37141238842980773</v>
      </c>
      <c r="N43" s="83">
        <v>1771855</v>
      </c>
      <c r="O43" s="84">
        <v>12400602</v>
      </c>
      <c r="P43" s="84">
        <f t="shared" si="4"/>
        <v>14172457</v>
      </c>
      <c r="Q43" s="101">
        <f t="shared" si="5"/>
        <v>4.155308641986892E-2</v>
      </c>
      <c r="R43" s="83">
        <v>89759144</v>
      </c>
      <c r="S43" s="84">
        <v>12922476</v>
      </c>
      <c r="T43" s="84">
        <f t="shared" si="6"/>
        <v>102681620</v>
      </c>
      <c r="U43" s="101">
        <f t="shared" si="7"/>
        <v>0.28770997176353869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170953936</v>
      </c>
      <c r="AA43" s="84">
        <f t="shared" si="11"/>
        <v>72577280</v>
      </c>
      <c r="AB43" s="84">
        <f t="shared" si="12"/>
        <v>243531216</v>
      </c>
      <c r="AC43" s="101">
        <f t="shared" si="13"/>
        <v>0.68236515238949524</v>
      </c>
      <c r="AD43" s="83">
        <v>37856535</v>
      </c>
      <c r="AE43" s="84">
        <v>45757918</v>
      </c>
      <c r="AF43" s="84">
        <f t="shared" si="14"/>
        <v>83614453</v>
      </c>
      <c r="AG43" s="84">
        <v>303688200</v>
      </c>
      <c r="AH43" s="84">
        <v>375696412</v>
      </c>
      <c r="AI43" s="85">
        <v>299362236</v>
      </c>
      <c r="AJ43" s="120">
        <f t="shared" si="15"/>
        <v>0.79681952352528718</v>
      </c>
      <c r="AK43" s="121">
        <f t="shared" si="16"/>
        <v>0.22803673666321789</v>
      </c>
    </row>
    <row r="44" spans="1:37" ht="13" x14ac:dyDescent="0.3">
      <c r="A44" s="61" t="s">
        <v>101</v>
      </c>
      <c r="B44" s="62" t="s">
        <v>163</v>
      </c>
      <c r="C44" s="63" t="s">
        <v>164</v>
      </c>
      <c r="D44" s="83">
        <v>355832053</v>
      </c>
      <c r="E44" s="84">
        <v>108164003</v>
      </c>
      <c r="F44" s="85">
        <f t="shared" si="0"/>
        <v>463996056</v>
      </c>
      <c r="G44" s="83">
        <v>358940121</v>
      </c>
      <c r="H44" s="84">
        <v>127292045</v>
      </c>
      <c r="I44" s="85">
        <f t="shared" si="1"/>
        <v>486232166</v>
      </c>
      <c r="J44" s="83">
        <v>428421371</v>
      </c>
      <c r="K44" s="84">
        <v>17080254</v>
      </c>
      <c r="L44" s="84">
        <f t="shared" si="2"/>
        <v>445501625</v>
      </c>
      <c r="M44" s="101">
        <f t="shared" si="3"/>
        <v>0.96014097369827645</v>
      </c>
      <c r="N44" s="83">
        <v>142559111</v>
      </c>
      <c r="O44" s="84">
        <v>24337647</v>
      </c>
      <c r="P44" s="84">
        <f t="shared" si="4"/>
        <v>166896758</v>
      </c>
      <c r="Q44" s="101">
        <f t="shared" si="5"/>
        <v>0.35969434619504609</v>
      </c>
      <c r="R44" s="83">
        <v>95980344</v>
      </c>
      <c r="S44" s="84">
        <v>5806228</v>
      </c>
      <c r="T44" s="84">
        <f t="shared" si="6"/>
        <v>101786572</v>
      </c>
      <c r="U44" s="101">
        <f t="shared" si="7"/>
        <v>0.20933738883905925</v>
      </c>
      <c r="V44" s="83">
        <v>0</v>
      </c>
      <c r="W44" s="84">
        <v>0</v>
      </c>
      <c r="X44" s="84">
        <f t="shared" si="8"/>
        <v>0</v>
      </c>
      <c r="Y44" s="101">
        <f t="shared" si="9"/>
        <v>0</v>
      </c>
      <c r="Z44" s="83">
        <f t="shared" si="10"/>
        <v>666960826</v>
      </c>
      <c r="AA44" s="84">
        <f t="shared" si="11"/>
        <v>47224129</v>
      </c>
      <c r="AB44" s="84">
        <f t="shared" si="12"/>
        <v>714184955</v>
      </c>
      <c r="AC44" s="101">
        <f t="shared" si="13"/>
        <v>1.468814704044076</v>
      </c>
      <c r="AD44" s="83">
        <v>70202762</v>
      </c>
      <c r="AE44" s="84">
        <v>23662381</v>
      </c>
      <c r="AF44" s="84">
        <f t="shared" si="14"/>
        <v>93865143</v>
      </c>
      <c r="AG44" s="84">
        <v>557418007</v>
      </c>
      <c r="AH44" s="84">
        <v>618209684</v>
      </c>
      <c r="AI44" s="85">
        <v>474674166</v>
      </c>
      <c r="AJ44" s="120">
        <f t="shared" si="15"/>
        <v>0.76782065743247074</v>
      </c>
      <c r="AK44" s="121">
        <f t="shared" si="16"/>
        <v>8.4391593586556457E-2</v>
      </c>
    </row>
    <row r="45" spans="1:37" ht="13" x14ac:dyDescent="0.3">
      <c r="A45" s="61" t="s">
        <v>101</v>
      </c>
      <c r="B45" s="62" t="s">
        <v>165</v>
      </c>
      <c r="C45" s="63" t="s">
        <v>166</v>
      </c>
      <c r="D45" s="83">
        <v>241404943</v>
      </c>
      <c r="E45" s="84">
        <v>90499726</v>
      </c>
      <c r="F45" s="85">
        <f t="shared" si="0"/>
        <v>331904669</v>
      </c>
      <c r="G45" s="83">
        <v>250419930</v>
      </c>
      <c r="H45" s="84">
        <v>100329199</v>
      </c>
      <c r="I45" s="85">
        <f t="shared" si="1"/>
        <v>350749129</v>
      </c>
      <c r="J45" s="83">
        <v>122033688</v>
      </c>
      <c r="K45" s="84">
        <v>79707959</v>
      </c>
      <c r="L45" s="84">
        <f t="shared" si="2"/>
        <v>201741647</v>
      </c>
      <c r="M45" s="101">
        <f t="shared" si="3"/>
        <v>0.60783009653895526</v>
      </c>
      <c r="N45" s="83">
        <v>71041355</v>
      </c>
      <c r="O45" s="84">
        <v>22290346</v>
      </c>
      <c r="P45" s="84">
        <f t="shared" si="4"/>
        <v>93331701</v>
      </c>
      <c r="Q45" s="101">
        <f t="shared" si="5"/>
        <v>0.28120032562723607</v>
      </c>
      <c r="R45" s="83">
        <v>54508443</v>
      </c>
      <c r="S45" s="84">
        <v>10405225</v>
      </c>
      <c r="T45" s="84">
        <f t="shared" si="6"/>
        <v>64913668</v>
      </c>
      <c r="U45" s="101">
        <f t="shared" si="7"/>
        <v>0.18507150163158353</v>
      </c>
      <c r="V45" s="83">
        <v>0</v>
      </c>
      <c r="W45" s="84">
        <v>0</v>
      </c>
      <c r="X45" s="84">
        <f t="shared" si="8"/>
        <v>0</v>
      </c>
      <c r="Y45" s="101">
        <f t="shared" si="9"/>
        <v>0</v>
      </c>
      <c r="Z45" s="83">
        <f t="shared" si="10"/>
        <v>247583486</v>
      </c>
      <c r="AA45" s="84">
        <f t="shared" si="11"/>
        <v>112403530</v>
      </c>
      <c r="AB45" s="84">
        <f t="shared" si="12"/>
        <v>359987016</v>
      </c>
      <c r="AC45" s="101">
        <f t="shared" si="13"/>
        <v>1.026337590705749</v>
      </c>
      <c r="AD45" s="83">
        <v>57776043</v>
      </c>
      <c r="AE45" s="84">
        <v>15627729</v>
      </c>
      <c r="AF45" s="84">
        <f t="shared" si="14"/>
        <v>73403772</v>
      </c>
      <c r="AG45" s="84">
        <v>322036993</v>
      </c>
      <c r="AH45" s="84">
        <v>367055226</v>
      </c>
      <c r="AI45" s="85">
        <v>330907137</v>
      </c>
      <c r="AJ45" s="120">
        <f t="shared" si="15"/>
        <v>0.90151866411513781</v>
      </c>
      <c r="AK45" s="121">
        <f t="shared" si="16"/>
        <v>-0.11566304794254989</v>
      </c>
    </row>
    <row r="46" spans="1:37" ht="13" x14ac:dyDescent="0.3">
      <c r="A46" s="61" t="s">
        <v>101</v>
      </c>
      <c r="B46" s="62" t="s">
        <v>167</v>
      </c>
      <c r="C46" s="63" t="s">
        <v>168</v>
      </c>
      <c r="D46" s="83">
        <v>1480172550</v>
      </c>
      <c r="E46" s="84">
        <v>143283529</v>
      </c>
      <c r="F46" s="85">
        <f t="shared" si="0"/>
        <v>1623456079</v>
      </c>
      <c r="G46" s="83">
        <v>1430283965</v>
      </c>
      <c r="H46" s="84">
        <v>137205631</v>
      </c>
      <c r="I46" s="85">
        <f t="shared" si="1"/>
        <v>1567489596</v>
      </c>
      <c r="J46" s="83">
        <v>636309277</v>
      </c>
      <c r="K46" s="84">
        <v>41681302</v>
      </c>
      <c r="L46" s="84">
        <f t="shared" si="2"/>
        <v>677990579</v>
      </c>
      <c r="M46" s="101">
        <f t="shared" si="3"/>
        <v>0.41762175630745846</v>
      </c>
      <c r="N46" s="83">
        <v>291083143</v>
      </c>
      <c r="O46" s="84">
        <v>32606245</v>
      </c>
      <c r="P46" s="84">
        <f t="shared" si="4"/>
        <v>323689388</v>
      </c>
      <c r="Q46" s="101">
        <f t="shared" si="5"/>
        <v>0.19938290427874272</v>
      </c>
      <c r="R46" s="83">
        <v>256251587</v>
      </c>
      <c r="S46" s="84">
        <v>20926247</v>
      </c>
      <c r="T46" s="84">
        <f t="shared" si="6"/>
        <v>277177834</v>
      </c>
      <c r="U46" s="101">
        <f t="shared" si="7"/>
        <v>0.17682913794599758</v>
      </c>
      <c r="V46" s="83">
        <v>0</v>
      </c>
      <c r="W46" s="84">
        <v>0</v>
      </c>
      <c r="X46" s="84">
        <f t="shared" si="8"/>
        <v>0</v>
      </c>
      <c r="Y46" s="101">
        <f t="shared" si="9"/>
        <v>0</v>
      </c>
      <c r="Z46" s="83">
        <f t="shared" si="10"/>
        <v>1183644007</v>
      </c>
      <c r="AA46" s="84">
        <f t="shared" si="11"/>
        <v>95213794</v>
      </c>
      <c r="AB46" s="84">
        <f t="shared" si="12"/>
        <v>1278857801</v>
      </c>
      <c r="AC46" s="101">
        <f t="shared" si="13"/>
        <v>0.81586366140065913</v>
      </c>
      <c r="AD46" s="83">
        <v>234699916</v>
      </c>
      <c r="AE46" s="84">
        <v>20676334</v>
      </c>
      <c r="AF46" s="84">
        <f t="shared" si="14"/>
        <v>255376250</v>
      </c>
      <c r="AG46" s="84">
        <v>1494688454</v>
      </c>
      <c r="AH46" s="84">
        <v>1662635639</v>
      </c>
      <c r="AI46" s="85">
        <v>1407718065</v>
      </c>
      <c r="AJ46" s="120">
        <f t="shared" si="15"/>
        <v>0.8466786299893575</v>
      </c>
      <c r="AK46" s="121">
        <f t="shared" si="16"/>
        <v>8.537044458911125E-2</v>
      </c>
    </row>
    <row r="47" spans="1:37" ht="13" x14ac:dyDescent="0.3">
      <c r="A47" s="61" t="s">
        <v>116</v>
      </c>
      <c r="B47" s="62" t="s">
        <v>169</v>
      </c>
      <c r="C47" s="63" t="s">
        <v>170</v>
      </c>
      <c r="D47" s="83">
        <v>1759672944</v>
      </c>
      <c r="E47" s="84">
        <v>1144000633</v>
      </c>
      <c r="F47" s="85">
        <f t="shared" si="0"/>
        <v>2903673577</v>
      </c>
      <c r="G47" s="83">
        <v>1578972944</v>
      </c>
      <c r="H47" s="84">
        <v>906494270</v>
      </c>
      <c r="I47" s="85">
        <f t="shared" si="1"/>
        <v>2485467214</v>
      </c>
      <c r="J47" s="83">
        <v>99108504</v>
      </c>
      <c r="K47" s="84">
        <v>13254590</v>
      </c>
      <c r="L47" s="84">
        <f t="shared" si="2"/>
        <v>112363094</v>
      </c>
      <c r="M47" s="101">
        <f t="shared" si="3"/>
        <v>3.8696875189424919E-2</v>
      </c>
      <c r="N47" s="83">
        <v>284364862</v>
      </c>
      <c r="O47" s="84">
        <v>26651477</v>
      </c>
      <c r="P47" s="84">
        <f t="shared" si="4"/>
        <v>311016339</v>
      </c>
      <c r="Q47" s="101">
        <f t="shared" si="5"/>
        <v>0.1071113300970056</v>
      </c>
      <c r="R47" s="83">
        <v>602378717</v>
      </c>
      <c r="S47" s="84">
        <v>189661624</v>
      </c>
      <c r="T47" s="84">
        <f t="shared" si="6"/>
        <v>792040341</v>
      </c>
      <c r="U47" s="101">
        <f t="shared" si="7"/>
        <v>0.31866859338905767</v>
      </c>
      <c r="V47" s="83">
        <v>0</v>
      </c>
      <c r="W47" s="84">
        <v>0</v>
      </c>
      <c r="X47" s="84">
        <f t="shared" si="8"/>
        <v>0</v>
      </c>
      <c r="Y47" s="101">
        <f t="shared" si="9"/>
        <v>0</v>
      </c>
      <c r="Z47" s="83">
        <f t="shared" si="10"/>
        <v>985852083</v>
      </c>
      <c r="AA47" s="84">
        <f t="shared" si="11"/>
        <v>229567691</v>
      </c>
      <c r="AB47" s="84">
        <f t="shared" si="12"/>
        <v>1215419774</v>
      </c>
      <c r="AC47" s="101">
        <f t="shared" si="13"/>
        <v>0.48901058406799808</v>
      </c>
      <c r="AD47" s="83">
        <v>463749109</v>
      </c>
      <c r="AE47" s="84">
        <v>110607630</v>
      </c>
      <c r="AF47" s="84">
        <f t="shared" si="14"/>
        <v>574356739</v>
      </c>
      <c r="AG47" s="84">
        <v>2793614560</v>
      </c>
      <c r="AH47" s="84">
        <v>3010026910</v>
      </c>
      <c r="AI47" s="85">
        <v>1684825075</v>
      </c>
      <c r="AJ47" s="120">
        <f t="shared" si="15"/>
        <v>0.55973754566865319</v>
      </c>
      <c r="AK47" s="121">
        <f t="shared" si="16"/>
        <v>0.37900417496450745</v>
      </c>
    </row>
    <row r="48" spans="1:37" ht="14" x14ac:dyDescent="0.3">
      <c r="A48" s="64" t="s">
        <v>0</v>
      </c>
      <c r="B48" s="65" t="s">
        <v>171</v>
      </c>
      <c r="C48" s="66" t="s">
        <v>0</v>
      </c>
      <c r="D48" s="86">
        <f>SUM(D42:D47)</f>
        <v>4437719758</v>
      </c>
      <c r="E48" s="87">
        <f>SUM(E42:E47)</f>
        <v>1758479531</v>
      </c>
      <c r="F48" s="88">
        <f t="shared" si="0"/>
        <v>6196199289</v>
      </c>
      <c r="G48" s="86">
        <f>SUM(G42:G47)</f>
        <v>4369354266</v>
      </c>
      <c r="H48" s="87">
        <f>SUM(H42:H47)</f>
        <v>1566337110</v>
      </c>
      <c r="I48" s="88">
        <f t="shared" si="1"/>
        <v>5935691376</v>
      </c>
      <c r="J48" s="86">
        <f>SUM(J42:J47)</f>
        <v>1524978267</v>
      </c>
      <c r="K48" s="87">
        <f>SUM(K42:K47)</f>
        <v>233806091</v>
      </c>
      <c r="L48" s="87">
        <f t="shared" si="2"/>
        <v>1758784358</v>
      </c>
      <c r="M48" s="102">
        <f t="shared" si="3"/>
        <v>0.28384890090968151</v>
      </c>
      <c r="N48" s="86">
        <f>SUM(N42:N47)</f>
        <v>797143777</v>
      </c>
      <c r="O48" s="87">
        <f>SUM(O42:O47)</f>
        <v>142928642</v>
      </c>
      <c r="P48" s="87">
        <f t="shared" si="4"/>
        <v>940072419</v>
      </c>
      <c r="Q48" s="102">
        <f t="shared" si="5"/>
        <v>0.15171758930815757</v>
      </c>
      <c r="R48" s="86">
        <f>SUM(R42:R47)</f>
        <v>1268515930</v>
      </c>
      <c r="S48" s="87">
        <f>SUM(S42:S47)</f>
        <v>260593174</v>
      </c>
      <c r="T48" s="87">
        <f t="shared" si="6"/>
        <v>1529109104</v>
      </c>
      <c r="U48" s="102">
        <f t="shared" si="7"/>
        <v>0.25761263636157083</v>
      </c>
      <c r="V48" s="86">
        <f>SUM(V42:V47)</f>
        <v>0</v>
      </c>
      <c r="W48" s="87">
        <f>SUM(W42:W47)</f>
        <v>0</v>
      </c>
      <c r="X48" s="87">
        <f t="shared" si="8"/>
        <v>0</v>
      </c>
      <c r="Y48" s="102">
        <f t="shared" si="9"/>
        <v>0</v>
      </c>
      <c r="Z48" s="86">
        <f t="shared" si="10"/>
        <v>3590637974</v>
      </c>
      <c r="AA48" s="87">
        <f t="shared" si="11"/>
        <v>637327907</v>
      </c>
      <c r="AB48" s="87">
        <f t="shared" si="12"/>
        <v>4227965881</v>
      </c>
      <c r="AC48" s="102">
        <f t="shared" si="13"/>
        <v>0.71229543673633211</v>
      </c>
      <c r="AD48" s="86">
        <f>SUM(AD42:AD47)</f>
        <v>936156035</v>
      </c>
      <c r="AE48" s="87">
        <f>SUM(AE42:AE47)</f>
        <v>242534883</v>
      </c>
      <c r="AF48" s="87">
        <f t="shared" si="14"/>
        <v>1178690918</v>
      </c>
      <c r="AG48" s="87">
        <f>SUM(AG42:AG47)</f>
        <v>6102410884</v>
      </c>
      <c r="AH48" s="87">
        <f>SUM(AH42:AH47)</f>
        <v>6769238726</v>
      </c>
      <c r="AI48" s="88">
        <f>SUM(AI42:AI47)</f>
        <v>4638570946</v>
      </c>
      <c r="AJ48" s="122">
        <f t="shared" si="15"/>
        <v>0.68524262974855532</v>
      </c>
      <c r="AK48" s="123">
        <f t="shared" si="16"/>
        <v>0.29729438027281052</v>
      </c>
    </row>
    <row r="49" spans="1:37" ht="13" x14ac:dyDescent="0.3">
      <c r="A49" s="61" t="s">
        <v>101</v>
      </c>
      <c r="B49" s="62" t="s">
        <v>172</v>
      </c>
      <c r="C49" s="63" t="s">
        <v>173</v>
      </c>
      <c r="D49" s="83">
        <v>427747152</v>
      </c>
      <c r="E49" s="84">
        <v>192872520</v>
      </c>
      <c r="F49" s="85">
        <f t="shared" si="0"/>
        <v>620619672</v>
      </c>
      <c r="G49" s="83">
        <v>429970863</v>
      </c>
      <c r="H49" s="84">
        <v>237655515</v>
      </c>
      <c r="I49" s="85">
        <f t="shared" si="1"/>
        <v>667626378</v>
      </c>
      <c r="J49" s="83">
        <v>169342579</v>
      </c>
      <c r="K49" s="84">
        <v>50084284</v>
      </c>
      <c r="L49" s="84">
        <f t="shared" si="2"/>
        <v>219426863</v>
      </c>
      <c r="M49" s="101">
        <f t="shared" si="3"/>
        <v>0.35356092128513772</v>
      </c>
      <c r="N49" s="83">
        <v>118782942</v>
      </c>
      <c r="O49" s="84">
        <v>49727095</v>
      </c>
      <c r="P49" s="84">
        <f t="shared" si="4"/>
        <v>168510037</v>
      </c>
      <c r="Q49" s="101">
        <f t="shared" si="5"/>
        <v>0.27151900689348435</v>
      </c>
      <c r="R49" s="83">
        <v>95961414</v>
      </c>
      <c r="S49" s="84">
        <v>20518396</v>
      </c>
      <c r="T49" s="84">
        <f t="shared" si="6"/>
        <v>116479810</v>
      </c>
      <c r="U49" s="101">
        <f t="shared" si="7"/>
        <v>0.17446855582449738</v>
      </c>
      <c r="V49" s="83">
        <v>0</v>
      </c>
      <c r="W49" s="84">
        <v>0</v>
      </c>
      <c r="X49" s="84">
        <f t="shared" si="8"/>
        <v>0</v>
      </c>
      <c r="Y49" s="101">
        <f t="shared" si="9"/>
        <v>0</v>
      </c>
      <c r="Z49" s="83">
        <f t="shared" si="10"/>
        <v>384086935</v>
      </c>
      <c r="AA49" s="84">
        <f t="shared" si="11"/>
        <v>120329775</v>
      </c>
      <c r="AB49" s="84">
        <f t="shared" si="12"/>
        <v>504416710</v>
      </c>
      <c r="AC49" s="101">
        <f t="shared" si="13"/>
        <v>0.75553741826539988</v>
      </c>
      <c r="AD49" s="83">
        <v>88675800</v>
      </c>
      <c r="AE49" s="84">
        <v>20036076</v>
      </c>
      <c r="AF49" s="84">
        <f t="shared" si="14"/>
        <v>108711876</v>
      </c>
      <c r="AG49" s="84">
        <v>582707448</v>
      </c>
      <c r="AH49" s="84">
        <v>651162953</v>
      </c>
      <c r="AI49" s="85">
        <v>516278067</v>
      </c>
      <c r="AJ49" s="120">
        <f t="shared" si="15"/>
        <v>0.7928554052736474</v>
      </c>
      <c r="AK49" s="121">
        <f t="shared" si="16"/>
        <v>7.1454327584228317E-2</v>
      </c>
    </row>
    <row r="50" spans="1:37" ht="13" x14ac:dyDescent="0.3">
      <c r="A50" s="61" t="s">
        <v>101</v>
      </c>
      <c r="B50" s="62" t="s">
        <v>174</v>
      </c>
      <c r="C50" s="63" t="s">
        <v>175</v>
      </c>
      <c r="D50" s="83">
        <v>340021434</v>
      </c>
      <c r="E50" s="84">
        <v>175619628</v>
      </c>
      <c r="F50" s="85">
        <f t="shared" si="0"/>
        <v>515641062</v>
      </c>
      <c r="G50" s="83">
        <v>343521434</v>
      </c>
      <c r="H50" s="84">
        <v>179777799</v>
      </c>
      <c r="I50" s="85">
        <f t="shared" si="1"/>
        <v>523299233</v>
      </c>
      <c r="J50" s="83">
        <v>159142292</v>
      </c>
      <c r="K50" s="84">
        <v>25261845</v>
      </c>
      <c r="L50" s="84">
        <f t="shared" si="2"/>
        <v>184404137</v>
      </c>
      <c r="M50" s="101">
        <f t="shared" si="3"/>
        <v>0.35762112560384107</v>
      </c>
      <c r="N50" s="83">
        <v>104564717</v>
      </c>
      <c r="O50" s="84">
        <v>45722609</v>
      </c>
      <c r="P50" s="84">
        <f t="shared" si="4"/>
        <v>150287326</v>
      </c>
      <c r="Q50" s="101">
        <f t="shared" si="5"/>
        <v>0.29145725015980206</v>
      </c>
      <c r="R50" s="83">
        <v>68624358</v>
      </c>
      <c r="S50" s="84">
        <v>29072878</v>
      </c>
      <c r="T50" s="84">
        <f t="shared" si="6"/>
        <v>97697236</v>
      </c>
      <c r="U50" s="101">
        <f t="shared" si="7"/>
        <v>0.18669478156869379</v>
      </c>
      <c r="V50" s="83">
        <v>0</v>
      </c>
      <c r="W50" s="84">
        <v>0</v>
      </c>
      <c r="X50" s="84">
        <f t="shared" si="8"/>
        <v>0</v>
      </c>
      <c r="Y50" s="101">
        <f t="shared" si="9"/>
        <v>0</v>
      </c>
      <c r="Z50" s="83">
        <f t="shared" si="10"/>
        <v>332331367</v>
      </c>
      <c r="AA50" s="84">
        <f t="shared" si="11"/>
        <v>100057332</v>
      </c>
      <c r="AB50" s="84">
        <f t="shared" si="12"/>
        <v>432388699</v>
      </c>
      <c r="AC50" s="101">
        <f t="shared" si="13"/>
        <v>0.82627428387612412</v>
      </c>
      <c r="AD50" s="83">
        <v>62818562</v>
      </c>
      <c r="AE50" s="84">
        <v>34749476</v>
      </c>
      <c r="AF50" s="84">
        <f t="shared" si="14"/>
        <v>97568038</v>
      </c>
      <c r="AG50" s="84">
        <v>471916318</v>
      </c>
      <c r="AH50" s="84">
        <v>536932010</v>
      </c>
      <c r="AI50" s="85">
        <v>408725559</v>
      </c>
      <c r="AJ50" s="120">
        <f t="shared" si="15"/>
        <v>0.76122404957752476</v>
      </c>
      <c r="AK50" s="121">
        <f t="shared" si="16"/>
        <v>1.3241836430082365E-3</v>
      </c>
    </row>
    <row r="51" spans="1:37" ht="13" x14ac:dyDescent="0.3">
      <c r="A51" s="61" t="s">
        <v>101</v>
      </c>
      <c r="B51" s="62" t="s">
        <v>176</v>
      </c>
      <c r="C51" s="63" t="s">
        <v>177</v>
      </c>
      <c r="D51" s="83">
        <v>390032443</v>
      </c>
      <c r="E51" s="84">
        <v>117726617</v>
      </c>
      <c r="F51" s="85">
        <f t="shared" si="0"/>
        <v>507759060</v>
      </c>
      <c r="G51" s="83">
        <v>387504870</v>
      </c>
      <c r="H51" s="84">
        <v>188683762</v>
      </c>
      <c r="I51" s="85">
        <f t="shared" si="1"/>
        <v>576188632</v>
      </c>
      <c r="J51" s="83">
        <v>153304014</v>
      </c>
      <c r="K51" s="84">
        <v>7958996</v>
      </c>
      <c r="L51" s="84">
        <f t="shared" si="2"/>
        <v>161263010</v>
      </c>
      <c r="M51" s="101">
        <f t="shared" si="3"/>
        <v>0.31759750382395935</v>
      </c>
      <c r="N51" s="83">
        <v>127229577</v>
      </c>
      <c r="O51" s="84">
        <v>32205038</v>
      </c>
      <c r="P51" s="84">
        <f t="shared" si="4"/>
        <v>159434615</v>
      </c>
      <c r="Q51" s="101">
        <f t="shared" si="5"/>
        <v>0.31399659318732787</v>
      </c>
      <c r="R51" s="83">
        <v>80320183</v>
      </c>
      <c r="S51" s="84">
        <v>37385815</v>
      </c>
      <c r="T51" s="84">
        <f t="shared" si="6"/>
        <v>117705998</v>
      </c>
      <c r="U51" s="101">
        <f t="shared" si="7"/>
        <v>0.20428379086798784</v>
      </c>
      <c r="V51" s="83">
        <v>0</v>
      </c>
      <c r="W51" s="84">
        <v>0</v>
      </c>
      <c r="X51" s="84">
        <f t="shared" si="8"/>
        <v>0</v>
      </c>
      <c r="Y51" s="101">
        <f t="shared" si="9"/>
        <v>0</v>
      </c>
      <c r="Z51" s="83">
        <f t="shared" si="10"/>
        <v>360853774</v>
      </c>
      <c r="AA51" s="84">
        <f t="shared" si="11"/>
        <v>77549849</v>
      </c>
      <c r="AB51" s="84">
        <f t="shared" si="12"/>
        <v>438403623</v>
      </c>
      <c r="AC51" s="101">
        <f t="shared" si="13"/>
        <v>0.7608682272648517</v>
      </c>
      <c r="AD51" s="83">
        <v>88723657</v>
      </c>
      <c r="AE51" s="84">
        <v>36947591</v>
      </c>
      <c r="AF51" s="84">
        <f t="shared" si="14"/>
        <v>125671248</v>
      </c>
      <c r="AG51" s="84">
        <v>444549828</v>
      </c>
      <c r="AH51" s="84">
        <v>601002105</v>
      </c>
      <c r="AI51" s="85">
        <v>468271509</v>
      </c>
      <c r="AJ51" s="120">
        <f t="shared" si="15"/>
        <v>0.77915119615096851</v>
      </c>
      <c r="AK51" s="121">
        <f t="shared" si="16"/>
        <v>-6.3381641598721172E-2</v>
      </c>
    </row>
    <row r="52" spans="1:37" ht="13" x14ac:dyDescent="0.3">
      <c r="A52" s="61" t="s">
        <v>101</v>
      </c>
      <c r="B52" s="62" t="s">
        <v>178</v>
      </c>
      <c r="C52" s="63" t="s">
        <v>179</v>
      </c>
      <c r="D52" s="83">
        <v>238351799</v>
      </c>
      <c r="E52" s="84">
        <v>63008190</v>
      </c>
      <c r="F52" s="85">
        <f t="shared" si="0"/>
        <v>301359989</v>
      </c>
      <c r="G52" s="83">
        <v>242470685</v>
      </c>
      <c r="H52" s="84">
        <v>82739303</v>
      </c>
      <c r="I52" s="85">
        <f t="shared" si="1"/>
        <v>325209988</v>
      </c>
      <c r="J52" s="83">
        <v>62103103</v>
      </c>
      <c r="K52" s="84">
        <v>11063917</v>
      </c>
      <c r="L52" s="84">
        <f t="shared" si="2"/>
        <v>73167020</v>
      </c>
      <c r="M52" s="101">
        <f t="shared" si="3"/>
        <v>0.24278943015225554</v>
      </c>
      <c r="N52" s="83">
        <v>51164762</v>
      </c>
      <c r="O52" s="84">
        <v>14415568</v>
      </c>
      <c r="P52" s="84">
        <f t="shared" si="4"/>
        <v>65580330</v>
      </c>
      <c r="Q52" s="101">
        <f t="shared" si="5"/>
        <v>0.21761458851128376</v>
      </c>
      <c r="R52" s="83">
        <v>5095821</v>
      </c>
      <c r="S52" s="84">
        <v>8909942</v>
      </c>
      <c r="T52" s="84">
        <f t="shared" si="6"/>
        <v>14005763</v>
      </c>
      <c r="U52" s="101">
        <f t="shared" si="7"/>
        <v>4.3066829177460561E-2</v>
      </c>
      <c r="V52" s="83">
        <v>0</v>
      </c>
      <c r="W52" s="84">
        <v>0</v>
      </c>
      <c r="X52" s="84">
        <f t="shared" si="8"/>
        <v>0</v>
      </c>
      <c r="Y52" s="101">
        <f t="shared" si="9"/>
        <v>0</v>
      </c>
      <c r="Z52" s="83">
        <f t="shared" si="10"/>
        <v>118363686</v>
      </c>
      <c r="AA52" s="84">
        <f t="shared" si="11"/>
        <v>34389427</v>
      </c>
      <c r="AB52" s="84">
        <f t="shared" si="12"/>
        <v>152753113</v>
      </c>
      <c r="AC52" s="101">
        <f t="shared" si="13"/>
        <v>0.46970609340571667</v>
      </c>
      <c r="AD52" s="83">
        <v>37140349</v>
      </c>
      <c r="AE52" s="84">
        <v>7475139</v>
      </c>
      <c r="AF52" s="84">
        <f t="shared" si="14"/>
        <v>44615488</v>
      </c>
      <c r="AG52" s="84">
        <v>276966719</v>
      </c>
      <c r="AH52" s="84">
        <v>317401144</v>
      </c>
      <c r="AI52" s="85">
        <v>138497288</v>
      </c>
      <c r="AJ52" s="120">
        <f t="shared" si="15"/>
        <v>0.43634779085736375</v>
      </c>
      <c r="AK52" s="121">
        <f t="shared" si="16"/>
        <v>-0.68607845329406691</v>
      </c>
    </row>
    <row r="53" spans="1:37" ht="13" x14ac:dyDescent="0.3">
      <c r="A53" s="61" t="s">
        <v>116</v>
      </c>
      <c r="B53" s="62" t="s">
        <v>180</v>
      </c>
      <c r="C53" s="63" t="s">
        <v>181</v>
      </c>
      <c r="D53" s="83">
        <v>789096035</v>
      </c>
      <c r="E53" s="84">
        <v>564360200</v>
      </c>
      <c r="F53" s="85">
        <f t="shared" si="0"/>
        <v>1353456235</v>
      </c>
      <c r="G53" s="83">
        <v>809857213</v>
      </c>
      <c r="H53" s="84">
        <v>765269925</v>
      </c>
      <c r="I53" s="85">
        <f t="shared" si="1"/>
        <v>1575127138</v>
      </c>
      <c r="J53" s="83">
        <v>274263817</v>
      </c>
      <c r="K53" s="84">
        <v>81104401</v>
      </c>
      <c r="L53" s="84">
        <f t="shared" si="2"/>
        <v>355368218</v>
      </c>
      <c r="M53" s="101">
        <f t="shared" si="3"/>
        <v>0.26256350874913958</v>
      </c>
      <c r="N53" s="83">
        <v>231283317</v>
      </c>
      <c r="O53" s="84">
        <v>190556802</v>
      </c>
      <c r="P53" s="84">
        <f t="shared" si="4"/>
        <v>421840119</v>
      </c>
      <c r="Q53" s="101">
        <f t="shared" si="5"/>
        <v>0.31167621685233138</v>
      </c>
      <c r="R53" s="83">
        <v>171560621</v>
      </c>
      <c r="S53" s="84">
        <v>150402366</v>
      </c>
      <c r="T53" s="84">
        <f t="shared" si="6"/>
        <v>321962987</v>
      </c>
      <c r="U53" s="101">
        <f t="shared" si="7"/>
        <v>0.20440444408113551</v>
      </c>
      <c r="V53" s="83">
        <v>0</v>
      </c>
      <c r="W53" s="84">
        <v>0</v>
      </c>
      <c r="X53" s="84">
        <f t="shared" si="8"/>
        <v>0</v>
      </c>
      <c r="Y53" s="101">
        <f t="shared" si="9"/>
        <v>0</v>
      </c>
      <c r="Z53" s="83">
        <f t="shared" si="10"/>
        <v>677107755</v>
      </c>
      <c r="AA53" s="84">
        <f t="shared" si="11"/>
        <v>422063569</v>
      </c>
      <c r="AB53" s="84">
        <f t="shared" si="12"/>
        <v>1099171324</v>
      </c>
      <c r="AC53" s="101">
        <f t="shared" si="13"/>
        <v>0.69783022429266273</v>
      </c>
      <c r="AD53" s="83">
        <v>168093912</v>
      </c>
      <c r="AE53" s="84">
        <v>88617218</v>
      </c>
      <c r="AF53" s="84">
        <f t="shared" si="14"/>
        <v>256711130</v>
      </c>
      <c r="AG53" s="84">
        <v>1407727158</v>
      </c>
      <c r="AH53" s="84">
        <v>1394008194</v>
      </c>
      <c r="AI53" s="85">
        <v>968279323</v>
      </c>
      <c r="AJ53" s="120">
        <f t="shared" si="15"/>
        <v>0.69460088338619907</v>
      </c>
      <c r="AK53" s="121">
        <f t="shared" si="16"/>
        <v>0.25418398103736295</v>
      </c>
    </row>
    <row r="54" spans="1:37" ht="14" x14ac:dyDescent="0.3">
      <c r="A54" s="64" t="s">
        <v>0</v>
      </c>
      <c r="B54" s="65" t="s">
        <v>182</v>
      </c>
      <c r="C54" s="66" t="s">
        <v>0</v>
      </c>
      <c r="D54" s="86">
        <f>SUM(D49:D53)</f>
        <v>2185248863</v>
      </c>
      <c r="E54" s="87">
        <f>SUM(E49:E53)</f>
        <v>1113587155</v>
      </c>
      <c r="F54" s="88">
        <f t="shared" si="0"/>
        <v>3298836018</v>
      </c>
      <c r="G54" s="86">
        <f>SUM(G49:G53)</f>
        <v>2213325065</v>
      </c>
      <c r="H54" s="87">
        <f>SUM(H49:H53)</f>
        <v>1454126304</v>
      </c>
      <c r="I54" s="88">
        <f t="shared" si="1"/>
        <v>3667451369</v>
      </c>
      <c r="J54" s="86">
        <f>SUM(J49:J53)</f>
        <v>818155805</v>
      </c>
      <c r="K54" s="87">
        <f>SUM(K49:K53)</f>
        <v>175473443</v>
      </c>
      <c r="L54" s="87">
        <f t="shared" si="2"/>
        <v>993629248</v>
      </c>
      <c r="M54" s="102">
        <f t="shared" si="3"/>
        <v>0.30120601405413661</v>
      </c>
      <c r="N54" s="86">
        <f>SUM(N49:N53)</f>
        <v>633025315</v>
      </c>
      <c r="O54" s="87">
        <f>SUM(O49:O53)</f>
        <v>332627112</v>
      </c>
      <c r="P54" s="87">
        <f t="shared" si="4"/>
        <v>965652427</v>
      </c>
      <c r="Q54" s="102">
        <f t="shared" si="5"/>
        <v>0.29272519813987308</v>
      </c>
      <c r="R54" s="86">
        <f>SUM(R49:R53)</f>
        <v>421562397</v>
      </c>
      <c r="S54" s="87">
        <f>SUM(S49:S53)</f>
        <v>246289397</v>
      </c>
      <c r="T54" s="87">
        <f t="shared" si="6"/>
        <v>667851794</v>
      </c>
      <c r="U54" s="102">
        <f t="shared" si="7"/>
        <v>0.18210242667296839</v>
      </c>
      <c r="V54" s="86">
        <f>SUM(V49:V53)</f>
        <v>0</v>
      </c>
      <c r="W54" s="87">
        <f>SUM(W49:W53)</f>
        <v>0</v>
      </c>
      <c r="X54" s="87">
        <f t="shared" si="8"/>
        <v>0</v>
      </c>
      <c r="Y54" s="102">
        <f t="shared" si="9"/>
        <v>0</v>
      </c>
      <c r="Z54" s="86">
        <f t="shared" si="10"/>
        <v>1872743517</v>
      </c>
      <c r="AA54" s="87">
        <f t="shared" si="11"/>
        <v>754389952</v>
      </c>
      <c r="AB54" s="87">
        <f t="shared" si="12"/>
        <v>2627133469</v>
      </c>
      <c r="AC54" s="102">
        <f t="shared" si="13"/>
        <v>0.71633764286732382</v>
      </c>
      <c r="AD54" s="86">
        <f>SUM(AD49:AD53)</f>
        <v>445452280</v>
      </c>
      <c r="AE54" s="87">
        <f>SUM(AE49:AE53)</f>
        <v>187825500</v>
      </c>
      <c r="AF54" s="87">
        <f t="shared" si="14"/>
        <v>633277780</v>
      </c>
      <c r="AG54" s="87">
        <f>SUM(AG49:AG53)</f>
        <v>3183867471</v>
      </c>
      <c r="AH54" s="87">
        <f>SUM(AH49:AH53)</f>
        <v>3500506406</v>
      </c>
      <c r="AI54" s="88">
        <f>SUM(AI49:AI53)</f>
        <v>2500051746</v>
      </c>
      <c r="AJ54" s="122">
        <f t="shared" si="15"/>
        <v>0.7141971635060621</v>
      </c>
      <c r="AK54" s="123">
        <f t="shared" si="16"/>
        <v>5.4595337294164992E-2</v>
      </c>
    </row>
    <row r="55" spans="1:37" ht="14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39101920396</v>
      </c>
      <c r="E55" s="90">
        <f>SUM(E9:E10,E12:E19,E21:E27,E29:E35,E37:E40,E42:E47,E49:E53)</f>
        <v>8924215292</v>
      </c>
      <c r="F55" s="91">
        <f t="shared" si="0"/>
        <v>48026135688</v>
      </c>
      <c r="G55" s="89">
        <f>SUM(G9:G10,G12:G19,G21:G27,G29:G35,G37:G40,G42:G47,G49:G53)</f>
        <v>40590889890</v>
      </c>
      <c r="H55" s="90">
        <f>SUM(H9:H10,H12:H19,H21:H27,H29:H35,H37:H40,H42:H47,H49:H53)</f>
        <v>9202404695</v>
      </c>
      <c r="I55" s="91">
        <f t="shared" si="1"/>
        <v>49793294585</v>
      </c>
      <c r="J55" s="89">
        <f>SUM(J9:J10,J12:J19,J21:J27,J29:J35,J37:J40,J42:J47,J49:J53)</f>
        <v>9813800681</v>
      </c>
      <c r="K55" s="90">
        <f>SUM(K9:K10,K12:K19,K21:K27,K29:K35,K37:K40,K42:K47,K49:K53)</f>
        <v>1664792967</v>
      </c>
      <c r="L55" s="90">
        <f t="shared" si="2"/>
        <v>11478593648</v>
      </c>
      <c r="M55" s="103">
        <f t="shared" si="3"/>
        <v>0.23900722978359648</v>
      </c>
      <c r="N55" s="89">
        <f>SUM(N9:N10,N12:N19,N21:N27,N29:N35,N37:N40,N42:N47,N49:N53)</f>
        <v>9049688076</v>
      </c>
      <c r="O55" s="90">
        <f>SUM(O9:O10,O12:O19,O21:O27,O29:O35,O37:O40,O42:O47,O49:O53)</f>
        <v>1737498285</v>
      </c>
      <c r="P55" s="90">
        <f t="shared" si="4"/>
        <v>10787186361</v>
      </c>
      <c r="Q55" s="103">
        <f t="shared" si="5"/>
        <v>0.22461075009404366</v>
      </c>
      <c r="R55" s="89">
        <f>SUM(R9:R10,R12:R19,R21:R27,R29:R35,R37:R40,R42:R47,R49:R53)</f>
        <v>8869709670</v>
      </c>
      <c r="S55" s="90">
        <f>SUM(S9:S10,S12:S19,S21:S27,S29:S35,S37:S40,S42:S47,S49:S53)</f>
        <v>1345857364</v>
      </c>
      <c r="T55" s="90">
        <f t="shared" si="6"/>
        <v>10215567034</v>
      </c>
      <c r="U55" s="103">
        <f t="shared" si="7"/>
        <v>0.2051594922396919</v>
      </c>
      <c r="V55" s="89">
        <f>SUM(V9:V10,V12:V19,V21:V27,V29:V35,V37:V40,V42:V47,V49:V53)</f>
        <v>0</v>
      </c>
      <c r="W55" s="90">
        <f>SUM(W9:W10,W12:W19,W21:W27,W29:W35,W37:W40,W42:W47,W49:W53)</f>
        <v>0</v>
      </c>
      <c r="X55" s="90">
        <f t="shared" si="8"/>
        <v>0</v>
      </c>
      <c r="Y55" s="103">
        <f t="shared" si="9"/>
        <v>0</v>
      </c>
      <c r="Z55" s="89">
        <f t="shared" si="10"/>
        <v>27733198427</v>
      </c>
      <c r="AA55" s="90">
        <f t="shared" si="11"/>
        <v>4748148616</v>
      </c>
      <c r="AB55" s="90">
        <f t="shared" si="12"/>
        <v>32481347043</v>
      </c>
      <c r="AC55" s="103">
        <f t="shared" si="13"/>
        <v>0.6523237177558614</v>
      </c>
      <c r="AD55" s="89">
        <f>SUM(AD9:AD10,AD12:AD19,AD21:AD27,AD29:AD35,AD37:AD40,AD42:AD47,AD49:AD53)</f>
        <v>5809142882</v>
      </c>
      <c r="AE55" s="90">
        <f>SUM(AE9:AE10,AE12:AE19,AE21:AE27,AE29:AE35,AE37:AE40,AE42:AE47,AE49:AE53)</f>
        <v>2282204220</v>
      </c>
      <c r="AF55" s="90">
        <f t="shared" si="14"/>
        <v>8091347102</v>
      </c>
      <c r="AG55" s="90">
        <f>SUM(AG9:AG10,AG12:AG19,AG21:AG27,AG29:AG35,AG37:AG40,AG42:AG47,AG49:AG53)</f>
        <v>31860700381</v>
      </c>
      <c r="AH55" s="90">
        <f>SUM(AH9:AH10,AH12:AH19,AH21:AH27,AH29:AH35,AH37:AH40,AH42:AH47,AH49:AH53)</f>
        <v>32750386094</v>
      </c>
      <c r="AI55" s="91">
        <f>SUM(AI9:AI10,AI12:AI19,AI21:AI27,AI29:AI35,AI37:AI40,AI42:AI47,AI49:AI53)</f>
        <v>25643952910</v>
      </c>
      <c r="AJ55" s="124">
        <f t="shared" si="15"/>
        <v>0.78301223186794955</v>
      </c>
      <c r="AK55" s="125">
        <f t="shared" si="16"/>
        <v>0.26252982417166848</v>
      </c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4"/>
  <sheetViews>
    <sheetView showGridLines="0" view="pageBreakPreview" topLeftCell="E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54</v>
      </c>
      <c r="C9" s="63" t="s">
        <v>55</v>
      </c>
      <c r="D9" s="83">
        <v>8073600625</v>
      </c>
      <c r="E9" s="84">
        <v>1221005654</v>
      </c>
      <c r="F9" s="85">
        <f>$D9       +$E9</f>
        <v>9294606279</v>
      </c>
      <c r="G9" s="83">
        <v>7980003278</v>
      </c>
      <c r="H9" s="84">
        <v>1195936400</v>
      </c>
      <c r="I9" s="85">
        <f>$G9       +$H9</f>
        <v>9175939678</v>
      </c>
      <c r="J9" s="83">
        <v>1563746150</v>
      </c>
      <c r="K9" s="84">
        <v>140043882</v>
      </c>
      <c r="L9" s="84">
        <f>$J9       +$K9</f>
        <v>1703790032</v>
      </c>
      <c r="M9" s="101">
        <f>IF(($F9       =0),0,($L9       /$F9       ))</f>
        <v>0.18330954328312973</v>
      </c>
      <c r="N9" s="83">
        <v>2674462255</v>
      </c>
      <c r="O9" s="84">
        <v>259377150</v>
      </c>
      <c r="P9" s="84">
        <f>$N9       +$O9</f>
        <v>2933839405</v>
      </c>
      <c r="Q9" s="101">
        <f>IF(($F9       =0),0,($P9       /$F9       ))</f>
        <v>0.31564967002729777</v>
      </c>
      <c r="R9" s="83">
        <v>1877260166</v>
      </c>
      <c r="S9" s="84">
        <v>157896574</v>
      </c>
      <c r="T9" s="84">
        <f>$R9       +$S9</f>
        <v>2035156740</v>
      </c>
      <c r="U9" s="101">
        <f>IF(($I9       =0),0,($T9       /$I9       ))</f>
        <v>0.22179273310606434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6115468571</v>
      </c>
      <c r="AA9" s="84">
        <f>$K9       +$O9       +$S9</f>
        <v>557317606</v>
      </c>
      <c r="AB9" s="84">
        <f>$Z9       +$AA9</f>
        <v>6672786177</v>
      </c>
      <c r="AC9" s="101">
        <f>IF(($I9       =0),0,($AB9       /$I9       ))</f>
        <v>0.72720466907585524</v>
      </c>
      <c r="AD9" s="83">
        <v>1864305821</v>
      </c>
      <c r="AE9" s="84">
        <v>171784835</v>
      </c>
      <c r="AF9" s="84">
        <f>$AD9       +$AE9</f>
        <v>2036090656</v>
      </c>
      <c r="AG9" s="84">
        <v>8548989585</v>
      </c>
      <c r="AH9" s="84">
        <v>8294900817</v>
      </c>
      <c r="AI9" s="85">
        <v>5873743524</v>
      </c>
      <c r="AJ9" s="120">
        <f>IF(($AH9       =0),0,($AI9       /$AH9       ))</f>
        <v>0.70811497974298199</v>
      </c>
      <c r="AK9" s="121">
        <f>IF(($AF9       =0),0,(($T9       /$AF9       )-1))</f>
        <v>-4.5868095177781232E-4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8073600625</v>
      </c>
      <c r="E10" s="87">
        <f>E9</f>
        <v>1221005654</v>
      </c>
      <c r="F10" s="88">
        <f t="shared" ref="F10:F37" si="0">$D10      +$E10</f>
        <v>9294606279</v>
      </c>
      <c r="G10" s="86">
        <f>G9</f>
        <v>7980003278</v>
      </c>
      <c r="H10" s="87">
        <f>H9</f>
        <v>1195936400</v>
      </c>
      <c r="I10" s="88">
        <f t="shared" ref="I10:I37" si="1">$G10      +$H10</f>
        <v>9175939678</v>
      </c>
      <c r="J10" s="86">
        <f>J9</f>
        <v>1563746150</v>
      </c>
      <c r="K10" s="87">
        <f>K9</f>
        <v>140043882</v>
      </c>
      <c r="L10" s="87">
        <f t="shared" ref="L10:L37" si="2">$J10      +$K10</f>
        <v>1703790032</v>
      </c>
      <c r="M10" s="102">
        <f t="shared" ref="M10:M37" si="3">IF(($F10      =0),0,($L10      /$F10      ))</f>
        <v>0.18330954328312973</v>
      </c>
      <c r="N10" s="86">
        <f>N9</f>
        <v>2674462255</v>
      </c>
      <c r="O10" s="87">
        <f>O9</f>
        <v>259377150</v>
      </c>
      <c r="P10" s="87">
        <f t="shared" ref="P10:P37" si="4">$N10      +$O10</f>
        <v>2933839405</v>
      </c>
      <c r="Q10" s="102">
        <f t="shared" ref="Q10:Q37" si="5">IF(($F10      =0),0,($P10      /$F10      ))</f>
        <v>0.31564967002729777</v>
      </c>
      <c r="R10" s="86">
        <f>R9</f>
        <v>1877260166</v>
      </c>
      <c r="S10" s="87">
        <f>S9</f>
        <v>157896574</v>
      </c>
      <c r="T10" s="87">
        <f t="shared" ref="T10:T37" si="6">$R10      +$S10</f>
        <v>2035156740</v>
      </c>
      <c r="U10" s="102">
        <f t="shared" ref="U10:U37" si="7">IF(($I10      =0),0,($T10      /$I10      ))</f>
        <v>0.22179273310606434</v>
      </c>
      <c r="V10" s="86">
        <f>V9</f>
        <v>0</v>
      </c>
      <c r="W10" s="87">
        <f>W9</f>
        <v>0</v>
      </c>
      <c r="X10" s="87">
        <f t="shared" ref="X10:X37" si="8">$V10      +$W10</f>
        <v>0</v>
      </c>
      <c r="Y10" s="102">
        <f t="shared" ref="Y10:Y37" si="9">IF(($I10      =0),0,($X10      /$I10      ))</f>
        <v>0</v>
      </c>
      <c r="Z10" s="86">
        <f t="shared" ref="Z10:Z37" si="10">$J10      +$N10      +$R10</f>
        <v>6115468571</v>
      </c>
      <c r="AA10" s="87">
        <f t="shared" ref="AA10:AA37" si="11">$K10      +$O10      +$S10</f>
        <v>557317606</v>
      </c>
      <c r="AB10" s="87">
        <f t="shared" ref="AB10:AB37" si="12">$Z10      +$AA10</f>
        <v>6672786177</v>
      </c>
      <c r="AC10" s="102">
        <f t="shared" ref="AC10:AC37" si="13">IF(($I10      =0),0,($AB10      /$I10      ))</f>
        <v>0.72720466907585524</v>
      </c>
      <c r="AD10" s="86">
        <f>AD9</f>
        <v>1864305821</v>
      </c>
      <c r="AE10" s="87">
        <f>AE9</f>
        <v>171784835</v>
      </c>
      <c r="AF10" s="87">
        <f t="shared" ref="AF10:AF37" si="14">$AD10      +$AE10</f>
        <v>2036090656</v>
      </c>
      <c r="AG10" s="87">
        <f>AG9</f>
        <v>8548989585</v>
      </c>
      <c r="AH10" s="87">
        <f>AH9</f>
        <v>8294900817</v>
      </c>
      <c r="AI10" s="88">
        <f>AI9</f>
        <v>5873743524</v>
      </c>
      <c r="AJ10" s="122">
        <f t="shared" ref="AJ10:AJ37" si="15">IF(($AH10      =0),0,($AI10      /$AH10      ))</f>
        <v>0.70811497974298199</v>
      </c>
      <c r="AK10" s="123">
        <f t="shared" ref="AK10:AK37" si="16">IF(($AF10      =0),0,(($T10      /$AF10      )-1))</f>
        <v>-4.5868095177781232E-4</v>
      </c>
    </row>
    <row r="11" spans="1:37" ht="13" x14ac:dyDescent="0.3">
      <c r="A11" s="61" t="s">
        <v>101</v>
      </c>
      <c r="B11" s="62" t="s">
        <v>184</v>
      </c>
      <c r="C11" s="63" t="s">
        <v>185</v>
      </c>
      <c r="D11" s="83">
        <v>170335431</v>
      </c>
      <c r="E11" s="84">
        <v>51283301</v>
      </c>
      <c r="F11" s="85">
        <f t="shared" si="0"/>
        <v>221618732</v>
      </c>
      <c r="G11" s="83">
        <v>179859759</v>
      </c>
      <c r="H11" s="84">
        <v>51242801</v>
      </c>
      <c r="I11" s="85">
        <f t="shared" si="1"/>
        <v>231102560</v>
      </c>
      <c r="J11" s="83">
        <v>25925201</v>
      </c>
      <c r="K11" s="84">
        <v>1835740</v>
      </c>
      <c r="L11" s="84">
        <f t="shared" si="2"/>
        <v>27760941</v>
      </c>
      <c r="M11" s="101">
        <f t="shared" si="3"/>
        <v>0.12526441582564421</v>
      </c>
      <c r="N11" s="83">
        <v>36051851</v>
      </c>
      <c r="O11" s="84">
        <v>701622</v>
      </c>
      <c r="P11" s="84">
        <f t="shared" si="4"/>
        <v>36753473</v>
      </c>
      <c r="Q11" s="101">
        <f t="shared" si="5"/>
        <v>0.16584100390936268</v>
      </c>
      <c r="R11" s="83">
        <v>28378180</v>
      </c>
      <c r="S11" s="84">
        <v>2362209</v>
      </c>
      <c r="T11" s="84">
        <f t="shared" si="6"/>
        <v>30740389</v>
      </c>
      <c r="U11" s="101">
        <f t="shared" si="7"/>
        <v>0.13301622015783815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90355232</v>
      </c>
      <c r="AA11" s="84">
        <f t="shared" si="11"/>
        <v>4899571</v>
      </c>
      <c r="AB11" s="84">
        <f t="shared" si="12"/>
        <v>95254803</v>
      </c>
      <c r="AC11" s="101">
        <f t="shared" si="13"/>
        <v>0.41217545578032538</v>
      </c>
      <c r="AD11" s="83">
        <v>29073305</v>
      </c>
      <c r="AE11" s="84">
        <v>6156735</v>
      </c>
      <c r="AF11" s="84">
        <f t="shared" si="14"/>
        <v>35230040</v>
      </c>
      <c r="AG11" s="84">
        <v>480618541</v>
      </c>
      <c r="AH11" s="84">
        <v>299350567</v>
      </c>
      <c r="AI11" s="85">
        <v>157244212</v>
      </c>
      <c r="AJ11" s="120">
        <f t="shared" si="15"/>
        <v>0.52528449695570478</v>
      </c>
      <c r="AK11" s="121">
        <f t="shared" si="16"/>
        <v>-0.12743814653630825</v>
      </c>
    </row>
    <row r="12" spans="1:37" ht="13" x14ac:dyDescent="0.3">
      <c r="A12" s="61" t="s">
        <v>101</v>
      </c>
      <c r="B12" s="62" t="s">
        <v>186</v>
      </c>
      <c r="C12" s="63" t="s">
        <v>187</v>
      </c>
      <c r="D12" s="83">
        <v>333865392</v>
      </c>
      <c r="E12" s="84">
        <v>62567000</v>
      </c>
      <c r="F12" s="85">
        <f t="shared" si="0"/>
        <v>396432392</v>
      </c>
      <c r="G12" s="83">
        <v>323948192</v>
      </c>
      <c r="H12" s="84">
        <v>62567000</v>
      </c>
      <c r="I12" s="85">
        <f t="shared" si="1"/>
        <v>386515192</v>
      </c>
      <c r="J12" s="83">
        <v>76666502</v>
      </c>
      <c r="K12" s="84">
        <v>6179178</v>
      </c>
      <c r="L12" s="84">
        <f t="shared" si="2"/>
        <v>82845680</v>
      </c>
      <c r="M12" s="101">
        <f t="shared" si="3"/>
        <v>0.20897807967215756</v>
      </c>
      <c r="N12" s="83">
        <v>161521506</v>
      </c>
      <c r="O12" s="84">
        <v>0</v>
      </c>
      <c r="P12" s="84">
        <f t="shared" si="4"/>
        <v>161521506</v>
      </c>
      <c r="Q12" s="101">
        <f t="shared" si="5"/>
        <v>0.40743771008500235</v>
      </c>
      <c r="R12" s="83">
        <v>-74004539</v>
      </c>
      <c r="S12" s="84">
        <v>0</v>
      </c>
      <c r="T12" s="84">
        <f t="shared" si="6"/>
        <v>-74004539</v>
      </c>
      <c r="U12" s="101">
        <f t="shared" si="7"/>
        <v>-0.19146605497462568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164183469</v>
      </c>
      <c r="AA12" s="84">
        <f t="shared" si="11"/>
        <v>6179178</v>
      </c>
      <c r="AB12" s="84">
        <f t="shared" si="12"/>
        <v>170362647</v>
      </c>
      <c r="AC12" s="101">
        <f t="shared" si="13"/>
        <v>0.44076572027730282</v>
      </c>
      <c r="AD12" s="83">
        <v>15032762</v>
      </c>
      <c r="AE12" s="84">
        <v>0</v>
      </c>
      <c r="AF12" s="84">
        <f t="shared" si="14"/>
        <v>15032762</v>
      </c>
      <c r="AG12" s="84">
        <v>367828127</v>
      </c>
      <c r="AH12" s="84">
        <v>388352266</v>
      </c>
      <c r="AI12" s="85">
        <v>78777661</v>
      </c>
      <c r="AJ12" s="120">
        <f t="shared" si="15"/>
        <v>0.20285103988552497</v>
      </c>
      <c r="AK12" s="121">
        <f t="shared" si="16"/>
        <v>-5.9228836989503328</v>
      </c>
    </row>
    <row r="13" spans="1:37" ht="13" x14ac:dyDescent="0.3">
      <c r="A13" s="61" t="s">
        <v>101</v>
      </c>
      <c r="B13" s="62" t="s">
        <v>188</v>
      </c>
      <c r="C13" s="63" t="s">
        <v>189</v>
      </c>
      <c r="D13" s="83">
        <v>233544473</v>
      </c>
      <c r="E13" s="84">
        <v>81887150</v>
      </c>
      <c r="F13" s="85">
        <f t="shared" si="0"/>
        <v>315431623</v>
      </c>
      <c r="G13" s="83">
        <v>204594474</v>
      </c>
      <c r="H13" s="84">
        <v>78522150</v>
      </c>
      <c r="I13" s="85">
        <f t="shared" si="1"/>
        <v>283116624</v>
      </c>
      <c r="J13" s="83">
        <v>63126282</v>
      </c>
      <c r="K13" s="84">
        <v>8140302</v>
      </c>
      <c r="L13" s="84">
        <f t="shared" si="2"/>
        <v>71266584</v>
      </c>
      <c r="M13" s="101">
        <f t="shared" si="3"/>
        <v>0.22593354249710088</v>
      </c>
      <c r="N13" s="83">
        <v>31477826</v>
      </c>
      <c r="O13" s="84">
        <v>5651976</v>
      </c>
      <c r="P13" s="84">
        <f t="shared" si="4"/>
        <v>37129802</v>
      </c>
      <c r="Q13" s="101">
        <f t="shared" si="5"/>
        <v>0.11771109582123286</v>
      </c>
      <c r="R13" s="83">
        <v>48412345</v>
      </c>
      <c r="S13" s="84">
        <v>197886</v>
      </c>
      <c r="T13" s="84">
        <f t="shared" si="6"/>
        <v>48610231</v>
      </c>
      <c r="U13" s="101">
        <f t="shared" si="7"/>
        <v>0.17169684461905704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143016453</v>
      </c>
      <c r="AA13" s="84">
        <f t="shared" si="11"/>
        <v>13990164</v>
      </c>
      <c r="AB13" s="84">
        <f t="shared" si="12"/>
        <v>157006617</v>
      </c>
      <c r="AC13" s="101">
        <f t="shared" si="13"/>
        <v>0.55456516393046562</v>
      </c>
      <c r="AD13" s="83">
        <v>17549123</v>
      </c>
      <c r="AE13" s="84">
        <v>8276047</v>
      </c>
      <c r="AF13" s="84">
        <f t="shared" si="14"/>
        <v>25825170</v>
      </c>
      <c r="AG13" s="84">
        <v>309833472</v>
      </c>
      <c r="AH13" s="84">
        <v>321695476</v>
      </c>
      <c r="AI13" s="85">
        <v>107742188</v>
      </c>
      <c r="AJ13" s="120">
        <f t="shared" si="15"/>
        <v>0.33491981093324419</v>
      </c>
      <c r="AK13" s="121">
        <f t="shared" si="16"/>
        <v>0.88228116213755814</v>
      </c>
    </row>
    <row r="14" spans="1:37" ht="13" x14ac:dyDescent="0.3">
      <c r="A14" s="61" t="s">
        <v>116</v>
      </c>
      <c r="B14" s="62" t="s">
        <v>190</v>
      </c>
      <c r="C14" s="63" t="s">
        <v>191</v>
      </c>
      <c r="D14" s="83">
        <v>63471183</v>
      </c>
      <c r="E14" s="84">
        <v>486000</v>
      </c>
      <c r="F14" s="85">
        <f t="shared" si="0"/>
        <v>63957183</v>
      </c>
      <c r="G14" s="83">
        <v>63284598</v>
      </c>
      <c r="H14" s="84">
        <v>970000</v>
      </c>
      <c r="I14" s="85">
        <f t="shared" si="1"/>
        <v>64254598</v>
      </c>
      <c r="J14" s="83">
        <v>21175723</v>
      </c>
      <c r="K14" s="84">
        <v>15477</v>
      </c>
      <c r="L14" s="84">
        <f t="shared" si="2"/>
        <v>21191200</v>
      </c>
      <c r="M14" s="101">
        <f t="shared" si="3"/>
        <v>0.33133416773531127</v>
      </c>
      <c r="N14" s="83">
        <v>18251619</v>
      </c>
      <c r="O14" s="84">
        <v>0</v>
      </c>
      <c r="P14" s="84">
        <f t="shared" si="4"/>
        <v>18251619</v>
      </c>
      <c r="Q14" s="101">
        <f t="shared" si="5"/>
        <v>0.2853724655133732</v>
      </c>
      <c r="R14" s="83">
        <v>12895091</v>
      </c>
      <c r="S14" s="84">
        <v>40166</v>
      </c>
      <c r="T14" s="84">
        <f t="shared" si="6"/>
        <v>12935257</v>
      </c>
      <c r="U14" s="101">
        <f t="shared" si="7"/>
        <v>0.20131255042635238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52322433</v>
      </c>
      <c r="AA14" s="84">
        <f t="shared" si="11"/>
        <v>55643</v>
      </c>
      <c r="AB14" s="84">
        <f t="shared" si="12"/>
        <v>52378076</v>
      </c>
      <c r="AC14" s="101">
        <f t="shared" si="13"/>
        <v>0.81516463615568802</v>
      </c>
      <c r="AD14" s="83">
        <v>1248748</v>
      </c>
      <c r="AE14" s="84">
        <v>16521</v>
      </c>
      <c r="AF14" s="84">
        <f t="shared" si="14"/>
        <v>1265269</v>
      </c>
      <c r="AG14" s="84">
        <v>68351758</v>
      </c>
      <c r="AH14" s="84">
        <v>69996183</v>
      </c>
      <c r="AI14" s="85">
        <v>39751719</v>
      </c>
      <c r="AJ14" s="120">
        <f t="shared" si="15"/>
        <v>0.56791266746645308</v>
      </c>
      <c r="AK14" s="121">
        <f t="shared" si="16"/>
        <v>9.2233256327310631</v>
      </c>
    </row>
    <row r="15" spans="1:37" ht="14" x14ac:dyDescent="0.3">
      <c r="A15" s="64" t="s">
        <v>0</v>
      </c>
      <c r="B15" s="65" t="s">
        <v>192</v>
      </c>
      <c r="C15" s="66" t="s">
        <v>0</v>
      </c>
      <c r="D15" s="86">
        <f>SUM(D11:D14)</f>
        <v>801216479</v>
      </c>
      <c r="E15" s="87">
        <f>SUM(E11:E14)</f>
        <v>196223451</v>
      </c>
      <c r="F15" s="88">
        <f t="shared" si="0"/>
        <v>997439930</v>
      </c>
      <c r="G15" s="86">
        <f>SUM(G11:G14)</f>
        <v>771687023</v>
      </c>
      <c r="H15" s="87">
        <f>SUM(H11:H14)</f>
        <v>193301951</v>
      </c>
      <c r="I15" s="88">
        <f t="shared" si="1"/>
        <v>964988974</v>
      </c>
      <c r="J15" s="86">
        <f>SUM(J11:J14)</f>
        <v>186893708</v>
      </c>
      <c r="K15" s="87">
        <f>SUM(K11:K14)</f>
        <v>16170697</v>
      </c>
      <c r="L15" s="87">
        <f t="shared" si="2"/>
        <v>203064405</v>
      </c>
      <c r="M15" s="102">
        <f t="shared" si="3"/>
        <v>0.20358559838285198</v>
      </c>
      <c r="N15" s="86">
        <f>SUM(N11:N14)</f>
        <v>247302802</v>
      </c>
      <c r="O15" s="87">
        <f>SUM(O11:O14)</f>
        <v>6353598</v>
      </c>
      <c r="P15" s="87">
        <f t="shared" si="4"/>
        <v>253656400</v>
      </c>
      <c r="Q15" s="102">
        <f t="shared" si="5"/>
        <v>0.25430744486036366</v>
      </c>
      <c r="R15" s="86">
        <f>SUM(R11:R14)</f>
        <v>15681077</v>
      </c>
      <c r="S15" s="87">
        <f>SUM(S11:S14)</f>
        <v>2600261</v>
      </c>
      <c r="T15" s="87">
        <f t="shared" si="6"/>
        <v>18281338</v>
      </c>
      <c r="U15" s="102">
        <f t="shared" si="7"/>
        <v>1.8944608169170644E-2</v>
      </c>
      <c r="V15" s="86">
        <f>SUM(V11:V14)</f>
        <v>0</v>
      </c>
      <c r="W15" s="87">
        <f>SUM(W11:W14)</f>
        <v>0</v>
      </c>
      <c r="X15" s="87">
        <f t="shared" si="8"/>
        <v>0</v>
      </c>
      <c r="Y15" s="102">
        <f t="shared" si="9"/>
        <v>0</v>
      </c>
      <c r="Z15" s="86">
        <f t="shared" si="10"/>
        <v>449877587</v>
      </c>
      <c r="AA15" s="87">
        <f t="shared" si="11"/>
        <v>25124556</v>
      </c>
      <c r="AB15" s="87">
        <f t="shared" si="12"/>
        <v>475002143</v>
      </c>
      <c r="AC15" s="102">
        <f t="shared" si="13"/>
        <v>0.49223582424061979</v>
      </c>
      <c r="AD15" s="86">
        <f>SUM(AD11:AD14)</f>
        <v>62903938</v>
      </c>
      <c r="AE15" s="87">
        <f>SUM(AE11:AE14)</f>
        <v>14449303</v>
      </c>
      <c r="AF15" s="87">
        <f t="shared" si="14"/>
        <v>77353241</v>
      </c>
      <c r="AG15" s="87">
        <f>SUM(AG11:AG14)</f>
        <v>1226631898</v>
      </c>
      <c r="AH15" s="87">
        <f>SUM(AH11:AH14)</f>
        <v>1079394492</v>
      </c>
      <c r="AI15" s="88">
        <f>SUM(AI11:AI14)</f>
        <v>383515780</v>
      </c>
      <c r="AJ15" s="122">
        <f t="shared" si="15"/>
        <v>0.35530640821539416</v>
      </c>
      <c r="AK15" s="123">
        <f t="shared" si="16"/>
        <v>-0.76366422707485526</v>
      </c>
    </row>
    <row r="16" spans="1:37" ht="13" x14ac:dyDescent="0.3">
      <c r="A16" s="61" t="s">
        <v>101</v>
      </c>
      <c r="B16" s="62" t="s">
        <v>193</v>
      </c>
      <c r="C16" s="63" t="s">
        <v>194</v>
      </c>
      <c r="D16" s="83">
        <v>326771133</v>
      </c>
      <c r="E16" s="84">
        <v>35148400</v>
      </c>
      <c r="F16" s="85">
        <f t="shared" si="0"/>
        <v>361919533</v>
      </c>
      <c r="G16" s="83">
        <v>327070943</v>
      </c>
      <c r="H16" s="84">
        <v>37448400</v>
      </c>
      <c r="I16" s="85">
        <f t="shared" si="1"/>
        <v>364519343</v>
      </c>
      <c r="J16" s="83">
        <v>49237851</v>
      </c>
      <c r="K16" s="84">
        <v>0</v>
      </c>
      <c r="L16" s="84">
        <f t="shared" si="2"/>
        <v>49237851</v>
      </c>
      <c r="M16" s="101">
        <f t="shared" si="3"/>
        <v>0.13604640399444812</v>
      </c>
      <c r="N16" s="83">
        <v>43675649</v>
      </c>
      <c r="O16" s="84">
        <v>466459</v>
      </c>
      <c r="P16" s="84">
        <f t="shared" si="4"/>
        <v>44142108</v>
      </c>
      <c r="Q16" s="101">
        <f t="shared" si="5"/>
        <v>0.12196663615831975</v>
      </c>
      <c r="R16" s="83">
        <v>43195368</v>
      </c>
      <c r="S16" s="84">
        <v>1082484</v>
      </c>
      <c r="T16" s="84">
        <f t="shared" si="6"/>
        <v>44277852</v>
      </c>
      <c r="U16" s="101">
        <f t="shared" si="7"/>
        <v>0.12146914244822393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136108868</v>
      </c>
      <c r="AA16" s="84">
        <f t="shared" si="11"/>
        <v>1548943</v>
      </c>
      <c r="AB16" s="84">
        <f t="shared" si="12"/>
        <v>137657811</v>
      </c>
      <c r="AC16" s="101">
        <f t="shared" si="13"/>
        <v>0.37764199251286373</v>
      </c>
      <c r="AD16" s="83">
        <v>34637776</v>
      </c>
      <c r="AE16" s="84">
        <v>0</v>
      </c>
      <c r="AF16" s="84">
        <f t="shared" si="14"/>
        <v>34637776</v>
      </c>
      <c r="AG16" s="84">
        <v>1197097542</v>
      </c>
      <c r="AH16" s="84">
        <v>377435492</v>
      </c>
      <c r="AI16" s="85">
        <v>154824023</v>
      </c>
      <c r="AJ16" s="120">
        <f t="shared" si="15"/>
        <v>0.41019995808979193</v>
      </c>
      <c r="AK16" s="121">
        <f t="shared" si="16"/>
        <v>0.27831105553659108</v>
      </c>
    </row>
    <row r="17" spans="1:37" ht="13" x14ac:dyDescent="0.3">
      <c r="A17" s="61" t="s">
        <v>101</v>
      </c>
      <c r="B17" s="62" t="s">
        <v>195</v>
      </c>
      <c r="C17" s="63" t="s">
        <v>196</v>
      </c>
      <c r="D17" s="83">
        <v>135702571</v>
      </c>
      <c r="E17" s="84">
        <v>137131901</v>
      </c>
      <c r="F17" s="85">
        <f t="shared" si="0"/>
        <v>272834472</v>
      </c>
      <c r="G17" s="83">
        <v>136083490</v>
      </c>
      <c r="H17" s="84">
        <v>136331901</v>
      </c>
      <c r="I17" s="85">
        <f t="shared" si="1"/>
        <v>272415391</v>
      </c>
      <c r="J17" s="83">
        <v>7630363</v>
      </c>
      <c r="K17" s="84">
        <v>22148140</v>
      </c>
      <c r="L17" s="84">
        <f t="shared" si="2"/>
        <v>29778503</v>
      </c>
      <c r="M17" s="101">
        <f t="shared" si="3"/>
        <v>0.10914494338530653</v>
      </c>
      <c r="N17" s="83">
        <v>12788685</v>
      </c>
      <c r="O17" s="84">
        <v>13692488</v>
      </c>
      <c r="P17" s="84">
        <f t="shared" si="4"/>
        <v>26481173</v>
      </c>
      <c r="Q17" s="101">
        <f t="shared" si="5"/>
        <v>9.7059483744414823E-2</v>
      </c>
      <c r="R17" s="83">
        <v>10716348</v>
      </c>
      <c r="S17" s="84">
        <v>19185777</v>
      </c>
      <c r="T17" s="84">
        <f t="shared" si="6"/>
        <v>29902125</v>
      </c>
      <c r="U17" s="101">
        <f t="shared" si="7"/>
        <v>0.10976665044597278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31135396</v>
      </c>
      <c r="AA17" s="84">
        <f t="shared" si="11"/>
        <v>55026405</v>
      </c>
      <c r="AB17" s="84">
        <f t="shared" si="12"/>
        <v>86161801</v>
      </c>
      <c r="AC17" s="101">
        <f t="shared" si="13"/>
        <v>0.31628830031853816</v>
      </c>
      <c r="AD17" s="83">
        <v>88846802</v>
      </c>
      <c r="AE17" s="84">
        <v>10437794</v>
      </c>
      <c r="AF17" s="84">
        <f t="shared" si="14"/>
        <v>99284596</v>
      </c>
      <c r="AG17" s="84">
        <v>248507850</v>
      </c>
      <c r="AH17" s="84">
        <v>234270404</v>
      </c>
      <c r="AI17" s="85">
        <v>134890993</v>
      </c>
      <c r="AJ17" s="120">
        <f t="shared" si="15"/>
        <v>0.57579186571087315</v>
      </c>
      <c r="AK17" s="121">
        <f t="shared" si="16"/>
        <v>-0.69882412574857034</v>
      </c>
    </row>
    <row r="18" spans="1:37" ht="13" x14ac:dyDescent="0.3">
      <c r="A18" s="61" t="s">
        <v>101</v>
      </c>
      <c r="B18" s="62" t="s">
        <v>197</v>
      </c>
      <c r="C18" s="63" t="s">
        <v>198</v>
      </c>
      <c r="D18" s="83">
        <v>174795910</v>
      </c>
      <c r="E18" s="84">
        <v>30181999</v>
      </c>
      <c r="F18" s="85">
        <f t="shared" si="0"/>
        <v>204977909</v>
      </c>
      <c r="G18" s="83">
        <v>180618087</v>
      </c>
      <c r="H18" s="84">
        <v>31442232</v>
      </c>
      <c r="I18" s="85">
        <f t="shared" si="1"/>
        <v>212060319</v>
      </c>
      <c r="J18" s="83">
        <v>72826944</v>
      </c>
      <c r="K18" s="84">
        <v>1393902</v>
      </c>
      <c r="L18" s="84">
        <f t="shared" si="2"/>
        <v>74220846</v>
      </c>
      <c r="M18" s="101">
        <f t="shared" si="3"/>
        <v>0.36209192669635437</v>
      </c>
      <c r="N18" s="83">
        <v>45977573</v>
      </c>
      <c r="O18" s="84">
        <v>1142188</v>
      </c>
      <c r="P18" s="84">
        <f t="shared" si="4"/>
        <v>47119761</v>
      </c>
      <c r="Q18" s="101">
        <f t="shared" si="5"/>
        <v>0.22987726448121781</v>
      </c>
      <c r="R18" s="83">
        <v>40435471</v>
      </c>
      <c r="S18" s="84">
        <v>-71069</v>
      </c>
      <c r="T18" s="84">
        <f t="shared" si="6"/>
        <v>40364402</v>
      </c>
      <c r="U18" s="101">
        <f t="shared" si="7"/>
        <v>0.1903439652941388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159239988</v>
      </c>
      <c r="AA18" s="84">
        <f t="shared" si="11"/>
        <v>2465021</v>
      </c>
      <c r="AB18" s="84">
        <f t="shared" si="12"/>
        <v>161705009</v>
      </c>
      <c r="AC18" s="101">
        <f t="shared" si="13"/>
        <v>0.76254251508505932</v>
      </c>
      <c r="AD18" s="83">
        <v>37927014</v>
      </c>
      <c r="AE18" s="84">
        <v>5732472</v>
      </c>
      <c r="AF18" s="84">
        <f t="shared" si="14"/>
        <v>43659486</v>
      </c>
      <c r="AG18" s="84">
        <v>167735200</v>
      </c>
      <c r="AH18" s="84">
        <v>194465706</v>
      </c>
      <c r="AI18" s="85">
        <v>184758552</v>
      </c>
      <c r="AJ18" s="120">
        <f t="shared" si="15"/>
        <v>0.95008295190104108</v>
      </c>
      <c r="AK18" s="121">
        <f t="shared" si="16"/>
        <v>-7.5472349811905759E-2</v>
      </c>
    </row>
    <row r="19" spans="1:37" ht="13" x14ac:dyDescent="0.3">
      <c r="A19" s="61" t="s">
        <v>101</v>
      </c>
      <c r="B19" s="62" t="s">
        <v>61</v>
      </c>
      <c r="C19" s="63" t="s">
        <v>62</v>
      </c>
      <c r="D19" s="83">
        <v>3527316852</v>
      </c>
      <c r="E19" s="84">
        <v>157832518</v>
      </c>
      <c r="F19" s="85">
        <f t="shared" si="0"/>
        <v>3685149370</v>
      </c>
      <c r="G19" s="83">
        <v>3427216852</v>
      </c>
      <c r="H19" s="84">
        <v>159213435</v>
      </c>
      <c r="I19" s="85">
        <f t="shared" si="1"/>
        <v>3586430287</v>
      </c>
      <c r="J19" s="83">
        <v>822442051</v>
      </c>
      <c r="K19" s="84">
        <v>7459636</v>
      </c>
      <c r="L19" s="84">
        <f t="shared" si="2"/>
        <v>829901687</v>
      </c>
      <c r="M19" s="101">
        <f t="shared" si="3"/>
        <v>0.22520164141949015</v>
      </c>
      <c r="N19" s="83">
        <v>547889259</v>
      </c>
      <c r="O19" s="84">
        <v>22549843</v>
      </c>
      <c r="P19" s="84">
        <f t="shared" si="4"/>
        <v>570439102</v>
      </c>
      <c r="Q19" s="101">
        <f t="shared" si="5"/>
        <v>0.15479402453637855</v>
      </c>
      <c r="R19" s="83">
        <v>771638599</v>
      </c>
      <c r="S19" s="84">
        <v>11572236</v>
      </c>
      <c r="T19" s="84">
        <f t="shared" si="6"/>
        <v>783210835</v>
      </c>
      <c r="U19" s="101">
        <f t="shared" si="7"/>
        <v>0.21838172565042249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2141969909</v>
      </c>
      <c r="AA19" s="84">
        <f t="shared" si="11"/>
        <v>41581715</v>
      </c>
      <c r="AB19" s="84">
        <f t="shared" si="12"/>
        <v>2183551624</v>
      </c>
      <c r="AC19" s="101">
        <f t="shared" si="13"/>
        <v>0.6088370466630515</v>
      </c>
      <c r="AD19" s="83">
        <v>728329965</v>
      </c>
      <c r="AE19" s="84">
        <v>30933013</v>
      </c>
      <c r="AF19" s="84">
        <f t="shared" si="14"/>
        <v>759262978</v>
      </c>
      <c r="AG19" s="84">
        <v>3111709093</v>
      </c>
      <c r="AH19" s="84">
        <v>3264736365</v>
      </c>
      <c r="AI19" s="85">
        <v>2355012671</v>
      </c>
      <c r="AJ19" s="120">
        <f t="shared" si="15"/>
        <v>0.72134849730814332</v>
      </c>
      <c r="AK19" s="121">
        <f t="shared" si="16"/>
        <v>3.1540925468382275E-2</v>
      </c>
    </row>
    <row r="20" spans="1:37" ht="13" x14ac:dyDescent="0.3">
      <c r="A20" s="61" t="s">
        <v>101</v>
      </c>
      <c r="B20" s="62" t="s">
        <v>199</v>
      </c>
      <c r="C20" s="63" t="s">
        <v>200</v>
      </c>
      <c r="D20" s="83">
        <v>540927599</v>
      </c>
      <c r="E20" s="84">
        <v>42672950</v>
      </c>
      <c r="F20" s="85">
        <f t="shared" si="0"/>
        <v>583600549</v>
      </c>
      <c r="G20" s="83">
        <v>530740863</v>
      </c>
      <c r="H20" s="84">
        <v>39672950</v>
      </c>
      <c r="I20" s="85">
        <f t="shared" si="1"/>
        <v>570413813</v>
      </c>
      <c r="J20" s="83">
        <v>102485079</v>
      </c>
      <c r="K20" s="84">
        <v>4213170</v>
      </c>
      <c r="L20" s="84">
        <f t="shared" si="2"/>
        <v>106698249</v>
      </c>
      <c r="M20" s="101">
        <f t="shared" si="3"/>
        <v>0.18282753363208368</v>
      </c>
      <c r="N20" s="83">
        <v>114769429</v>
      </c>
      <c r="O20" s="84">
        <v>9772956</v>
      </c>
      <c r="P20" s="84">
        <f t="shared" si="4"/>
        <v>124542385</v>
      </c>
      <c r="Q20" s="101">
        <f t="shared" si="5"/>
        <v>0.21340347471126178</v>
      </c>
      <c r="R20" s="83">
        <v>106857460</v>
      </c>
      <c r="S20" s="84">
        <v>10056208</v>
      </c>
      <c r="T20" s="84">
        <f t="shared" si="6"/>
        <v>116913668</v>
      </c>
      <c r="U20" s="101">
        <f t="shared" si="7"/>
        <v>0.2049628976989728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324111968</v>
      </c>
      <c r="AA20" s="84">
        <f t="shared" si="11"/>
        <v>24042334</v>
      </c>
      <c r="AB20" s="84">
        <f t="shared" si="12"/>
        <v>348154302</v>
      </c>
      <c r="AC20" s="101">
        <f t="shared" si="13"/>
        <v>0.61035391160837826</v>
      </c>
      <c r="AD20" s="83">
        <v>84322073</v>
      </c>
      <c r="AE20" s="84">
        <v>4782350</v>
      </c>
      <c r="AF20" s="84">
        <f t="shared" si="14"/>
        <v>89104423</v>
      </c>
      <c r="AG20" s="84">
        <v>551082587</v>
      </c>
      <c r="AH20" s="84">
        <v>577540587</v>
      </c>
      <c r="AI20" s="85">
        <v>317311055</v>
      </c>
      <c r="AJ20" s="120">
        <f t="shared" si="15"/>
        <v>0.54941775892886291</v>
      </c>
      <c r="AK20" s="121">
        <f t="shared" si="16"/>
        <v>0.31209724572258324</v>
      </c>
    </row>
    <row r="21" spans="1:37" ht="13" x14ac:dyDescent="0.3">
      <c r="A21" s="61" t="s">
        <v>116</v>
      </c>
      <c r="B21" s="62" t="s">
        <v>201</v>
      </c>
      <c r="C21" s="63" t="s">
        <v>202</v>
      </c>
      <c r="D21" s="83">
        <v>147955000</v>
      </c>
      <c r="E21" s="84">
        <v>13150000</v>
      </c>
      <c r="F21" s="85">
        <f t="shared" si="0"/>
        <v>161105000</v>
      </c>
      <c r="G21" s="83">
        <v>147955000</v>
      </c>
      <c r="H21" s="84">
        <v>13150000</v>
      </c>
      <c r="I21" s="85">
        <f t="shared" si="1"/>
        <v>161105000</v>
      </c>
      <c r="J21" s="83">
        <v>58108750</v>
      </c>
      <c r="K21" s="84">
        <v>253038</v>
      </c>
      <c r="L21" s="84">
        <f t="shared" si="2"/>
        <v>58361788</v>
      </c>
      <c r="M21" s="101">
        <f t="shared" si="3"/>
        <v>0.36225932156047297</v>
      </c>
      <c r="N21" s="83">
        <v>47208435</v>
      </c>
      <c r="O21" s="84">
        <v>2663950</v>
      </c>
      <c r="P21" s="84">
        <f t="shared" si="4"/>
        <v>49872385</v>
      </c>
      <c r="Q21" s="101">
        <f t="shared" si="5"/>
        <v>0.30956447658359454</v>
      </c>
      <c r="R21" s="83">
        <v>37920866</v>
      </c>
      <c r="S21" s="84">
        <v>1364088</v>
      </c>
      <c r="T21" s="84">
        <f t="shared" si="6"/>
        <v>39284954</v>
      </c>
      <c r="U21" s="101">
        <f t="shared" si="7"/>
        <v>0.24384689488221967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143238051</v>
      </c>
      <c r="AA21" s="84">
        <f t="shared" si="11"/>
        <v>4281076</v>
      </c>
      <c r="AB21" s="84">
        <f t="shared" si="12"/>
        <v>147519127</v>
      </c>
      <c r="AC21" s="101">
        <f t="shared" si="13"/>
        <v>0.91567069302628723</v>
      </c>
      <c r="AD21" s="83">
        <v>33953497</v>
      </c>
      <c r="AE21" s="84">
        <v>183938</v>
      </c>
      <c r="AF21" s="84">
        <f t="shared" si="14"/>
        <v>34137435</v>
      </c>
      <c r="AG21" s="84">
        <v>152410000</v>
      </c>
      <c r="AH21" s="84">
        <v>160070700</v>
      </c>
      <c r="AI21" s="85">
        <v>144532343</v>
      </c>
      <c r="AJ21" s="120">
        <f t="shared" si="15"/>
        <v>0.90292816236825357</v>
      </c>
      <c r="AK21" s="121">
        <f t="shared" si="16"/>
        <v>0.15078810109781249</v>
      </c>
    </row>
    <row r="22" spans="1:37" ht="14" x14ac:dyDescent="0.3">
      <c r="A22" s="64" t="s">
        <v>0</v>
      </c>
      <c r="B22" s="65" t="s">
        <v>203</v>
      </c>
      <c r="C22" s="66" t="s">
        <v>0</v>
      </c>
      <c r="D22" s="86">
        <f>SUM(D16:D21)</f>
        <v>4853469065</v>
      </c>
      <c r="E22" s="87">
        <f>SUM(E16:E21)</f>
        <v>416117768</v>
      </c>
      <c r="F22" s="88">
        <f t="shared" si="0"/>
        <v>5269586833</v>
      </c>
      <c r="G22" s="86">
        <f>SUM(G16:G21)</f>
        <v>4749685235</v>
      </c>
      <c r="H22" s="87">
        <f>SUM(H16:H21)</f>
        <v>417258918</v>
      </c>
      <c r="I22" s="88">
        <f t="shared" si="1"/>
        <v>5166944153</v>
      </c>
      <c r="J22" s="86">
        <f>SUM(J16:J21)</f>
        <v>1112731038</v>
      </c>
      <c r="K22" s="87">
        <f>SUM(K16:K21)</f>
        <v>35467886</v>
      </c>
      <c r="L22" s="87">
        <f t="shared" si="2"/>
        <v>1148198924</v>
      </c>
      <c r="M22" s="102">
        <f t="shared" si="3"/>
        <v>0.21789164129710811</v>
      </c>
      <c r="N22" s="86">
        <f>SUM(N16:N21)</f>
        <v>812309030</v>
      </c>
      <c r="O22" s="87">
        <f>SUM(O16:O21)</f>
        <v>50287884</v>
      </c>
      <c r="P22" s="87">
        <f t="shared" si="4"/>
        <v>862596914</v>
      </c>
      <c r="Q22" s="102">
        <f t="shared" si="5"/>
        <v>0.16369346237889387</v>
      </c>
      <c r="R22" s="86">
        <f>SUM(R16:R21)</f>
        <v>1010764112</v>
      </c>
      <c r="S22" s="87">
        <f>SUM(S16:S21)</f>
        <v>43189724</v>
      </c>
      <c r="T22" s="87">
        <f t="shared" si="6"/>
        <v>1053953836</v>
      </c>
      <c r="U22" s="102">
        <f t="shared" si="7"/>
        <v>0.2039801098659175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2935804180</v>
      </c>
      <c r="AA22" s="87">
        <f t="shared" si="11"/>
        <v>128945494</v>
      </c>
      <c r="AB22" s="87">
        <f t="shared" si="12"/>
        <v>3064749674</v>
      </c>
      <c r="AC22" s="102">
        <f t="shared" si="13"/>
        <v>0.59314550017355294</v>
      </c>
      <c r="AD22" s="86">
        <f>SUM(AD16:AD21)</f>
        <v>1008017127</v>
      </c>
      <c r="AE22" s="87">
        <f>SUM(AE16:AE21)</f>
        <v>52069567</v>
      </c>
      <c r="AF22" s="87">
        <f t="shared" si="14"/>
        <v>1060086694</v>
      </c>
      <c r="AG22" s="87">
        <f>SUM(AG16:AG21)</f>
        <v>5428542272</v>
      </c>
      <c r="AH22" s="87">
        <f>SUM(AH16:AH21)</f>
        <v>4808519254</v>
      </c>
      <c r="AI22" s="88">
        <f>SUM(AI16:AI21)</f>
        <v>3291329637</v>
      </c>
      <c r="AJ22" s="122">
        <f t="shared" si="15"/>
        <v>0.68447883082969563</v>
      </c>
      <c r="AK22" s="123">
        <f t="shared" si="16"/>
        <v>-5.7852419379579301E-3</v>
      </c>
    </row>
    <row r="23" spans="1:37" ht="13" x14ac:dyDescent="0.3">
      <c r="A23" s="61" t="s">
        <v>101</v>
      </c>
      <c r="B23" s="62" t="s">
        <v>204</v>
      </c>
      <c r="C23" s="63" t="s">
        <v>205</v>
      </c>
      <c r="D23" s="83">
        <v>576399301</v>
      </c>
      <c r="E23" s="84">
        <v>199332000</v>
      </c>
      <c r="F23" s="85">
        <f t="shared" si="0"/>
        <v>775731301</v>
      </c>
      <c r="G23" s="83">
        <v>577149435</v>
      </c>
      <c r="H23" s="84">
        <v>202272651</v>
      </c>
      <c r="I23" s="85">
        <f t="shared" si="1"/>
        <v>779422086</v>
      </c>
      <c r="J23" s="83">
        <v>180968031</v>
      </c>
      <c r="K23" s="84">
        <v>28987118</v>
      </c>
      <c r="L23" s="84">
        <f t="shared" si="2"/>
        <v>209955149</v>
      </c>
      <c r="M23" s="101">
        <f t="shared" si="3"/>
        <v>0.27065447627206163</v>
      </c>
      <c r="N23" s="83">
        <v>86170098</v>
      </c>
      <c r="O23" s="84">
        <v>36140406</v>
      </c>
      <c r="P23" s="84">
        <f t="shared" si="4"/>
        <v>122310504</v>
      </c>
      <c r="Q23" s="101">
        <f t="shared" si="5"/>
        <v>0.15767122435607378</v>
      </c>
      <c r="R23" s="83">
        <v>213795831</v>
      </c>
      <c r="S23" s="84">
        <v>19625318</v>
      </c>
      <c r="T23" s="84">
        <f t="shared" si="6"/>
        <v>233421149</v>
      </c>
      <c r="U23" s="101">
        <f t="shared" si="7"/>
        <v>0.2994797725041628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480933960</v>
      </c>
      <c r="AA23" s="84">
        <f t="shared" si="11"/>
        <v>84752842</v>
      </c>
      <c r="AB23" s="84">
        <f t="shared" si="12"/>
        <v>565686802</v>
      </c>
      <c r="AC23" s="101">
        <f t="shared" si="13"/>
        <v>0.72577722925855093</v>
      </c>
      <c r="AD23" s="83">
        <v>140029544</v>
      </c>
      <c r="AE23" s="84">
        <v>32323592</v>
      </c>
      <c r="AF23" s="84">
        <f t="shared" si="14"/>
        <v>172353136</v>
      </c>
      <c r="AG23" s="84">
        <v>729786888</v>
      </c>
      <c r="AH23" s="84">
        <v>746739698</v>
      </c>
      <c r="AI23" s="85">
        <v>550824260</v>
      </c>
      <c r="AJ23" s="120">
        <f t="shared" si="15"/>
        <v>0.73763891416952632</v>
      </c>
      <c r="AK23" s="121">
        <f t="shared" si="16"/>
        <v>0.35431912883789951</v>
      </c>
    </row>
    <row r="24" spans="1:37" ht="13" x14ac:dyDescent="0.3">
      <c r="A24" s="61" t="s">
        <v>101</v>
      </c>
      <c r="B24" s="62" t="s">
        <v>206</v>
      </c>
      <c r="C24" s="63" t="s">
        <v>207</v>
      </c>
      <c r="D24" s="83">
        <v>863520558</v>
      </c>
      <c r="E24" s="84">
        <v>122360779</v>
      </c>
      <c r="F24" s="85">
        <f t="shared" si="0"/>
        <v>985881337</v>
      </c>
      <c r="G24" s="83">
        <v>884024346</v>
      </c>
      <c r="H24" s="84">
        <v>121537106</v>
      </c>
      <c r="I24" s="85">
        <f t="shared" si="1"/>
        <v>1005561452</v>
      </c>
      <c r="J24" s="83">
        <v>253632439</v>
      </c>
      <c r="K24" s="84">
        <v>18678717</v>
      </c>
      <c r="L24" s="84">
        <f t="shared" si="2"/>
        <v>272311156</v>
      </c>
      <c r="M24" s="101">
        <f t="shared" si="3"/>
        <v>0.27621088439368641</v>
      </c>
      <c r="N24" s="83">
        <v>151132155</v>
      </c>
      <c r="O24" s="84">
        <v>8812273</v>
      </c>
      <c r="P24" s="84">
        <f t="shared" si="4"/>
        <v>159944428</v>
      </c>
      <c r="Q24" s="101">
        <f t="shared" si="5"/>
        <v>0.16223496885203742</v>
      </c>
      <c r="R24" s="83">
        <v>258548635</v>
      </c>
      <c r="S24" s="84">
        <v>15990438</v>
      </c>
      <c r="T24" s="84">
        <f t="shared" si="6"/>
        <v>274539073</v>
      </c>
      <c r="U24" s="101">
        <f t="shared" si="7"/>
        <v>0.27302068158436127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663313229</v>
      </c>
      <c r="AA24" s="84">
        <f t="shared" si="11"/>
        <v>43481428</v>
      </c>
      <c r="AB24" s="84">
        <f t="shared" si="12"/>
        <v>706794657</v>
      </c>
      <c r="AC24" s="101">
        <f t="shared" si="13"/>
        <v>0.70288559251573224</v>
      </c>
      <c r="AD24" s="83">
        <v>239321062</v>
      </c>
      <c r="AE24" s="84">
        <v>14097316</v>
      </c>
      <c r="AF24" s="84">
        <f t="shared" si="14"/>
        <v>253418378</v>
      </c>
      <c r="AG24" s="84">
        <v>894698783</v>
      </c>
      <c r="AH24" s="84">
        <v>946019423</v>
      </c>
      <c r="AI24" s="85">
        <v>685893001</v>
      </c>
      <c r="AJ24" s="120">
        <f t="shared" si="15"/>
        <v>0.72503056948334976</v>
      </c>
      <c r="AK24" s="121">
        <f t="shared" si="16"/>
        <v>8.334318594683765E-2</v>
      </c>
    </row>
    <row r="25" spans="1:37" ht="13" x14ac:dyDescent="0.3">
      <c r="A25" s="61" t="s">
        <v>101</v>
      </c>
      <c r="B25" s="62" t="s">
        <v>208</v>
      </c>
      <c r="C25" s="63" t="s">
        <v>209</v>
      </c>
      <c r="D25" s="83">
        <v>386788728</v>
      </c>
      <c r="E25" s="84">
        <v>51620976</v>
      </c>
      <c r="F25" s="85">
        <f t="shared" si="0"/>
        <v>438409704</v>
      </c>
      <c r="G25" s="83">
        <v>417409311</v>
      </c>
      <c r="H25" s="84">
        <v>51621000</v>
      </c>
      <c r="I25" s="85">
        <f t="shared" si="1"/>
        <v>469030311</v>
      </c>
      <c r="J25" s="83">
        <v>127697961</v>
      </c>
      <c r="K25" s="84">
        <v>5438008</v>
      </c>
      <c r="L25" s="84">
        <f t="shared" si="2"/>
        <v>133135969</v>
      </c>
      <c r="M25" s="101">
        <f t="shared" si="3"/>
        <v>0.3036793387219367</v>
      </c>
      <c r="N25" s="83">
        <v>111820741</v>
      </c>
      <c r="O25" s="84">
        <v>10074869</v>
      </c>
      <c r="P25" s="84">
        <f t="shared" si="4"/>
        <v>121895610</v>
      </c>
      <c r="Q25" s="101">
        <f t="shared" si="5"/>
        <v>0.27804040122250578</v>
      </c>
      <c r="R25" s="83">
        <v>107898654</v>
      </c>
      <c r="S25" s="84">
        <v>14197964</v>
      </c>
      <c r="T25" s="84">
        <f t="shared" si="6"/>
        <v>122096618</v>
      </c>
      <c r="U25" s="101">
        <f t="shared" si="7"/>
        <v>0.26031711626415549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347417356</v>
      </c>
      <c r="AA25" s="84">
        <f t="shared" si="11"/>
        <v>29710841</v>
      </c>
      <c r="AB25" s="84">
        <f t="shared" si="12"/>
        <v>377128197</v>
      </c>
      <c r="AC25" s="101">
        <f t="shared" si="13"/>
        <v>0.80405932869443053</v>
      </c>
      <c r="AD25" s="83">
        <v>102486262</v>
      </c>
      <c r="AE25" s="84">
        <v>5736378</v>
      </c>
      <c r="AF25" s="84">
        <f t="shared" si="14"/>
        <v>108222640</v>
      </c>
      <c r="AG25" s="84">
        <v>413419852</v>
      </c>
      <c r="AH25" s="84">
        <v>429419852</v>
      </c>
      <c r="AI25" s="85">
        <v>347399332</v>
      </c>
      <c r="AJ25" s="120">
        <f t="shared" si="15"/>
        <v>0.80899690683140568</v>
      </c>
      <c r="AK25" s="121">
        <f t="shared" si="16"/>
        <v>0.12819848046582494</v>
      </c>
    </row>
    <row r="26" spans="1:37" ht="13" x14ac:dyDescent="0.3">
      <c r="A26" s="61" t="s">
        <v>101</v>
      </c>
      <c r="B26" s="62" t="s">
        <v>210</v>
      </c>
      <c r="C26" s="63" t="s">
        <v>211</v>
      </c>
      <c r="D26" s="83">
        <v>1800467135</v>
      </c>
      <c r="E26" s="84">
        <v>266961134</v>
      </c>
      <c r="F26" s="85">
        <f t="shared" si="0"/>
        <v>2067428269</v>
      </c>
      <c r="G26" s="83">
        <v>1744108325</v>
      </c>
      <c r="H26" s="84">
        <v>284958888</v>
      </c>
      <c r="I26" s="85">
        <f t="shared" si="1"/>
        <v>2029067213</v>
      </c>
      <c r="J26" s="83">
        <v>423885098</v>
      </c>
      <c r="K26" s="84">
        <v>46228196</v>
      </c>
      <c r="L26" s="84">
        <f t="shared" si="2"/>
        <v>470113294</v>
      </c>
      <c r="M26" s="101">
        <f t="shared" si="3"/>
        <v>0.22739037723779909</v>
      </c>
      <c r="N26" s="83">
        <v>153104084</v>
      </c>
      <c r="O26" s="84">
        <v>71218085</v>
      </c>
      <c r="P26" s="84">
        <f t="shared" si="4"/>
        <v>224322169</v>
      </c>
      <c r="Q26" s="101">
        <f t="shared" si="5"/>
        <v>0.10850299977203223</v>
      </c>
      <c r="R26" s="83">
        <v>511647095</v>
      </c>
      <c r="S26" s="84">
        <v>24648460</v>
      </c>
      <c r="T26" s="84">
        <f t="shared" si="6"/>
        <v>536295555</v>
      </c>
      <c r="U26" s="101">
        <f t="shared" si="7"/>
        <v>0.2643064515379363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1088636277</v>
      </c>
      <c r="AA26" s="84">
        <f t="shared" si="11"/>
        <v>142094741</v>
      </c>
      <c r="AB26" s="84">
        <f t="shared" si="12"/>
        <v>1230731018</v>
      </c>
      <c r="AC26" s="101">
        <f t="shared" si="13"/>
        <v>0.60655014782893735</v>
      </c>
      <c r="AD26" s="83">
        <v>321704760</v>
      </c>
      <c r="AE26" s="84">
        <v>37817627</v>
      </c>
      <c r="AF26" s="84">
        <f t="shared" si="14"/>
        <v>359522387</v>
      </c>
      <c r="AG26" s="84">
        <v>2190064556</v>
      </c>
      <c r="AH26" s="84">
        <v>2300954686</v>
      </c>
      <c r="AI26" s="85">
        <v>1355625927</v>
      </c>
      <c r="AJ26" s="120">
        <f t="shared" si="15"/>
        <v>0.58915802872964529</v>
      </c>
      <c r="AK26" s="121">
        <f t="shared" si="16"/>
        <v>0.49168890281093947</v>
      </c>
    </row>
    <row r="27" spans="1:37" ht="13" x14ac:dyDescent="0.3">
      <c r="A27" s="61" t="s">
        <v>101</v>
      </c>
      <c r="B27" s="62" t="s">
        <v>212</v>
      </c>
      <c r="C27" s="63" t="s">
        <v>213</v>
      </c>
      <c r="D27" s="83">
        <v>167557274</v>
      </c>
      <c r="E27" s="84">
        <v>60293000</v>
      </c>
      <c r="F27" s="85">
        <f t="shared" si="0"/>
        <v>227850274</v>
      </c>
      <c r="G27" s="83">
        <v>172822533</v>
      </c>
      <c r="H27" s="84">
        <v>63218761</v>
      </c>
      <c r="I27" s="85">
        <f t="shared" si="1"/>
        <v>236041294</v>
      </c>
      <c r="J27" s="83">
        <v>23615420</v>
      </c>
      <c r="K27" s="84">
        <v>2827219</v>
      </c>
      <c r="L27" s="84">
        <f t="shared" si="2"/>
        <v>26442639</v>
      </c>
      <c r="M27" s="101">
        <f t="shared" si="3"/>
        <v>0.1160526978343682</v>
      </c>
      <c r="N27" s="83">
        <v>41654081</v>
      </c>
      <c r="O27" s="84">
        <v>13115120</v>
      </c>
      <c r="P27" s="84">
        <f t="shared" si="4"/>
        <v>54769201</v>
      </c>
      <c r="Q27" s="101">
        <f t="shared" si="5"/>
        <v>0.24037364554584648</v>
      </c>
      <c r="R27" s="83">
        <v>35317319</v>
      </c>
      <c r="S27" s="84">
        <v>2359937</v>
      </c>
      <c r="T27" s="84">
        <f t="shared" si="6"/>
        <v>37677256</v>
      </c>
      <c r="U27" s="101">
        <f t="shared" si="7"/>
        <v>0.15962146013315789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100586820</v>
      </c>
      <c r="AA27" s="84">
        <f t="shared" si="11"/>
        <v>18302276</v>
      </c>
      <c r="AB27" s="84">
        <f t="shared" si="12"/>
        <v>118889096</v>
      </c>
      <c r="AC27" s="101">
        <f t="shared" si="13"/>
        <v>0.50367922487325456</v>
      </c>
      <c r="AD27" s="83">
        <v>66412936</v>
      </c>
      <c r="AE27" s="84">
        <v>17431365</v>
      </c>
      <c r="AF27" s="84">
        <f t="shared" si="14"/>
        <v>83844301</v>
      </c>
      <c r="AG27" s="84">
        <v>234975623</v>
      </c>
      <c r="AH27" s="84">
        <v>264773511</v>
      </c>
      <c r="AI27" s="85">
        <v>131387394</v>
      </c>
      <c r="AJ27" s="120">
        <f t="shared" si="15"/>
        <v>0.49622559864003918</v>
      </c>
      <c r="AK27" s="121">
        <f t="shared" si="16"/>
        <v>-0.55062830090264581</v>
      </c>
    </row>
    <row r="28" spans="1:37" ht="13" x14ac:dyDescent="0.3">
      <c r="A28" s="61" t="s">
        <v>101</v>
      </c>
      <c r="B28" s="62" t="s">
        <v>214</v>
      </c>
      <c r="C28" s="63" t="s">
        <v>215</v>
      </c>
      <c r="D28" s="83">
        <v>335413802</v>
      </c>
      <c r="E28" s="84">
        <v>43044569</v>
      </c>
      <c r="F28" s="85">
        <f t="shared" si="0"/>
        <v>378458371</v>
      </c>
      <c r="G28" s="83">
        <v>335413803</v>
      </c>
      <c r="H28" s="84">
        <v>46310895</v>
      </c>
      <c r="I28" s="85">
        <f t="shared" si="1"/>
        <v>381724698</v>
      </c>
      <c r="J28" s="83">
        <v>13395730</v>
      </c>
      <c r="K28" s="84">
        <v>11733609</v>
      </c>
      <c r="L28" s="84">
        <f t="shared" si="2"/>
        <v>25129339</v>
      </c>
      <c r="M28" s="101">
        <f t="shared" si="3"/>
        <v>6.6399215674899162E-2</v>
      </c>
      <c r="N28" s="83">
        <v>15792859</v>
      </c>
      <c r="O28" s="84">
        <v>4104225</v>
      </c>
      <c r="P28" s="84">
        <f t="shared" si="4"/>
        <v>19897084</v>
      </c>
      <c r="Q28" s="101">
        <f t="shared" si="5"/>
        <v>5.2574035943308547E-2</v>
      </c>
      <c r="R28" s="83">
        <v>45827571</v>
      </c>
      <c r="S28" s="84">
        <v>3001649</v>
      </c>
      <c r="T28" s="84">
        <f t="shared" si="6"/>
        <v>48829220</v>
      </c>
      <c r="U28" s="101">
        <f t="shared" si="7"/>
        <v>0.12791737148744828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75016160</v>
      </c>
      <c r="AA28" s="84">
        <f t="shared" si="11"/>
        <v>18839483</v>
      </c>
      <c r="AB28" s="84">
        <f t="shared" si="12"/>
        <v>93855643</v>
      </c>
      <c r="AC28" s="101">
        <f t="shared" si="13"/>
        <v>0.24587259742884124</v>
      </c>
      <c r="AD28" s="83">
        <v>58131117</v>
      </c>
      <c r="AE28" s="84">
        <v>8101206</v>
      </c>
      <c r="AF28" s="84">
        <f t="shared" si="14"/>
        <v>66232323</v>
      </c>
      <c r="AG28" s="84">
        <v>361294973</v>
      </c>
      <c r="AH28" s="84">
        <v>356460147</v>
      </c>
      <c r="AI28" s="85">
        <v>129919532</v>
      </c>
      <c r="AJ28" s="120">
        <f t="shared" si="15"/>
        <v>0.36447140891741819</v>
      </c>
      <c r="AK28" s="121">
        <f t="shared" si="16"/>
        <v>-0.26275845707540713</v>
      </c>
    </row>
    <row r="29" spans="1:37" ht="13" x14ac:dyDescent="0.3">
      <c r="A29" s="61" t="s">
        <v>116</v>
      </c>
      <c r="B29" s="62" t="s">
        <v>216</v>
      </c>
      <c r="C29" s="63" t="s">
        <v>217</v>
      </c>
      <c r="D29" s="83">
        <v>155228223</v>
      </c>
      <c r="E29" s="84">
        <v>0</v>
      </c>
      <c r="F29" s="85">
        <f t="shared" si="0"/>
        <v>155228223</v>
      </c>
      <c r="G29" s="83">
        <v>158233190</v>
      </c>
      <c r="H29" s="84">
        <v>0</v>
      </c>
      <c r="I29" s="85">
        <f t="shared" si="1"/>
        <v>158233190</v>
      </c>
      <c r="J29" s="83">
        <v>71335525</v>
      </c>
      <c r="K29" s="84">
        <v>0</v>
      </c>
      <c r="L29" s="84">
        <f t="shared" si="2"/>
        <v>71335525</v>
      </c>
      <c r="M29" s="101">
        <f t="shared" si="3"/>
        <v>0.45955254541566193</v>
      </c>
      <c r="N29" s="83">
        <v>55384242</v>
      </c>
      <c r="O29" s="84">
        <v>0</v>
      </c>
      <c r="P29" s="84">
        <f t="shared" si="4"/>
        <v>55384242</v>
      </c>
      <c r="Q29" s="101">
        <f t="shared" si="5"/>
        <v>0.35679234696901735</v>
      </c>
      <c r="R29" s="83">
        <v>40485017</v>
      </c>
      <c r="S29" s="84">
        <v>0</v>
      </c>
      <c r="T29" s="84">
        <f t="shared" si="6"/>
        <v>40485017</v>
      </c>
      <c r="U29" s="101">
        <f t="shared" si="7"/>
        <v>0.25585666951415187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167204784</v>
      </c>
      <c r="AA29" s="84">
        <f t="shared" si="11"/>
        <v>0</v>
      </c>
      <c r="AB29" s="84">
        <f t="shared" si="12"/>
        <v>167204784</v>
      </c>
      <c r="AC29" s="101">
        <f t="shared" si="13"/>
        <v>1.0566985598912593</v>
      </c>
      <c r="AD29" s="83">
        <v>35665086</v>
      </c>
      <c r="AE29" s="84">
        <v>0</v>
      </c>
      <c r="AF29" s="84">
        <f t="shared" si="14"/>
        <v>35665086</v>
      </c>
      <c r="AG29" s="84">
        <v>142633997</v>
      </c>
      <c r="AH29" s="84">
        <v>155084679</v>
      </c>
      <c r="AI29" s="85">
        <v>156632740</v>
      </c>
      <c r="AJ29" s="120">
        <f t="shared" si="15"/>
        <v>1.0099820369747807</v>
      </c>
      <c r="AK29" s="121">
        <f t="shared" si="16"/>
        <v>0.13514424162611016</v>
      </c>
    </row>
    <row r="30" spans="1:37" ht="14" x14ac:dyDescent="0.3">
      <c r="A30" s="64" t="s">
        <v>0</v>
      </c>
      <c r="B30" s="65" t="s">
        <v>218</v>
      </c>
      <c r="C30" s="66" t="s">
        <v>0</v>
      </c>
      <c r="D30" s="86">
        <f>SUM(D23:D29)</f>
        <v>4285375021</v>
      </c>
      <c r="E30" s="87">
        <f>SUM(E23:E29)</f>
        <v>743612458</v>
      </c>
      <c r="F30" s="88">
        <f t="shared" si="0"/>
        <v>5028987479</v>
      </c>
      <c r="G30" s="86">
        <f>SUM(G23:G29)</f>
        <v>4289160943</v>
      </c>
      <c r="H30" s="87">
        <f>SUM(H23:H29)</f>
        <v>769919301</v>
      </c>
      <c r="I30" s="88">
        <f t="shared" si="1"/>
        <v>5059080244</v>
      </c>
      <c r="J30" s="86">
        <f>SUM(J23:J29)</f>
        <v>1094530204</v>
      </c>
      <c r="K30" s="87">
        <f>SUM(K23:K29)</f>
        <v>113892867</v>
      </c>
      <c r="L30" s="87">
        <f t="shared" si="2"/>
        <v>1208423071</v>
      </c>
      <c r="M30" s="102">
        <f t="shared" si="3"/>
        <v>0.24029152509250062</v>
      </c>
      <c r="N30" s="86">
        <f>SUM(N23:N29)</f>
        <v>615058260</v>
      </c>
      <c r="O30" s="87">
        <f>SUM(O23:O29)</f>
        <v>143464978</v>
      </c>
      <c r="P30" s="87">
        <f t="shared" si="4"/>
        <v>758523238</v>
      </c>
      <c r="Q30" s="102">
        <f t="shared" si="5"/>
        <v>0.15083021009048728</v>
      </c>
      <c r="R30" s="86">
        <f>SUM(R23:R29)</f>
        <v>1213520122</v>
      </c>
      <c r="S30" s="87">
        <f>SUM(S23:S29)</f>
        <v>79823766</v>
      </c>
      <c r="T30" s="87">
        <f t="shared" si="6"/>
        <v>1293343888</v>
      </c>
      <c r="U30" s="102">
        <f t="shared" si="7"/>
        <v>0.25564802802523012</v>
      </c>
      <c r="V30" s="86">
        <f>SUM(V23:V29)</f>
        <v>0</v>
      </c>
      <c r="W30" s="87">
        <f>SUM(W23:W29)</f>
        <v>0</v>
      </c>
      <c r="X30" s="87">
        <f t="shared" si="8"/>
        <v>0</v>
      </c>
      <c r="Y30" s="102">
        <f t="shared" si="9"/>
        <v>0</v>
      </c>
      <c r="Z30" s="86">
        <f t="shared" si="10"/>
        <v>2923108586</v>
      </c>
      <c r="AA30" s="87">
        <f t="shared" si="11"/>
        <v>337181611</v>
      </c>
      <c r="AB30" s="87">
        <f t="shared" si="12"/>
        <v>3260290197</v>
      </c>
      <c r="AC30" s="102">
        <f t="shared" si="13"/>
        <v>0.64444326631637427</v>
      </c>
      <c r="AD30" s="86">
        <f>SUM(AD23:AD29)</f>
        <v>963750767</v>
      </c>
      <c r="AE30" s="87">
        <f>SUM(AE23:AE29)</f>
        <v>115507484</v>
      </c>
      <c r="AF30" s="87">
        <f t="shared" si="14"/>
        <v>1079258251</v>
      </c>
      <c r="AG30" s="87">
        <f>SUM(AG23:AG29)</f>
        <v>4966874672</v>
      </c>
      <c r="AH30" s="87">
        <f>SUM(AH23:AH29)</f>
        <v>5199451996</v>
      </c>
      <c r="AI30" s="88">
        <f>SUM(AI23:AI29)</f>
        <v>3357682186</v>
      </c>
      <c r="AJ30" s="122">
        <f t="shared" si="15"/>
        <v>0.64577616806215432</v>
      </c>
      <c r="AK30" s="123">
        <f t="shared" si="16"/>
        <v>0.19836367875958905</v>
      </c>
    </row>
    <row r="31" spans="1:37" ht="13" x14ac:dyDescent="0.3">
      <c r="A31" s="61" t="s">
        <v>101</v>
      </c>
      <c r="B31" s="62" t="s">
        <v>219</v>
      </c>
      <c r="C31" s="63" t="s">
        <v>220</v>
      </c>
      <c r="D31" s="83">
        <v>1019731831</v>
      </c>
      <c r="E31" s="84">
        <v>79057672</v>
      </c>
      <c r="F31" s="85">
        <f t="shared" si="0"/>
        <v>1098789503</v>
      </c>
      <c r="G31" s="83">
        <v>1040460396</v>
      </c>
      <c r="H31" s="84">
        <v>80685434</v>
      </c>
      <c r="I31" s="85">
        <f t="shared" si="1"/>
        <v>1121145830</v>
      </c>
      <c r="J31" s="83">
        <v>288895871</v>
      </c>
      <c r="K31" s="84">
        <v>2992246</v>
      </c>
      <c r="L31" s="84">
        <f t="shared" si="2"/>
        <v>291888117</v>
      </c>
      <c r="M31" s="101">
        <f t="shared" si="3"/>
        <v>0.26564516333935162</v>
      </c>
      <c r="N31" s="83">
        <v>234328896</v>
      </c>
      <c r="O31" s="84">
        <v>16847504</v>
      </c>
      <c r="P31" s="84">
        <f t="shared" si="4"/>
        <v>251176400</v>
      </c>
      <c r="Q31" s="101">
        <f t="shared" si="5"/>
        <v>0.22859373821302331</v>
      </c>
      <c r="R31" s="83">
        <v>199878149</v>
      </c>
      <c r="S31" s="84">
        <v>10048771</v>
      </c>
      <c r="T31" s="84">
        <f t="shared" si="6"/>
        <v>209926920</v>
      </c>
      <c r="U31" s="101">
        <f t="shared" si="7"/>
        <v>0.18724318851544941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723102916</v>
      </c>
      <c r="AA31" s="84">
        <f t="shared" si="11"/>
        <v>29888521</v>
      </c>
      <c r="AB31" s="84">
        <f t="shared" si="12"/>
        <v>752991437</v>
      </c>
      <c r="AC31" s="101">
        <f t="shared" si="13"/>
        <v>0.67162666697872841</v>
      </c>
      <c r="AD31" s="83">
        <v>268279252</v>
      </c>
      <c r="AE31" s="84">
        <v>9998138</v>
      </c>
      <c r="AF31" s="84">
        <f t="shared" si="14"/>
        <v>278277390</v>
      </c>
      <c r="AG31" s="84">
        <v>1014381589</v>
      </c>
      <c r="AH31" s="84">
        <v>1097303041</v>
      </c>
      <c r="AI31" s="85">
        <v>763608447</v>
      </c>
      <c r="AJ31" s="120">
        <f t="shared" si="15"/>
        <v>0.69589568101816646</v>
      </c>
      <c r="AK31" s="121">
        <f t="shared" si="16"/>
        <v>-0.24561991903115088</v>
      </c>
    </row>
    <row r="32" spans="1:37" ht="13" x14ac:dyDescent="0.3">
      <c r="A32" s="61" t="s">
        <v>101</v>
      </c>
      <c r="B32" s="62" t="s">
        <v>221</v>
      </c>
      <c r="C32" s="63" t="s">
        <v>222</v>
      </c>
      <c r="D32" s="83">
        <v>882440145</v>
      </c>
      <c r="E32" s="84">
        <v>157403751</v>
      </c>
      <c r="F32" s="85">
        <f t="shared" si="0"/>
        <v>1039843896</v>
      </c>
      <c r="G32" s="83">
        <v>846535145</v>
      </c>
      <c r="H32" s="84">
        <v>169339890</v>
      </c>
      <c r="I32" s="85">
        <f t="shared" si="1"/>
        <v>1015875035</v>
      </c>
      <c r="J32" s="83">
        <v>234214288</v>
      </c>
      <c r="K32" s="84">
        <v>12391684</v>
      </c>
      <c r="L32" s="84">
        <f t="shared" si="2"/>
        <v>246605972</v>
      </c>
      <c r="M32" s="101">
        <f t="shared" si="3"/>
        <v>0.23715672414737143</v>
      </c>
      <c r="N32" s="83">
        <v>180368856</v>
      </c>
      <c r="O32" s="84">
        <v>30067890</v>
      </c>
      <c r="P32" s="84">
        <f t="shared" si="4"/>
        <v>210436746</v>
      </c>
      <c r="Q32" s="101">
        <f t="shared" si="5"/>
        <v>0.20237340124752726</v>
      </c>
      <c r="R32" s="83">
        <v>211711117</v>
      </c>
      <c r="S32" s="84">
        <v>17956094</v>
      </c>
      <c r="T32" s="84">
        <f t="shared" si="6"/>
        <v>229667211</v>
      </c>
      <c r="U32" s="101">
        <f t="shared" si="7"/>
        <v>0.22607821148001733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626294261</v>
      </c>
      <c r="AA32" s="84">
        <f t="shared" si="11"/>
        <v>60415668</v>
      </c>
      <c r="AB32" s="84">
        <f t="shared" si="12"/>
        <v>686709929</v>
      </c>
      <c r="AC32" s="101">
        <f t="shared" si="13"/>
        <v>0.67597874279881287</v>
      </c>
      <c r="AD32" s="83">
        <v>183220530</v>
      </c>
      <c r="AE32" s="84">
        <v>10815922</v>
      </c>
      <c r="AF32" s="84">
        <f t="shared" si="14"/>
        <v>194036452</v>
      </c>
      <c r="AG32" s="84">
        <v>925274469</v>
      </c>
      <c r="AH32" s="84">
        <v>976283770</v>
      </c>
      <c r="AI32" s="85">
        <v>695480959</v>
      </c>
      <c r="AJ32" s="120">
        <f t="shared" si="15"/>
        <v>0.71237582798288246</v>
      </c>
      <c r="AK32" s="121">
        <f t="shared" si="16"/>
        <v>0.18362920282628137</v>
      </c>
    </row>
    <row r="33" spans="1:37" ht="13" x14ac:dyDescent="0.3">
      <c r="A33" s="61" t="s">
        <v>101</v>
      </c>
      <c r="B33" s="62" t="s">
        <v>223</v>
      </c>
      <c r="C33" s="63" t="s">
        <v>224</v>
      </c>
      <c r="D33" s="83">
        <v>1500657430</v>
      </c>
      <c r="E33" s="84">
        <v>259033550</v>
      </c>
      <c r="F33" s="85">
        <f t="shared" si="0"/>
        <v>1759690980</v>
      </c>
      <c r="G33" s="83">
        <v>1543266295</v>
      </c>
      <c r="H33" s="84">
        <v>245640800</v>
      </c>
      <c r="I33" s="85">
        <f t="shared" si="1"/>
        <v>1788907095</v>
      </c>
      <c r="J33" s="83">
        <v>418120472</v>
      </c>
      <c r="K33" s="84">
        <v>18639276</v>
      </c>
      <c r="L33" s="84">
        <f t="shared" si="2"/>
        <v>436759748</v>
      </c>
      <c r="M33" s="101">
        <f t="shared" si="3"/>
        <v>0.24820252701414655</v>
      </c>
      <c r="N33" s="83">
        <v>369835049</v>
      </c>
      <c r="O33" s="84">
        <v>37259916</v>
      </c>
      <c r="P33" s="84">
        <f t="shared" si="4"/>
        <v>407094965</v>
      </c>
      <c r="Q33" s="101">
        <f t="shared" si="5"/>
        <v>0.23134457676199488</v>
      </c>
      <c r="R33" s="83">
        <v>349411063</v>
      </c>
      <c r="S33" s="84">
        <v>17891358</v>
      </c>
      <c r="T33" s="84">
        <f t="shared" si="6"/>
        <v>367302421</v>
      </c>
      <c r="U33" s="101">
        <f t="shared" si="7"/>
        <v>0.20532224508841806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1137366584</v>
      </c>
      <c r="AA33" s="84">
        <f t="shared" si="11"/>
        <v>73790550</v>
      </c>
      <c r="AB33" s="84">
        <f t="shared" si="12"/>
        <v>1211157134</v>
      </c>
      <c r="AC33" s="101">
        <f t="shared" si="13"/>
        <v>0.67703747018790827</v>
      </c>
      <c r="AD33" s="83">
        <v>393270817</v>
      </c>
      <c r="AE33" s="84">
        <v>2790193</v>
      </c>
      <c r="AF33" s="84">
        <f t="shared" si="14"/>
        <v>396061010</v>
      </c>
      <c r="AG33" s="84">
        <v>1658819050</v>
      </c>
      <c r="AH33" s="84">
        <v>1664300850</v>
      </c>
      <c r="AI33" s="85">
        <v>1053890677</v>
      </c>
      <c r="AJ33" s="120">
        <f t="shared" si="15"/>
        <v>0.63323327450082112</v>
      </c>
      <c r="AK33" s="121">
        <f t="shared" si="16"/>
        <v>-7.2611512554593527E-2</v>
      </c>
    </row>
    <row r="34" spans="1:37" ht="13" x14ac:dyDescent="0.3">
      <c r="A34" s="61" t="s">
        <v>101</v>
      </c>
      <c r="B34" s="62" t="s">
        <v>225</v>
      </c>
      <c r="C34" s="63" t="s">
        <v>226</v>
      </c>
      <c r="D34" s="83">
        <v>240785669</v>
      </c>
      <c r="E34" s="84">
        <v>109689375</v>
      </c>
      <c r="F34" s="85">
        <f t="shared" si="0"/>
        <v>350475044</v>
      </c>
      <c r="G34" s="83">
        <v>256314822</v>
      </c>
      <c r="H34" s="84">
        <v>105088937</v>
      </c>
      <c r="I34" s="85">
        <f t="shared" si="1"/>
        <v>361403759</v>
      </c>
      <c r="J34" s="83">
        <v>78328814</v>
      </c>
      <c r="K34" s="84">
        <v>8612958</v>
      </c>
      <c r="L34" s="84">
        <f t="shared" si="2"/>
        <v>86941772</v>
      </c>
      <c r="M34" s="101">
        <f t="shared" si="3"/>
        <v>0.24806836745842595</v>
      </c>
      <c r="N34" s="83">
        <v>57632186</v>
      </c>
      <c r="O34" s="84">
        <v>6508284</v>
      </c>
      <c r="P34" s="84">
        <f t="shared" si="4"/>
        <v>64140470</v>
      </c>
      <c r="Q34" s="101">
        <f t="shared" si="5"/>
        <v>0.18301009186833855</v>
      </c>
      <c r="R34" s="83">
        <v>70931458</v>
      </c>
      <c r="S34" s="84">
        <v>6204708</v>
      </c>
      <c r="T34" s="84">
        <f t="shared" si="6"/>
        <v>77136166</v>
      </c>
      <c r="U34" s="101">
        <f t="shared" si="7"/>
        <v>0.21343487464943606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206892458</v>
      </c>
      <c r="AA34" s="84">
        <f t="shared" si="11"/>
        <v>21325950</v>
      </c>
      <c r="AB34" s="84">
        <f t="shared" si="12"/>
        <v>228218408</v>
      </c>
      <c r="AC34" s="101">
        <f t="shared" si="13"/>
        <v>0.63147768200164178</v>
      </c>
      <c r="AD34" s="83">
        <v>95576965</v>
      </c>
      <c r="AE34" s="84">
        <v>13214559</v>
      </c>
      <c r="AF34" s="84">
        <f t="shared" si="14"/>
        <v>108791524</v>
      </c>
      <c r="AG34" s="84">
        <v>310531726</v>
      </c>
      <c r="AH34" s="84">
        <v>344064726</v>
      </c>
      <c r="AI34" s="85">
        <v>244310436</v>
      </c>
      <c r="AJ34" s="120">
        <f t="shared" si="15"/>
        <v>0.71007115097291318</v>
      </c>
      <c r="AK34" s="121">
        <f t="shared" si="16"/>
        <v>-0.29097264967075931</v>
      </c>
    </row>
    <row r="35" spans="1:37" ht="13" x14ac:dyDescent="0.3">
      <c r="A35" s="61" t="s">
        <v>116</v>
      </c>
      <c r="B35" s="62" t="s">
        <v>227</v>
      </c>
      <c r="C35" s="63" t="s">
        <v>228</v>
      </c>
      <c r="D35" s="83">
        <v>177765000</v>
      </c>
      <c r="E35" s="84">
        <v>630000</v>
      </c>
      <c r="F35" s="85">
        <f t="shared" si="0"/>
        <v>178395000</v>
      </c>
      <c r="G35" s="83">
        <v>178522401</v>
      </c>
      <c r="H35" s="84">
        <v>5126401</v>
      </c>
      <c r="I35" s="85">
        <f t="shared" si="1"/>
        <v>183648802</v>
      </c>
      <c r="J35" s="83">
        <v>71083911</v>
      </c>
      <c r="K35" s="84">
        <v>0</v>
      </c>
      <c r="L35" s="84">
        <f t="shared" si="2"/>
        <v>71083911</v>
      </c>
      <c r="M35" s="101">
        <f t="shared" si="3"/>
        <v>0.39846358362061718</v>
      </c>
      <c r="N35" s="83">
        <v>55628735</v>
      </c>
      <c r="O35" s="84">
        <v>99377</v>
      </c>
      <c r="P35" s="84">
        <f t="shared" si="4"/>
        <v>55728112</v>
      </c>
      <c r="Q35" s="101">
        <f t="shared" si="5"/>
        <v>0.31238606463185625</v>
      </c>
      <c r="R35" s="83">
        <v>43815847</v>
      </c>
      <c r="S35" s="84">
        <v>1665793</v>
      </c>
      <c r="T35" s="84">
        <f t="shared" si="6"/>
        <v>45481640</v>
      </c>
      <c r="U35" s="101">
        <f t="shared" si="7"/>
        <v>0.24765552241391697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170528493</v>
      </c>
      <c r="AA35" s="84">
        <f t="shared" si="11"/>
        <v>1765170</v>
      </c>
      <c r="AB35" s="84">
        <f t="shared" si="12"/>
        <v>172293663</v>
      </c>
      <c r="AC35" s="101">
        <f t="shared" si="13"/>
        <v>0.93816927267513561</v>
      </c>
      <c r="AD35" s="83">
        <v>49853264</v>
      </c>
      <c r="AE35" s="84">
        <v>198448</v>
      </c>
      <c r="AF35" s="84">
        <f t="shared" si="14"/>
        <v>50051712</v>
      </c>
      <c r="AG35" s="84">
        <v>172833000</v>
      </c>
      <c r="AH35" s="84">
        <v>181797100</v>
      </c>
      <c r="AI35" s="85">
        <v>167023018</v>
      </c>
      <c r="AJ35" s="120">
        <f t="shared" si="15"/>
        <v>0.91873312610597202</v>
      </c>
      <c r="AK35" s="121">
        <f t="shared" si="16"/>
        <v>-9.1307006641451194E-2</v>
      </c>
    </row>
    <row r="36" spans="1:37" ht="14" x14ac:dyDescent="0.3">
      <c r="A36" s="64" t="s">
        <v>0</v>
      </c>
      <c r="B36" s="65" t="s">
        <v>229</v>
      </c>
      <c r="C36" s="66" t="s">
        <v>0</v>
      </c>
      <c r="D36" s="86">
        <f>SUM(D31:D35)</f>
        <v>3821380075</v>
      </c>
      <c r="E36" s="87">
        <f>SUM(E31:E35)</f>
        <v>605814348</v>
      </c>
      <c r="F36" s="88">
        <f t="shared" si="0"/>
        <v>4427194423</v>
      </c>
      <c r="G36" s="86">
        <f>SUM(G31:G35)</f>
        <v>3865099059</v>
      </c>
      <c r="H36" s="87">
        <f>SUM(H31:H35)</f>
        <v>605881462</v>
      </c>
      <c r="I36" s="88">
        <f t="shared" si="1"/>
        <v>4470980521</v>
      </c>
      <c r="J36" s="86">
        <f>SUM(J31:J35)</f>
        <v>1090643356</v>
      </c>
      <c r="K36" s="87">
        <f>SUM(K31:K35)</f>
        <v>42636164</v>
      </c>
      <c r="L36" s="87">
        <f t="shared" si="2"/>
        <v>1133279520</v>
      </c>
      <c r="M36" s="102">
        <f t="shared" si="3"/>
        <v>0.25598142112585509</v>
      </c>
      <c r="N36" s="86">
        <f>SUM(N31:N35)</f>
        <v>897793722</v>
      </c>
      <c r="O36" s="87">
        <f>SUM(O31:O35)</f>
        <v>90782971</v>
      </c>
      <c r="P36" s="87">
        <f t="shared" si="4"/>
        <v>988576693</v>
      </c>
      <c r="Q36" s="102">
        <f t="shared" si="5"/>
        <v>0.22329642625681451</v>
      </c>
      <c r="R36" s="86">
        <f>SUM(R31:R35)</f>
        <v>875747634</v>
      </c>
      <c r="S36" s="87">
        <f>SUM(S31:S35)</f>
        <v>53766724</v>
      </c>
      <c r="T36" s="87">
        <f t="shared" si="6"/>
        <v>929514358</v>
      </c>
      <c r="U36" s="102">
        <f t="shared" si="7"/>
        <v>0.20789944255720008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2864184712</v>
      </c>
      <c r="AA36" s="87">
        <f t="shared" si="11"/>
        <v>187185859</v>
      </c>
      <c r="AB36" s="87">
        <f t="shared" si="12"/>
        <v>3051370571</v>
      </c>
      <c r="AC36" s="102">
        <f t="shared" si="13"/>
        <v>0.68248353055170918</v>
      </c>
      <c r="AD36" s="86">
        <f>SUM(AD31:AD35)</f>
        <v>990200828</v>
      </c>
      <c r="AE36" s="87">
        <f>SUM(AE31:AE35)</f>
        <v>37017260</v>
      </c>
      <c r="AF36" s="87">
        <f t="shared" si="14"/>
        <v>1027218088</v>
      </c>
      <c r="AG36" s="87">
        <f>SUM(AG31:AG35)</f>
        <v>4081839834</v>
      </c>
      <c r="AH36" s="87">
        <f>SUM(AH31:AH35)</f>
        <v>4263749487</v>
      </c>
      <c r="AI36" s="88">
        <f>SUM(AI31:AI35)</f>
        <v>2924313537</v>
      </c>
      <c r="AJ36" s="122">
        <f t="shared" si="15"/>
        <v>0.68585491383021302</v>
      </c>
      <c r="AK36" s="123">
        <f t="shared" si="16"/>
        <v>-9.5114884698175195E-2</v>
      </c>
    </row>
    <row r="37" spans="1:37" ht="14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21835041265</v>
      </c>
      <c r="E37" s="90">
        <f>SUM(E9,E11:E14,E16:E21,E23:E29,E31:E35)</f>
        <v>3182773679</v>
      </c>
      <c r="F37" s="91">
        <f t="shared" si="0"/>
        <v>25017814944</v>
      </c>
      <c r="G37" s="89">
        <f>SUM(G9,G11:G14,G16:G21,G23:G29,G31:G35)</f>
        <v>21655635538</v>
      </c>
      <c r="H37" s="90">
        <f>SUM(H9,H11:H14,H16:H21,H23:H29,H31:H35)</f>
        <v>3182298032</v>
      </c>
      <c r="I37" s="91">
        <f t="shared" si="1"/>
        <v>24837933570</v>
      </c>
      <c r="J37" s="89">
        <f>SUM(J9,J11:J14,J16:J21,J23:J29,J31:J35)</f>
        <v>5048544456</v>
      </c>
      <c r="K37" s="90">
        <f>SUM(K9,K11:K14,K16:K21,K23:K29,K31:K35)</f>
        <v>348211496</v>
      </c>
      <c r="L37" s="90">
        <f t="shared" si="2"/>
        <v>5396755952</v>
      </c>
      <c r="M37" s="103">
        <f t="shared" si="3"/>
        <v>0.2157165189717857</v>
      </c>
      <c r="N37" s="89">
        <f>SUM(N9,N11:N14,N16:N21,N23:N29,N31:N35)</f>
        <v>5246926069</v>
      </c>
      <c r="O37" s="90">
        <f>SUM(O9,O11:O14,O16:O21,O23:O29,O31:O35)</f>
        <v>550266581</v>
      </c>
      <c r="P37" s="90">
        <f t="shared" si="4"/>
        <v>5797192650</v>
      </c>
      <c r="Q37" s="103">
        <f t="shared" si="5"/>
        <v>0.23172258100783241</v>
      </c>
      <c r="R37" s="89">
        <f>SUM(R9,R11:R14,R16:R21,R23:R29,R31:R35)</f>
        <v>4992973111</v>
      </c>
      <c r="S37" s="90">
        <f>SUM(S9,S11:S14,S16:S21,S23:S29,S31:S35)</f>
        <v>337277049</v>
      </c>
      <c r="T37" s="90">
        <f t="shared" si="6"/>
        <v>5330250160</v>
      </c>
      <c r="U37" s="103">
        <f t="shared" si="7"/>
        <v>0.21460119236481234</v>
      </c>
      <c r="V37" s="89">
        <f>SUM(V9,V11:V14,V16:V21,V23:V29,V31:V35)</f>
        <v>0</v>
      </c>
      <c r="W37" s="90">
        <f>SUM(W9,W11:W14,W16:W21,W23:W29,W31:W35)</f>
        <v>0</v>
      </c>
      <c r="X37" s="90">
        <f t="shared" si="8"/>
        <v>0</v>
      </c>
      <c r="Y37" s="103">
        <f t="shared" si="9"/>
        <v>0</v>
      </c>
      <c r="Z37" s="89">
        <f t="shared" si="10"/>
        <v>15288443636</v>
      </c>
      <c r="AA37" s="90">
        <f t="shared" si="11"/>
        <v>1235755126</v>
      </c>
      <c r="AB37" s="90">
        <f t="shared" si="12"/>
        <v>16524198762</v>
      </c>
      <c r="AC37" s="103">
        <f t="shared" si="13"/>
        <v>0.66528073744260363</v>
      </c>
      <c r="AD37" s="89">
        <f>SUM(AD9,AD11:AD14,AD16:AD21,AD23:AD29,AD31:AD35)</f>
        <v>4889178481</v>
      </c>
      <c r="AE37" s="90">
        <f>SUM(AE9,AE11:AE14,AE16:AE21,AE23:AE29,AE31:AE35)</f>
        <v>390828449</v>
      </c>
      <c r="AF37" s="90">
        <f t="shared" si="14"/>
        <v>5280006930</v>
      </c>
      <c r="AG37" s="90">
        <f>SUM(AG9,AG11:AG14,AG16:AG21,AG23:AG29,AG31:AG35)</f>
        <v>24252878261</v>
      </c>
      <c r="AH37" s="90">
        <f>SUM(AH9,AH11:AH14,AH16:AH21,AH23:AH29,AH31:AH35)</f>
        <v>23646016046</v>
      </c>
      <c r="AI37" s="91">
        <f>SUM(AI9,AI11:AI14,AI16:AI21,AI23:AI29,AI31:AI35)</f>
        <v>15830584664</v>
      </c>
      <c r="AJ37" s="124">
        <f t="shared" si="15"/>
        <v>0.66948210781908557</v>
      </c>
      <c r="AK37" s="125">
        <f t="shared" si="16"/>
        <v>9.5157507681529196E-3</v>
      </c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4"/>
  <sheetViews>
    <sheetView showGridLines="0" view="pageBreakPreview" topLeftCell="A18" zoomScale="60" zoomScaleNormal="100" workbookViewId="0">
      <selection activeCell="U47" sqref="U47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48</v>
      </c>
      <c r="C9" s="63" t="s">
        <v>49</v>
      </c>
      <c r="D9" s="83">
        <v>42935624454</v>
      </c>
      <c r="E9" s="84">
        <v>4081635584</v>
      </c>
      <c r="F9" s="85">
        <f>$D9       +$E9</f>
        <v>47017260038</v>
      </c>
      <c r="G9" s="83">
        <v>44731577711</v>
      </c>
      <c r="H9" s="84">
        <v>3570829610</v>
      </c>
      <c r="I9" s="85">
        <f>$G9       +$H9</f>
        <v>48302407321</v>
      </c>
      <c r="J9" s="83">
        <v>12814696227</v>
      </c>
      <c r="K9" s="84">
        <v>149993053</v>
      </c>
      <c r="L9" s="84">
        <f>$J9       +$K9</f>
        <v>12964689280</v>
      </c>
      <c r="M9" s="101">
        <f>IF(($F9       =0),0,($L9       /$F9       ))</f>
        <v>0.2757431902565517</v>
      </c>
      <c r="N9" s="83">
        <v>10932495806</v>
      </c>
      <c r="O9" s="84">
        <v>687942266</v>
      </c>
      <c r="P9" s="84">
        <f>$N9       +$O9</f>
        <v>11620438072</v>
      </c>
      <c r="Q9" s="101">
        <f>IF(($F9       =0),0,($P9       /$F9       ))</f>
        <v>0.2471526001857233</v>
      </c>
      <c r="R9" s="83">
        <v>10390425416</v>
      </c>
      <c r="S9" s="84">
        <v>655471119</v>
      </c>
      <c r="T9" s="84">
        <f>$R9       +$S9</f>
        <v>11045896535</v>
      </c>
      <c r="U9" s="101">
        <f>IF(($I9       =0),0,($T9       /$I9       ))</f>
        <v>0.22868211229293484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34137617449</v>
      </c>
      <c r="AA9" s="84">
        <f>$K9       +$O9       +$S9</f>
        <v>1493406438</v>
      </c>
      <c r="AB9" s="84">
        <f>$Z9       +$AA9</f>
        <v>35631023887</v>
      </c>
      <c r="AC9" s="101">
        <f>IF(($I9       =0),0,($AB9       /$I9       ))</f>
        <v>0.73766559190744563</v>
      </c>
      <c r="AD9" s="83">
        <v>9617854454</v>
      </c>
      <c r="AE9" s="84">
        <v>732329287</v>
      </c>
      <c r="AF9" s="84">
        <f>$AD9       +$AE9</f>
        <v>10350183741</v>
      </c>
      <c r="AG9" s="84">
        <v>46559436779</v>
      </c>
      <c r="AH9" s="84">
        <v>46483546291</v>
      </c>
      <c r="AI9" s="85">
        <v>32789167507</v>
      </c>
      <c r="AJ9" s="120">
        <f>IF(($AH9       =0),0,($AI9       /$AH9       ))</f>
        <v>0.7053929857616853</v>
      </c>
      <c r="AK9" s="121">
        <f>IF(($AF9       =0),0,(($T9       /$AF9       )-1))</f>
        <v>6.721743414506598E-2</v>
      </c>
    </row>
    <row r="10" spans="1:37" ht="13" x14ac:dyDescent="0.3">
      <c r="A10" s="61" t="s">
        <v>99</v>
      </c>
      <c r="B10" s="62" t="s">
        <v>52</v>
      </c>
      <c r="C10" s="63" t="s">
        <v>53</v>
      </c>
      <c r="D10" s="83">
        <v>65846785955</v>
      </c>
      <c r="E10" s="84">
        <v>8157478000</v>
      </c>
      <c r="F10" s="85">
        <f t="shared" ref="F10:F23" si="0">$D10      +$E10</f>
        <v>74004263955</v>
      </c>
      <c r="G10" s="83">
        <v>65365135655</v>
      </c>
      <c r="H10" s="84">
        <v>7385681350</v>
      </c>
      <c r="I10" s="85">
        <f t="shared" ref="I10:I23" si="1">$G10      +$H10</f>
        <v>72750817005</v>
      </c>
      <c r="J10" s="83">
        <v>18542306065</v>
      </c>
      <c r="K10" s="84">
        <v>491703995</v>
      </c>
      <c r="L10" s="84">
        <f t="shared" ref="L10:L23" si="2">$J10      +$K10</f>
        <v>19034010060</v>
      </c>
      <c r="M10" s="101">
        <f t="shared" ref="M10:M23" si="3">IF(($F10      =0),0,($L10      /$F10      ))</f>
        <v>0.25720153194921402</v>
      </c>
      <c r="N10" s="83">
        <v>17521372840</v>
      </c>
      <c r="O10" s="84">
        <v>766523102</v>
      </c>
      <c r="P10" s="84">
        <f t="shared" ref="P10:P23" si="4">$N10      +$O10</f>
        <v>18287895942</v>
      </c>
      <c r="Q10" s="101">
        <f t="shared" ref="Q10:Q23" si="5">IF(($F10      =0),0,($P10      /$F10      ))</f>
        <v>0.24711948967049219</v>
      </c>
      <c r="R10" s="83">
        <v>16455558511</v>
      </c>
      <c r="S10" s="84">
        <v>1275515200</v>
      </c>
      <c r="T10" s="84">
        <f t="shared" ref="T10:T23" si="6">$R10      +$S10</f>
        <v>17731073711</v>
      </c>
      <c r="U10" s="101">
        <f t="shared" ref="U10:U23" si="7">IF(($I10      =0),0,($T10      /$I10      ))</f>
        <v>0.24372336203154094</v>
      </c>
      <c r="V10" s="83">
        <v>0</v>
      </c>
      <c r="W10" s="84">
        <v>0</v>
      </c>
      <c r="X10" s="84">
        <f t="shared" ref="X10:X23" si="8">$V10      +$W10</f>
        <v>0</v>
      </c>
      <c r="Y10" s="101">
        <f t="shared" ref="Y10:Y23" si="9">IF(($I10      =0),0,($X10      /$I10      ))</f>
        <v>0</v>
      </c>
      <c r="Z10" s="83">
        <f t="shared" ref="Z10:Z23" si="10">$J10      +$N10      +$R10</f>
        <v>52519237416</v>
      </c>
      <c r="AA10" s="84">
        <f t="shared" ref="AA10:AA23" si="11">$K10      +$O10      +$S10</f>
        <v>2533742297</v>
      </c>
      <c r="AB10" s="84">
        <f t="shared" ref="AB10:AB23" si="12">$Z10      +$AA10</f>
        <v>55052979713</v>
      </c>
      <c r="AC10" s="101">
        <f t="shared" ref="AC10:AC23" si="13">IF(($I10      =0),0,($AB10      /$I10      ))</f>
        <v>0.75673349083098729</v>
      </c>
      <c r="AD10" s="83">
        <v>15618767712</v>
      </c>
      <c r="AE10" s="84">
        <v>1207854874</v>
      </c>
      <c r="AF10" s="84">
        <f t="shared" ref="AF10:AF23" si="14">$AD10      +$AE10</f>
        <v>16826622586</v>
      </c>
      <c r="AG10" s="84">
        <v>74471773080</v>
      </c>
      <c r="AH10" s="84">
        <v>68553662304</v>
      </c>
      <c r="AI10" s="85">
        <v>53367914370</v>
      </c>
      <c r="AJ10" s="120">
        <f t="shared" ref="AJ10:AJ23" si="15">IF(($AH10      =0),0,($AI10      /$AH10      ))</f>
        <v>0.77848378301571886</v>
      </c>
      <c r="AK10" s="121">
        <f t="shared" ref="AK10:AK23" si="16">IF(($AF10      =0),0,(($T10      /$AF10      )-1))</f>
        <v>5.3751198160973512E-2</v>
      </c>
    </row>
    <row r="11" spans="1:37" ht="13" x14ac:dyDescent="0.3">
      <c r="A11" s="61" t="s">
        <v>99</v>
      </c>
      <c r="B11" s="62" t="s">
        <v>58</v>
      </c>
      <c r="C11" s="63" t="s">
        <v>59</v>
      </c>
      <c r="D11" s="83">
        <v>38994328591</v>
      </c>
      <c r="E11" s="84">
        <v>3956871493</v>
      </c>
      <c r="F11" s="85">
        <f t="shared" si="0"/>
        <v>42951200084</v>
      </c>
      <c r="G11" s="83">
        <v>39350258658</v>
      </c>
      <c r="H11" s="84">
        <v>3254195834</v>
      </c>
      <c r="I11" s="85">
        <f t="shared" si="1"/>
        <v>42604454492</v>
      </c>
      <c r="J11" s="83">
        <v>10739457579</v>
      </c>
      <c r="K11" s="84">
        <v>231855272</v>
      </c>
      <c r="L11" s="84">
        <f t="shared" si="2"/>
        <v>10971312851</v>
      </c>
      <c r="M11" s="101">
        <f t="shared" si="3"/>
        <v>0.2554367009430078</v>
      </c>
      <c r="N11" s="83">
        <v>7645181530</v>
      </c>
      <c r="O11" s="84">
        <v>763599825</v>
      </c>
      <c r="P11" s="84">
        <f t="shared" si="4"/>
        <v>8408781355</v>
      </c>
      <c r="Q11" s="101">
        <f t="shared" si="5"/>
        <v>0.19577523651387807</v>
      </c>
      <c r="R11" s="83">
        <v>11647425499</v>
      </c>
      <c r="S11" s="84">
        <v>49548887</v>
      </c>
      <c r="T11" s="84">
        <f t="shared" si="6"/>
        <v>11696974386</v>
      </c>
      <c r="U11" s="101">
        <f t="shared" si="7"/>
        <v>0.27454815524504333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30032064608</v>
      </c>
      <c r="AA11" s="84">
        <f t="shared" si="11"/>
        <v>1045003984</v>
      </c>
      <c r="AB11" s="84">
        <f t="shared" si="12"/>
        <v>31077068592</v>
      </c>
      <c r="AC11" s="101">
        <f t="shared" si="13"/>
        <v>0.72943237890384116</v>
      </c>
      <c r="AD11" s="83">
        <v>8624558048</v>
      </c>
      <c r="AE11" s="84">
        <v>536671779</v>
      </c>
      <c r="AF11" s="84">
        <f t="shared" si="14"/>
        <v>9161229827</v>
      </c>
      <c r="AG11" s="84">
        <v>41598259741</v>
      </c>
      <c r="AH11" s="84">
        <v>41164627290</v>
      </c>
      <c r="AI11" s="85">
        <v>28638866188</v>
      </c>
      <c r="AJ11" s="120">
        <f t="shared" si="15"/>
        <v>0.69571542543656539</v>
      </c>
      <c r="AK11" s="121">
        <f t="shared" si="16"/>
        <v>0.27679084652222641</v>
      </c>
    </row>
    <row r="12" spans="1:37" ht="14" x14ac:dyDescent="0.3">
      <c r="A12" s="64" t="s">
        <v>0</v>
      </c>
      <c r="B12" s="65" t="s">
        <v>100</v>
      </c>
      <c r="C12" s="66" t="s">
        <v>0</v>
      </c>
      <c r="D12" s="86">
        <f>SUM(D9:D11)</f>
        <v>147776739000</v>
      </c>
      <c r="E12" s="87">
        <f>SUM(E9:E11)</f>
        <v>16195985077</v>
      </c>
      <c r="F12" s="88">
        <f t="shared" si="0"/>
        <v>163972724077</v>
      </c>
      <c r="G12" s="86">
        <f>SUM(G9:G11)</f>
        <v>149446972024</v>
      </c>
      <c r="H12" s="87">
        <f>SUM(H9:H11)</f>
        <v>14210706794</v>
      </c>
      <c r="I12" s="88">
        <f t="shared" si="1"/>
        <v>163657678818</v>
      </c>
      <c r="J12" s="86">
        <f>SUM(J9:J11)</f>
        <v>42096459871</v>
      </c>
      <c r="K12" s="87">
        <f>SUM(K9:K11)</f>
        <v>873552320</v>
      </c>
      <c r="L12" s="87">
        <f t="shared" si="2"/>
        <v>42970012191</v>
      </c>
      <c r="M12" s="102">
        <f t="shared" si="3"/>
        <v>0.26205585369687279</v>
      </c>
      <c r="N12" s="86">
        <f>SUM(N9:N11)</f>
        <v>36099050176</v>
      </c>
      <c r="O12" s="87">
        <f>SUM(O9:O11)</f>
        <v>2218065193</v>
      </c>
      <c r="P12" s="87">
        <f t="shared" si="4"/>
        <v>38317115369</v>
      </c>
      <c r="Q12" s="102">
        <f t="shared" si="5"/>
        <v>0.23367981220466066</v>
      </c>
      <c r="R12" s="86">
        <f>SUM(R9:R11)</f>
        <v>38493409426</v>
      </c>
      <c r="S12" s="87">
        <f>SUM(S9:S11)</f>
        <v>1980535206</v>
      </c>
      <c r="T12" s="87">
        <f t="shared" si="6"/>
        <v>40473944632</v>
      </c>
      <c r="U12" s="102">
        <f t="shared" si="7"/>
        <v>0.24730855847595246</v>
      </c>
      <c r="V12" s="86">
        <f>SUM(V9:V11)</f>
        <v>0</v>
      </c>
      <c r="W12" s="87">
        <f>SUM(W9:W11)</f>
        <v>0</v>
      </c>
      <c r="X12" s="87">
        <f t="shared" si="8"/>
        <v>0</v>
      </c>
      <c r="Y12" s="102">
        <f t="shared" si="9"/>
        <v>0</v>
      </c>
      <c r="Z12" s="86">
        <f t="shared" si="10"/>
        <v>116688919473</v>
      </c>
      <c r="AA12" s="87">
        <f t="shared" si="11"/>
        <v>5072152719</v>
      </c>
      <c r="AB12" s="87">
        <f t="shared" si="12"/>
        <v>121761072192</v>
      </c>
      <c r="AC12" s="102">
        <f t="shared" si="13"/>
        <v>0.743998528339191</v>
      </c>
      <c r="AD12" s="86">
        <f>SUM(AD9:AD11)</f>
        <v>33861180214</v>
      </c>
      <c r="AE12" s="87">
        <f>SUM(AE9:AE11)</f>
        <v>2476855940</v>
      </c>
      <c r="AF12" s="87">
        <f t="shared" si="14"/>
        <v>36338036154</v>
      </c>
      <c r="AG12" s="87">
        <f>SUM(AG9:AG11)</f>
        <v>162629469600</v>
      </c>
      <c r="AH12" s="87">
        <f>SUM(AH9:AH11)</f>
        <v>156201835885</v>
      </c>
      <c r="AI12" s="88">
        <f>SUM(AI9:AI11)</f>
        <v>114795948065</v>
      </c>
      <c r="AJ12" s="122">
        <f t="shared" si="15"/>
        <v>0.73492060714008423</v>
      </c>
      <c r="AK12" s="123">
        <f t="shared" si="16"/>
        <v>0.11381761139958391</v>
      </c>
    </row>
    <row r="13" spans="1:37" ht="13" x14ac:dyDescent="0.3">
      <c r="A13" s="61" t="s">
        <v>101</v>
      </c>
      <c r="B13" s="62" t="s">
        <v>63</v>
      </c>
      <c r="C13" s="63" t="s">
        <v>64</v>
      </c>
      <c r="D13" s="83">
        <v>6754320807</v>
      </c>
      <c r="E13" s="84">
        <v>428431550</v>
      </c>
      <c r="F13" s="85">
        <f t="shared" si="0"/>
        <v>7182752357</v>
      </c>
      <c r="G13" s="83">
        <v>6474630646</v>
      </c>
      <c r="H13" s="84">
        <v>406425183</v>
      </c>
      <c r="I13" s="85">
        <f t="shared" si="1"/>
        <v>6881055829</v>
      </c>
      <c r="J13" s="83">
        <v>1946627293</v>
      </c>
      <c r="K13" s="84">
        <v>3042391</v>
      </c>
      <c r="L13" s="84">
        <f t="shared" si="2"/>
        <v>1949669684</v>
      </c>
      <c r="M13" s="101">
        <f t="shared" si="3"/>
        <v>0.27143768671071283</v>
      </c>
      <c r="N13" s="83">
        <v>1512284311</v>
      </c>
      <c r="O13" s="84">
        <v>15219543</v>
      </c>
      <c r="P13" s="84">
        <f t="shared" si="4"/>
        <v>1527503854</v>
      </c>
      <c r="Q13" s="101">
        <f t="shared" si="5"/>
        <v>0.21266274793831097</v>
      </c>
      <c r="R13" s="83">
        <v>1439818114</v>
      </c>
      <c r="S13" s="84">
        <v>39185377</v>
      </c>
      <c r="T13" s="84">
        <f t="shared" si="6"/>
        <v>1479003491</v>
      </c>
      <c r="U13" s="101">
        <f t="shared" si="7"/>
        <v>0.21493845243440474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4898729718</v>
      </c>
      <c r="AA13" s="84">
        <f t="shared" si="11"/>
        <v>57447311</v>
      </c>
      <c r="AB13" s="84">
        <f t="shared" si="12"/>
        <v>4956177029</v>
      </c>
      <c r="AC13" s="101">
        <f t="shared" si="13"/>
        <v>0.72026403391647298</v>
      </c>
      <c r="AD13" s="83">
        <v>1627635547</v>
      </c>
      <c r="AE13" s="84">
        <v>37166650</v>
      </c>
      <c r="AF13" s="84">
        <f t="shared" si="14"/>
        <v>1664802197</v>
      </c>
      <c r="AG13" s="84">
        <v>6530102836</v>
      </c>
      <c r="AH13" s="84">
        <v>6713590336</v>
      </c>
      <c r="AI13" s="85">
        <v>4725808750</v>
      </c>
      <c r="AJ13" s="120">
        <f t="shared" si="15"/>
        <v>0.7039167589149723</v>
      </c>
      <c r="AK13" s="121">
        <f t="shared" si="16"/>
        <v>-0.11160407304532172</v>
      </c>
    </row>
    <row r="14" spans="1:37" ht="13" x14ac:dyDescent="0.3">
      <c r="A14" s="61" t="s">
        <v>101</v>
      </c>
      <c r="B14" s="62" t="s">
        <v>231</v>
      </c>
      <c r="C14" s="63" t="s">
        <v>232</v>
      </c>
      <c r="D14" s="83">
        <v>1351122941</v>
      </c>
      <c r="E14" s="84">
        <v>144993658</v>
      </c>
      <c r="F14" s="85">
        <f t="shared" si="0"/>
        <v>1496116599</v>
      </c>
      <c r="G14" s="83">
        <v>1376743504</v>
      </c>
      <c r="H14" s="84">
        <v>178121324</v>
      </c>
      <c r="I14" s="85">
        <f t="shared" si="1"/>
        <v>1554864828</v>
      </c>
      <c r="J14" s="83">
        <v>366028078</v>
      </c>
      <c r="K14" s="84">
        <v>16445450</v>
      </c>
      <c r="L14" s="84">
        <f t="shared" si="2"/>
        <v>382473528</v>
      </c>
      <c r="M14" s="101">
        <f t="shared" si="3"/>
        <v>0.25564419795599097</v>
      </c>
      <c r="N14" s="83">
        <v>330952972</v>
      </c>
      <c r="O14" s="84">
        <v>47726322</v>
      </c>
      <c r="P14" s="84">
        <f t="shared" si="4"/>
        <v>378679294</v>
      </c>
      <c r="Q14" s="101">
        <f t="shared" si="5"/>
        <v>0.25310814294361023</v>
      </c>
      <c r="R14" s="83">
        <v>348904374</v>
      </c>
      <c r="S14" s="84">
        <v>30777066</v>
      </c>
      <c r="T14" s="84">
        <f t="shared" si="6"/>
        <v>379681440</v>
      </c>
      <c r="U14" s="101">
        <f t="shared" si="7"/>
        <v>0.24418935534632855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1045885424</v>
      </c>
      <c r="AA14" s="84">
        <f t="shared" si="11"/>
        <v>94948838</v>
      </c>
      <c r="AB14" s="84">
        <f t="shared" si="12"/>
        <v>1140834262</v>
      </c>
      <c r="AC14" s="101">
        <f t="shared" si="13"/>
        <v>0.73371925421159501</v>
      </c>
      <c r="AD14" s="83">
        <v>309001395</v>
      </c>
      <c r="AE14" s="84">
        <v>67481880</v>
      </c>
      <c r="AF14" s="84">
        <f t="shared" si="14"/>
        <v>376483275</v>
      </c>
      <c r="AG14" s="84">
        <v>1396036112</v>
      </c>
      <c r="AH14" s="84">
        <v>1531617982</v>
      </c>
      <c r="AI14" s="85">
        <v>1095579730</v>
      </c>
      <c r="AJ14" s="120">
        <f t="shared" si="15"/>
        <v>0.7153087407405484</v>
      </c>
      <c r="AK14" s="121">
        <f t="shared" si="16"/>
        <v>8.4948395117949715E-3</v>
      </c>
    </row>
    <row r="15" spans="1:37" ht="13" x14ac:dyDescent="0.3">
      <c r="A15" s="61" t="s">
        <v>101</v>
      </c>
      <c r="B15" s="62" t="s">
        <v>233</v>
      </c>
      <c r="C15" s="63" t="s">
        <v>234</v>
      </c>
      <c r="D15" s="83">
        <v>1053362290</v>
      </c>
      <c r="E15" s="84">
        <v>111106860</v>
      </c>
      <c r="F15" s="85">
        <f t="shared" si="0"/>
        <v>1164469150</v>
      </c>
      <c r="G15" s="83">
        <v>1022736934</v>
      </c>
      <c r="H15" s="84">
        <v>122516725</v>
      </c>
      <c r="I15" s="85">
        <f t="shared" si="1"/>
        <v>1145253659</v>
      </c>
      <c r="J15" s="83">
        <v>286164486</v>
      </c>
      <c r="K15" s="84">
        <v>10436279</v>
      </c>
      <c r="L15" s="84">
        <f t="shared" si="2"/>
        <v>296600765</v>
      </c>
      <c r="M15" s="101">
        <f t="shared" si="3"/>
        <v>0.25470899336405778</v>
      </c>
      <c r="N15" s="83">
        <v>245643142</v>
      </c>
      <c r="O15" s="84">
        <v>35121661</v>
      </c>
      <c r="P15" s="84">
        <f t="shared" si="4"/>
        <v>280764803</v>
      </c>
      <c r="Q15" s="101">
        <f t="shared" si="5"/>
        <v>0.24110969620792444</v>
      </c>
      <c r="R15" s="83">
        <v>239400022</v>
      </c>
      <c r="S15" s="84">
        <v>15499825</v>
      </c>
      <c r="T15" s="84">
        <f t="shared" si="6"/>
        <v>254899847</v>
      </c>
      <c r="U15" s="101">
        <f t="shared" si="7"/>
        <v>0.22257064624667575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771207650</v>
      </c>
      <c r="AA15" s="84">
        <f t="shared" si="11"/>
        <v>61057765</v>
      </c>
      <c r="AB15" s="84">
        <f t="shared" si="12"/>
        <v>832265415</v>
      </c>
      <c r="AC15" s="101">
        <f t="shared" si="13"/>
        <v>0.72670836583635834</v>
      </c>
      <c r="AD15" s="83">
        <v>221592456</v>
      </c>
      <c r="AE15" s="84">
        <v>17813509</v>
      </c>
      <c r="AF15" s="84">
        <f t="shared" si="14"/>
        <v>239405965</v>
      </c>
      <c r="AG15" s="84">
        <v>1024293017</v>
      </c>
      <c r="AH15" s="84">
        <v>1085287057</v>
      </c>
      <c r="AI15" s="85">
        <v>778994897</v>
      </c>
      <c r="AJ15" s="120">
        <f t="shared" si="15"/>
        <v>0.71777774550572204</v>
      </c>
      <c r="AK15" s="121">
        <f t="shared" si="16"/>
        <v>6.4718028224568291E-2</v>
      </c>
    </row>
    <row r="16" spans="1:37" ht="13" x14ac:dyDescent="0.3">
      <c r="A16" s="61" t="s">
        <v>116</v>
      </c>
      <c r="B16" s="62" t="s">
        <v>235</v>
      </c>
      <c r="C16" s="63" t="s">
        <v>236</v>
      </c>
      <c r="D16" s="83">
        <v>389169404</v>
      </c>
      <c r="E16" s="84">
        <v>2280000</v>
      </c>
      <c r="F16" s="85">
        <f t="shared" si="0"/>
        <v>391449404</v>
      </c>
      <c r="G16" s="83">
        <v>389041372</v>
      </c>
      <c r="H16" s="84">
        <v>1863439</v>
      </c>
      <c r="I16" s="85">
        <f t="shared" si="1"/>
        <v>390904811</v>
      </c>
      <c r="J16" s="83">
        <v>135417882</v>
      </c>
      <c r="K16" s="84">
        <v>110537</v>
      </c>
      <c r="L16" s="84">
        <f t="shared" si="2"/>
        <v>135528419</v>
      </c>
      <c r="M16" s="101">
        <f t="shared" si="3"/>
        <v>0.34622205990125865</v>
      </c>
      <c r="N16" s="83">
        <v>117753637</v>
      </c>
      <c r="O16" s="84">
        <v>608161</v>
      </c>
      <c r="P16" s="84">
        <f t="shared" si="4"/>
        <v>118361798</v>
      </c>
      <c r="Q16" s="101">
        <f t="shared" si="5"/>
        <v>0.30236806287230927</v>
      </c>
      <c r="R16" s="83">
        <v>98297237</v>
      </c>
      <c r="S16" s="84">
        <v>613446</v>
      </c>
      <c r="T16" s="84">
        <f t="shared" si="6"/>
        <v>98910683</v>
      </c>
      <c r="U16" s="101">
        <f t="shared" si="7"/>
        <v>0.25303009893116918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351468756</v>
      </c>
      <c r="AA16" s="84">
        <f t="shared" si="11"/>
        <v>1332144</v>
      </c>
      <c r="AB16" s="84">
        <f t="shared" si="12"/>
        <v>352800900</v>
      </c>
      <c r="AC16" s="101">
        <f t="shared" si="13"/>
        <v>0.90252381160895967</v>
      </c>
      <c r="AD16" s="83">
        <v>92811987</v>
      </c>
      <c r="AE16" s="84">
        <v>1326887</v>
      </c>
      <c r="AF16" s="84">
        <f t="shared" si="14"/>
        <v>94138874</v>
      </c>
      <c r="AG16" s="84">
        <v>419913249</v>
      </c>
      <c r="AH16" s="84">
        <v>392269701</v>
      </c>
      <c r="AI16" s="85">
        <v>361408521</v>
      </c>
      <c r="AJ16" s="120">
        <f t="shared" si="15"/>
        <v>0.92132662828322798</v>
      </c>
      <c r="AK16" s="121">
        <f t="shared" si="16"/>
        <v>5.0689038409361009E-2</v>
      </c>
    </row>
    <row r="17" spans="1:37" ht="14" x14ac:dyDescent="0.3">
      <c r="A17" s="64" t="s">
        <v>0</v>
      </c>
      <c r="B17" s="65" t="s">
        <v>237</v>
      </c>
      <c r="C17" s="66" t="s">
        <v>0</v>
      </c>
      <c r="D17" s="86">
        <f>SUM(D13:D16)</f>
        <v>9547975442</v>
      </c>
      <c r="E17" s="87">
        <f>SUM(E13:E16)</f>
        <v>686812068</v>
      </c>
      <c r="F17" s="88">
        <f t="shared" si="0"/>
        <v>10234787510</v>
      </c>
      <c r="G17" s="86">
        <f>SUM(G13:G16)</f>
        <v>9263152456</v>
      </c>
      <c r="H17" s="87">
        <f>SUM(H13:H16)</f>
        <v>708926671</v>
      </c>
      <c r="I17" s="88">
        <f t="shared" si="1"/>
        <v>9972079127</v>
      </c>
      <c r="J17" s="86">
        <f>SUM(J13:J16)</f>
        <v>2734237739</v>
      </c>
      <c r="K17" s="87">
        <f>SUM(K13:K16)</f>
        <v>30034657</v>
      </c>
      <c r="L17" s="87">
        <f t="shared" si="2"/>
        <v>2764272396</v>
      </c>
      <c r="M17" s="102">
        <f t="shared" si="3"/>
        <v>0.27008595862875906</v>
      </c>
      <c r="N17" s="86">
        <f>SUM(N13:N16)</f>
        <v>2206634062</v>
      </c>
      <c r="O17" s="87">
        <f>SUM(O13:O16)</f>
        <v>98675687</v>
      </c>
      <c r="P17" s="87">
        <f t="shared" si="4"/>
        <v>2305309749</v>
      </c>
      <c r="Q17" s="102">
        <f t="shared" si="5"/>
        <v>0.22524256089807185</v>
      </c>
      <c r="R17" s="86">
        <f>SUM(R13:R16)</f>
        <v>2126419747</v>
      </c>
      <c r="S17" s="87">
        <f>SUM(S13:S16)</f>
        <v>86075714</v>
      </c>
      <c r="T17" s="87">
        <f t="shared" si="6"/>
        <v>2212495461</v>
      </c>
      <c r="U17" s="102">
        <f t="shared" si="7"/>
        <v>0.22186902378356951</v>
      </c>
      <c r="V17" s="86">
        <f>SUM(V13:V16)</f>
        <v>0</v>
      </c>
      <c r="W17" s="87">
        <f>SUM(W13:W16)</f>
        <v>0</v>
      </c>
      <c r="X17" s="87">
        <f t="shared" si="8"/>
        <v>0</v>
      </c>
      <c r="Y17" s="102">
        <f t="shared" si="9"/>
        <v>0</v>
      </c>
      <c r="Z17" s="86">
        <f t="shared" si="10"/>
        <v>7067291548</v>
      </c>
      <c r="AA17" s="87">
        <f t="shared" si="11"/>
        <v>214786058</v>
      </c>
      <c r="AB17" s="87">
        <f t="shared" si="12"/>
        <v>7282077606</v>
      </c>
      <c r="AC17" s="102">
        <f t="shared" si="13"/>
        <v>0.73024667306172286</v>
      </c>
      <c r="AD17" s="86">
        <f>SUM(AD13:AD16)</f>
        <v>2251041385</v>
      </c>
      <c r="AE17" s="87">
        <f>SUM(AE13:AE16)</f>
        <v>123788926</v>
      </c>
      <c r="AF17" s="87">
        <f t="shared" si="14"/>
        <v>2374830311</v>
      </c>
      <c r="AG17" s="87">
        <f>SUM(AG13:AG16)</f>
        <v>9370345214</v>
      </c>
      <c r="AH17" s="87">
        <f>SUM(AH13:AH16)</f>
        <v>9722765076</v>
      </c>
      <c r="AI17" s="88">
        <f>SUM(AI13:AI16)</f>
        <v>6961791898</v>
      </c>
      <c r="AJ17" s="122">
        <f t="shared" si="15"/>
        <v>0.71603004326256126</v>
      </c>
      <c r="AK17" s="123">
        <f t="shared" si="16"/>
        <v>-6.8356399717520722E-2</v>
      </c>
    </row>
    <row r="18" spans="1:37" ht="13" x14ac:dyDescent="0.3">
      <c r="A18" s="61" t="s">
        <v>101</v>
      </c>
      <c r="B18" s="62" t="s">
        <v>65</v>
      </c>
      <c r="C18" s="63" t="s">
        <v>66</v>
      </c>
      <c r="D18" s="83">
        <v>3156893888</v>
      </c>
      <c r="E18" s="84">
        <v>259784080</v>
      </c>
      <c r="F18" s="85">
        <f t="shared" si="0"/>
        <v>3416677968</v>
      </c>
      <c r="G18" s="83">
        <v>3126653043</v>
      </c>
      <c r="H18" s="84">
        <v>337806624</v>
      </c>
      <c r="I18" s="85">
        <f t="shared" si="1"/>
        <v>3464459667</v>
      </c>
      <c r="J18" s="83">
        <v>848928971</v>
      </c>
      <c r="K18" s="84">
        <v>18954877</v>
      </c>
      <c r="L18" s="84">
        <f t="shared" si="2"/>
        <v>867883848</v>
      </c>
      <c r="M18" s="101">
        <f t="shared" si="3"/>
        <v>0.25401394457670468</v>
      </c>
      <c r="N18" s="83">
        <v>796344913</v>
      </c>
      <c r="O18" s="84">
        <v>62073132</v>
      </c>
      <c r="P18" s="84">
        <f t="shared" si="4"/>
        <v>858418045</v>
      </c>
      <c r="Q18" s="101">
        <f t="shared" si="5"/>
        <v>0.25124347481377851</v>
      </c>
      <c r="R18" s="83">
        <v>780875140</v>
      </c>
      <c r="S18" s="84">
        <v>63543039</v>
      </c>
      <c r="T18" s="84">
        <f t="shared" si="6"/>
        <v>844418179</v>
      </c>
      <c r="U18" s="101">
        <f t="shared" si="7"/>
        <v>0.24373733862262337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2426149024</v>
      </c>
      <c r="AA18" s="84">
        <f t="shared" si="11"/>
        <v>144571048</v>
      </c>
      <c r="AB18" s="84">
        <f t="shared" si="12"/>
        <v>2570720072</v>
      </c>
      <c r="AC18" s="101">
        <f t="shared" si="13"/>
        <v>0.74202626645848035</v>
      </c>
      <c r="AD18" s="83">
        <v>794742686</v>
      </c>
      <c r="AE18" s="84">
        <v>62497885</v>
      </c>
      <c r="AF18" s="84">
        <f t="shared" si="14"/>
        <v>857240571</v>
      </c>
      <c r="AG18" s="84">
        <v>3532397243</v>
      </c>
      <c r="AH18" s="84">
        <v>3337753781</v>
      </c>
      <c r="AI18" s="85">
        <v>2529958404</v>
      </c>
      <c r="AJ18" s="120">
        <f t="shared" si="15"/>
        <v>0.75798233482699184</v>
      </c>
      <c r="AK18" s="121">
        <f t="shared" si="16"/>
        <v>-1.4957752157066295E-2</v>
      </c>
    </row>
    <row r="19" spans="1:37" ht="13" x14ac:dyDescent="0.3">
      <c r="A19" s="61" t="s">
        <v>101</v>
      </c>
      <c r="B19" s="62" t="s">
        <v>238</v>
      </c>
      <c r="C19" s="63" t="s">
        <v>239</v>
      </c>
      <c r="D19" s="83">
        <v>1934788304</v>
      </c>
      <c r="E19" s="84">
        <v>147752250</v>
      </c>
      <c r="F19" s="85">
        <f t="shared" si="0"/>
        <v>2082540554</v>
      </c>
      <c r="G19" s="83">
        <v>1958494124</v>
      </c>
      <c r="H19" s="84">
        <v>143752251</v>
      </c>
      <c r="I19" s="85">
        <f t="shared" si="1"/>
        <v>2102246375</v>
      </c>
      <c r="J19" s="83">
        <v>498981507</v>
      </c>
      <c r="K19" s="84">
        <v>27431943</v>
      </c>
      <c r="L19" s="84">
        <f t="shared" si="2"/>
        <v>526413450</v>
      </c>
      <c r="M19" s="101">
        <f t="shared" si="3"/>
        <v>0.25277464536712213</v>
      </c>
      <c r="N19" s="83">
        <v>461687456</v>
      </c>
      <c r="O19" s="84">
        <v>24962609</v>
      </c>
      <c r="P19" s="84">
        <f t="shared" si="4"/>
        <v>486650065</v>
      </c>
      <c r="Q19" s="101">
        <f t="shared" si="5"/>
        <v>0.23368095476713582</v>
      </c>
      <c r="R19" s="83">
        <v>453676131</v>
      </c>
      <c r="S19" s="84">
        <v>24984697</v>
      </c>
      <c r="T19" s="84">
        <f t="shared" si="6"/>
        <v>478660828</v>
      </c>
      <c r="U19" s="101">
        <f t="shared" si="7"/>
        <v>0.22769016690538948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1414345094</v>
      </c>
      <c r="AA19" s="84">
        <f t="shared" si="11"/>
        <v>77379249</v>
      </c>
      <c r="AB19" s="84">
        <f t="shared" si="12"/>
        <v>1491724343</v>
      </c>
      <c r="AC19" s="101">
        <f t="shared" si="13"/>
        <v>0.70958587953326835</v>
      </c>
      <c r="AD19" s="83">
        <v>410802267</v>
      </c>
      <c r="AE19" s="84">
        <v>19353974</v>
      </c>
      <c r="AF19" s="84">
        <f t="shared" si="14"/>
        <v>430156241</v>
      </c>
      <c r="AG19" s="84">
        <v>1986901288</v>
      </c>
      <c r="AH19" s="84">
        <v>2031155768</v>
      </c>
      <c r="AI19" s="85">
        <v>4307883858</v>
      </c>
      <c r="AJ19" s="120">
        <f t="shared" si="15"/>
        <v>2.1209027519547679</v>
      </c>
      <c r="AK19" s="121">
        <f t="shared" si="16"/>
        <v>0.11276039349618538</v>
      </c>
    </row>
    <row r="20" spans="1:37" ht="13" x14ac:dyDescent="0.3">
      <c r="A20" s="61" t="s">
        <v>101</v>
      </c>
      <c r="B20" s="62" t="s">
        <v>240</v>
      </c>
      <c r="C20" s="63" t="s">
        <v>241</v>
      </c>
      <c r="D20" s="83">
        <v>2186950955</v>
      </c>
      <c r="E20" s="84">
        <v>193420000</v>
      </c>
      <c r="F20" s="85">
        <f t="shared" si="0"/>
        <v>2380370955</v>
      </c>
      <c r="G20" s="83">
        <v>2187593955</v>
      </c>
      <c r="H20" s="84">
        <v>287001780</v>
      </c>
      <c r="I20" s="85">
        <f t="shared" si="1"/>
        <v>2474595735</v>
      </c>
      <c r="J20" s="83">
        <v>625733367</v>
      </c>
      <c r="K20" s="84">
        <v>27262833</v>
      </c>
      <c r="L20" s="84">
        <f t="shared" si="2"/>
        <v>652996200</v>
      </c>
      <c r="M20" s="101">
        <f t="shared" si="3"/>
        <v>0.27432539395944694</v>
      </c>
      <c r="N20" s="83">
        <v>518251852</v>
      </c>
      <c r="O20" s="84">
        <v>77294779</v>
      </c>
      <c r="P20" s="84">
        <f t="shared" si="4"/>
        <v>595546631</v>
      </c>
      <c r="Q20" s="101">
        <f t="shared" si="5"/>
        <v>0.25019068130916594</v>
      </c>
      <c r="R20" s="83">
        <v>566603726</v>
      </c>
      <c r="S20" s="84">
        <v>81705070</v>
      </c>
      <c r="T20" s="84">
        <f t="shared" si="6"/>
        <v>648308796</v>
      </c>
      <c r="U20" s="101">
        <f t="shared" si="7"/>
        <v>0.26198574047085715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1710588945</v>
      </c>
      <c r="AA20" s="84">
        <f t="shared" si="11"/>
        <v>186262682</v>
      </c>
      <c r="AB20" s="84">
        <f t="shared" si="12"/>
        <v>1896851627</v>
      </c>
      <c r="AC20" s="101">
        <f t="shared" si="13"/>
        <v>0.7665299023074571</v>
      </c>
      <c r="AD20" s="83">
        <v>577882997</v>
      </c>
      <c r="AE20" s="84">
        <v>24099397</v>
      </c>
      <c r="AF20" s="84">
        <f t="shared" si="14"/>
        <v>601982394</v>
      </c>
      <c r="AG20" s="84">
        <v>2188330209</v>
      </c>
      <c r="AH20" s="84">
        <v>2326604782</v>
      </c>
      <c r="AI20" s="85">
        <v>1445952002</v>
      </c>
      <c r="AJ20" s="120">
        <f t="shared" si="15"/>
        <v>0.62148587211147577</v>
      </c>
      <c r="AK20" s="121">
        <f t="shared" si="16"/>
        <v>7.695640680149185E-2</v>
      </c>
    </row>
    <row r="21" spans="1:37" ht="13" x14ac:dyDescent="0.3">
      <c r="A21" s="61" t="s">
        <v>116</v>
      </c>
      <c r="B21" s="62" t="s">
        <v>242</v>
      </c>
      <c r="C21" s="63" t="s">
        <v>243</v>
      </c>
      <c r="D21" s="83">
        <v>245622442</v>
      </c>
      <c r="E21" s="84">
        <v>0</v>
      </c>
      <c r="F21" s="85">
        <f t="shared" si="0"/>
        <v>245622442</v>
      </c>
      <c r="G21" s="83">
        <v>249243209</v>
      </c>
      <c r="H21" s="84">
        <v>7000000</v>
      </c>
      <c r="I21" s="85">
        <f t="shared" si="1"/>
        <v>256243209</v>
      </c>
      <c r="J21" s="83">
        <v>100030450</v>
      </c>
      <c r="K21" s="84">
        <v>0</v>
      </c>
      <c r="L21" s="84">
        <f t="shared" si="2"/>
        <v>100030450</v>
      </c>
      <c r="M21" s="101">
        <f t="shared" si="3"/>
        <v>0.40725289263266912</v>
      </c>
      <c r="N21" s="83">
        <v>79063798</v>
      </c>
      <c r="O21" s="84">
        <v>237659</v>
      </c>
      <c r="P21" s="84">
        <f t="shared" si="4"/>
        <v>79301457</v>
      </c>
      <c r="Q21" s="101">
        <f t="shared" si="5"/>
        <v>0.32285916691602634</v>
      </c>
      <c r="R21" s="83">
        <v>73665658</v>
      </c>
      <c r="S21" s="84">
        <v>801515</v>
      </c>
      <c r="T21" s="84">
        <f t="shared" si="6"/>
        <v>74467173</v>
      </c>
      <c r="U21" s="101">
        <f t="shared" si="7"/>
        <v>0.29061130357604908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252759906</v>
      </c>
      <c r="AA21" s="84">
        <f t="shared" si="11"/>
        <v>1039174</v>
      </c>
      <c r="AB21" s="84">
        <f t="shared" si="12"/>
        <v>253799080</v>
      </c>
      <c r="AC21" s="101">
        <f t="shared" si="13"/>
        <v>0.9904616828303926</v>
      </c>
      <c r="AD21" s="83">
        <v>58849827</v>
      </c>
      <c r="AE21" s="84">
        <v>0</v>
      </c>
      <c r="AF21" s="84">
        <f t="shared" si="14"/>
        <v>58849827</v>
      </c>
      <c r="AG21" s="84">
        <v>263842322</v>
      </c>
      <c r="AH21" s="84">
        <v>258036324</v>
      </c>
      <c r="AI21" s="85">
        <v>245537373</v>
      </c>
      <c r="AJ21" s="120">
        <f t="shared" si="15"/>
        <v>0.9515612732105112</v>
      </c>
      <c r="AK21" s="121">
        <f t="shared" si="16"/>
        <v>0.26537624316210828</v>
      </c>
    </row>
    <row r="22" spans="1:37" ht="14" x14ac:dyDescent="0.3">
      <c r="A22" s="64" t="s">
        <v>0</v>
      </c>
      <c r="B22" s="65" t="s">
        <v>244</v>
      </c>
      <c r="C22" s="66" t="s">
        <v>0</v>
      </c>
      <c r="D22" s="86">
        <f>SUM(D18:D21)</f>
        <v>7524255589</v>
      </c>
      <c r="E22" s="87">
        <f>SUM(E18:E21)</f>
        <v>600956330</v>
      </c>
      <c r="F22" s="88">
        <f t="shared" si="0"/>
        <v>8125211919</v>
      </c>
      <c r="G22" s="86">
        <f>SUM(G18:G21)</f>
        <v>7521984331</v>
      </c>
      <c r="H22" s="87">
        <f>SUM(H18:H21)</f>
        <v>775560655</v>
      </c>
      <c r="I22" s="88">
        <f t="shared" si="1"/>
        <v>8297544986</v>
      </c>
      <c r="J22" s="86">
        <f>SUM(J18:J21)</f>
        <v>2073674295</v>
      </c>
      <c r="K22" s="87">
        <f>SUM(K18:K21)</f>
        <v>73649653</v>
      </c>
      <c r="L22" s="87">
        <f t="shared" si="2"/>
        <v>2147323948</v>
      </c>
      <c r="M22" s="102">
        <f t="shared" si="3"/>
        <v>0.26427913135147851</v>
      </c>
      <c r="N22" s="86">
        <f>SUM(N18:N21)</f>
        <v>1855348019</v>
      </c>
      <c r="O22" s="87">
        <f>SUM(O18:O21)</f>
        <v>164568179</v>
      </c>
      <c r="P22" s="87">
        <f t="shared" si="4"/>
        <v>2019916198</v>
      </c>
      <c r="Q22" s="102">
        <f t="shared" si="5"/>
        <v>0.24859858649060301</v>
      </c>
      <c r="R22" s="86">
        <f>SUM(R18:R21)</f>
        <v>1874820655</v>
      </c>
      <c r="S22" s="87">
        <f>SUM(S18:S21)</f>
        <v>171034321</v>
      </c>
      <c r="T22" s="87">
        <f t="shared" si="6"/>
        <v>2045854976</v>
      </c>
      <c r="U22" s="102">
        <f t="shared" si="7"/>
        <v>0.24656148046824219</v>
      </c>
      <c r="V22" s="86">
        <f>SUM(V18:V21)</f>
        <v>0</v>
      </c>
      <c r="W22" s="87">
        <f>SUM(W18:W21)</f>
        <v>0</v>
      </c>
      <c r="X22" s="87">
        <f t="shared" si="8"/>
        <v>0</v>
      </c>
      <c r="Y22" s="102">
        <f t="shared" si="9"/>
        <v>0</v>
      </c>
      <c r="Z22" s="86">
        <f t="shared" si="10"/>
        <v>5803842969</v>
      </c>
      <c r="AA22" s="87">
        <f t="shared" si="11"/>
        <v>409252153</v>
      </c>
      <c r="AB22" s="87">
        <f t="shared" si="12"/>
        <v>6213095122</v>
      </c>
      <c r="AC22" s="102">
        <f t="shared" si="13"/>
        <v>0.74878715722337397</v>
      </c>
      <c r="AD22" s="86">
        <f>SUM(AD18:AD21)</f>
        <v>1842277777</v>
      </c>
      <c r="AE22" s="87">
        <f>SUM(AE18:AE21)</f>
        <v>105951256</v>
      </c>
      <c r="AF22" s="87">
        <f t="shared" si="14"/>
        <v>1948229033</v>
      </c>
      <c r="AG22" s="87">
        <f>SUM(AG18:AG21)</f>
        <v>7971471062</v>
      </c>
      <c r="AH22" s="87">
        <f>SUM(AH18:AH21)</f>
        <v>7953550655</v>
      </c>
      <c r="AI22" s="88">
        <f>SUM(AI18:AI21)</f>
        <v>8529331637</v>
      </c>
      <c r="AJ22" s="122">
        <f t="shared" si="15"/>
        <v>1.0723929483793551</v>
      </c>
      <c r="AK22" s="123">
        <f t="shared" si="16"/>
        <v>5.0110095551583855E-2</v>
      </c>
    </row>
    <row r="23" spans="1:37" ht="14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164848970031</v>
      </c>
      <c r="E23" s="90">
        <f>SUM(E9:E11,E13:E16,E18:E21)</f>
        <v>17483753475</v>
      </c>
      <c r="F23" s="91">
        <f t="shared" si="0"/>
        <v>182332723506</v>
      </c>
      <c r="G23" s="89">
        <f>SUM(G9:G11,G13:G16,G18:G21)</f>
        <v>166232108811</v>
      </c>
      <c r="H23" s="90">
        <f>SUM(H9:H11,H13:H16,H18:H21)</f>
        <v>15695194120</v>
      </c>
      <c r="I23" s="91">
        <f t="shared" si="1"/>
        <v>181927302931</v>
      </c>
      <c r="J23" s="89">
        <f>SUM(J9:J11,J13:J16,J18:J21)</f>
        <v>46904371905</v>
      </c>
      <c r="K23" s="90">
        <f>SUM(K9:K11,K13:K16,K18:K21)</f>
        <v>977236630</v>
      </c>
      <c r="L23" s="90">
        <f t="shared" si="2"/>
        <v>47881608535</v>
      </c>
      <c r="M23" s="103">
        <f t="shared" si="3"/>
        <v>0.26260567831327525</v>
      </c>
      <c r="N23" s="89">
        <f>SUM(N9:N11,N13:N16,N18:N21)</f>
        <v>40161032257</v>
      </c>
      <c r="O23" s="90">
        <f>SUM(O9:O11,O13:O16,O18:O21)</f>
        <v>2481309059</v>
      </c>
      <c r="P23" s="90">
        <f t="shared" si="4"/>
        <v>42642341316</v>
      </c>
      <c r="Q23" s="103">
        <f t="shared" si="5"/>
        <v>0.23387102707647964</v>
      </c>
      <c r="R23" s="89">
        <f>SUM(R9:R11,R13:R16,R18:R21)</f>
        <v>42494649828</v>
      </c>
      <c r="S23" s="90">
        <f>SUM(S9:S11,S13:S16,S18:S21)</f>
        <v>2237645241</v>
      </c>
      <c r="T23" s="90">
        <f t="shared" si="6"/>
        <v>44732295069</v>
      </c>
      <c r="U23" s="103">
        <f t="shared" si="7"/>
        <v>0.24588005400138166</v>
      </c>
      <c r="V23" s="89">
        <f>SUM(V9:V11,V13:V16,V18:V21)</f>
        <v>0</v>
      </c>
      <c r="W23" s="90">
        <f>SUM(W9:W11,W13:W16,W18:W21)</f>
        <v>0</v>
      </c>
      <c r="X23" s="90">
        <f t="shared" si="8"/>
        <v>0</v>
      </c>
      <c r="Y23" s="103">
        <f t="shared" si="9"/>
        <v>0</v>
      </c>
      <c r="Z23" s="89">
        <f t="shared" si="10"/>
        <v>129560053990</v>
      </c>
      <c r="AA23" s="90">
        <f t="shared" si="11"/>
        <v>5696190930</v>
      </c>
      <c r="AB23" s="90">
        <f t="shared" si="12"/>
        <v>135256244920</v>
      </c>
      <c r="AC23" s="103">
        <f t="shared" si="13"/>
        <v>0.74346314566812965</v>
      </c>
      <c r="AD23" s="89">
        <f>SUM(AD9:AD11,AD13:AD16,AD18:AD21)</f>
        <v>37954499376</v>
      </c>
      <c r="AE23" s="90">
        <f>SUM(AE9:AE11,AE13:AE16,AE18:AE21)</f>
        <v>2706596122</v>
      </c>
      <c r="AF23" s="90">
        <f t="shared" si="14"/>
        <v>40661095498</v>
      </c>
      <c r="AG23" s="90">
        <f>SUM(AG9:AG11,AG13:AG16,AG18:AG21)</f>
        <v>179971285876</v>
      </c>
      <c r="AH23" s="90">
        <f>SUM(AH9:AH11,AH13:AH16,AH18:AH21)</f>
        <v>173878151616</v>
      </c>
      <c r="AI23" s="91">
        <f>SUM(AI9:AI11,AI13:AI16,AI18:AI21)</f>
        <v>130287071600</v>
      </c>
      <c r="AJ23" s="124">
        <f t="shared" si="15"/>
        <v>0.74930099261540106</v>
      </c>
      <c r="AK23" s="125">
        <f t="shared" si="16"/>
        <v>0.10012518160511075</v>
      </c>
    </row>
    <row r="24" spans="1:37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4"/>
  <sheetViews>
    <sheetView showGridLines="0" view="pageBreakPreview" topLeftCell="E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50</v>
      </c>
      <c r="C9" s="63" t="s">
        <v>51</v>
      </c>
      <c r="D9" s="83">
        <v>43656806610</v>
      </c>
      <c r="E9" s="84">
        <v>5321542000</v>
      </c>
      <c r="F9" s="85">
        <f>$D9       +$E9</f>
        <v>48978348610</v>
      </c>
      <c r="G9" s="83">
        <v>43357192102</v>
      </c>
      <c r="H9" s="84">
        <v>5328607000</v>
      </c>
      <c r="I9" s="85">
        <f>$G9       +$H9</f>
        <v>48685799102</v>
      </c>
      <c r="J9" s="83">
        <v>11465914159</v>
      </c>
      <c r="K9" s="84">
        <v>454029618</v>
      </c>
      <c r="L9" s="84">
        <f>$J9       +$K9</f>
        <v>11919943777</v>
      </c>
      <c r="M9" s="101">
        <f>IF(($F9       =0),0,($L9       /$F9       ))</f>
        <v>0.24337169617364934</v>
      </c>
      <c r="N9" s="83">
        <v>10790006374</v>
      </c>
      <c r="O9" s="84">
        <v>1096692023</v>
      </c>
      <c r="P9" s="84">
        <f>$N9       +$O9</f>
        <v>11886698397</v>
      </c>
      <c r="Q9" s="101">
        <f>IF(($F9       =0),0,($P9       /$F9       ))</f>
        <v>0.24269291910289256</v>
      </c>
      <c r="R9" s="83">
        <v>10722564056</v>
      </c>
      <c r="S9" s="84">
        <v>662095875</v>
      </c>
      <c r="T9" s="84">
        <f>$R9       +$S9</f>
        <v>11384659931</v>
      </c>
      <c r="U9" s="101">
        <f>IF(($I9       =0),0,($T9       /$I9       ))</f>
        <v>0.23383943862456436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32978484589</v>
      </c>
      <c r="AA9" s="84">
        <f>$K9       +$O9       +$S9</f>
        <v>2212817516</v>
      </c>
      <c r="AB9" s="84">
        <f>$Z9       +$AA9</f>
        <v>35191302105</v>
      </c>
      <c r="AC9" s="101">
        <f>IF(($I9       =0),0,($AB9       /$I9       ))</f>
        <v>0.72282478164262787</v>
      </c>
      <c r="AD9" s="83">
        <v>7223052243</v>
      </c>
      <c r="AE9" s="84">
        <v>601451364</v>
      </c>
      <c r="AF9" s="84">
        <f>$AD9       +$AE9</f>
        <v>7824503607</v>
      </c>
      <c r="AG9" s="84">
        <v>45327014620</v>
      </c>
      <c r="AH9" s="84">
        <v>45271629155</v>
      </c>
      <c r="AI9" s="85">
        <v>29856049464</v>
      </c>
      <c r="AJ9" s="120">
        <f>IF(($AH9       =0),0,($AI9       /$AH9       ))</f>
        <v>0.65948696835670573</v>
      </c>
      <c r="AK9" s="121">
        <f>IF(($AF9       =0),0,(($T9       /$AF9       )-1))</f>
        <v>0.45500091798986375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43656806610</v>
      </c>
      <c r="E10" s="87">
        <f>E9</f>
        <v>5321542000</v>
      </c>
      <c r="F10" s="88">
        <f t="shared" ref="F10:F41" si="0">$D10      +$E10</f>
        <v>48978348610</v>
      </c>
      <c r="G10" s="86">
        <f>G9</f>
        <v>43357192102</v>
      </c>
      <c r="H10" s="87">
        <f>H9</f>
        <v>5328607000</v>
      </c>
      <c r="I10" s="88">
        <f t="shared" ref="I10:I41" si="1">$G10      +$H10</f>
        <v>48685799102</v>
      </c>
      <c r="J10" s="86">
        <f>J9</f>
        <v>11465914159</v>
      </c>
      <c r="K10" s="87">
        <f>K9</f>
        <v>454029618</v>
      </c>
      <c r="L10" s="87">
        <f t="shared" ref="L10:L41" si="2">$J10      +$K10</f>
        <v>11919943777</v>
      </c>
      <c r="M10" s="102">
        <f t="shared" ref="M10:M41" si="3">IF(($F10      =0),0,($L10      /$F10      ))</f>
        <v>0.24337169617364934</v>
      </c>
      <c r="N10" s="86">
        <f>N9</f>
        <v>10790006374</v>
      </c>
      <c r="O10" s="87">
        <f>O9</f>
        <v>1096692023</v>
      </c>
      <c r="P10" s="87">
        <f t="shared" ref="P10:P41" si="4">$N10      +$O10</f>
        <v>11886698397</v>
      </c>
      <c r="Q10" s="102">
        <f t="shared" ref="Q10:Q41" si="5">IF(($F10      =0),0,($P10      /$F10      ))</f>
        <v>0.24269291910289256</v>
      </c>
      <c r="R10" s="86">
        <f>R9</f>
        <v>10722564056</v>
      </c>
      <c r="S10" s="87">
        <f>S9</f>
        <v>662095875</v>
      </c>
      <c r="T10" s="87">
        <f t="shared" ref="T10:T41" si="6">$R10      +$S10</f>
        <v>11384659931</v>
      </c>
      <c r="U10" s="102">
        <f t="shared" ref="U10:U41" si="7">IF(($I10      =0),0,($T10      /$I10      ))</f>
        <v>0.23383943862456436</v>
      </c>
      <c r="V10" s="86">
        <f>V9</f>
        <v>0</v>
      </c>
      <c r="W10" s="87">
        <f>W9</f>
        <v>0</v>
      </c>
      <c r="X10" s="87">
        <f t="shared" ref="X10:X41" si="8">$V10      +$W10</f>
        <v>0</v>
      </c>
      <c r="Y10" s="102">
        <f t="shared" ref="Y10:Y41" si="9">IF(($I10      =0),0,($X10      /$I10      ))</f>
        <v>0</v>
      </c>
      <c r="Z10" s="86">
        <f t="shared" ref="Z10:Z41" si="10">$J10      +$N10      +$R10</f>
        <v>32978484589</v>
      </c>
      <c r="AA10" s="87">
        <f t="shared" ref="AA10:AA41" si="11">$K10      +$O10      +$S10</f>
        <v>2212817516</v>
      </c>
      <c r="AB10" s="87">
        <f t="shared" ref="AB10:AB41" si="12">$Z10      +$AA10</f>
        <v>35191302105</v>
      </c>
      <c r="AC10" s="102">
        <f t="shared" ref="AC10:AC41" si="13">IF(($I10      =0),0,($AB10      /$I10      ))</f>
        <v>0.72282478164262787</v>
      </c>
      <c r="AD10" s="86">
        <f>AD9</f>
        <v>7223052243</v>
      </c>
      <c r="AE10" s="87">
        <f>AE9</f>
        <v>601451364</v>
      </c>
      <c r="AF10" s="87">
        <f t="shared" ref="AF10:AF41" si="14">$AD10      +$AE10</f>
        <v>7824503607</v>
      </c>
      <c r="AG10" s="87">
        <f>AG9</f>
        <v>45327014620</v>
      </c>
      <c r="AH10" s="87">
        <f>AH9</f>
        <v>45271629155</v>
      </c>
      <c r="AI10" s="88">
        <f>AI9</f>
        <v>29856049464</v>
      </c>
      <c r="AJ10" s="122">
        <f t="shared" ref="AJ10:AJ41" si="15">IF(($AH10      =0),0,($AI10      /$AH10      ))</f>
        <v>0.65948696835670573</v>
      </c>
      <c r="AK10" s="123">
        <f t="shared" ref="AK10:AK41" si="16">IF(($AF10      =0),0,(($T10      /$AF10      )-1))</f>
        <v>0.45500091798986375</v>
      </c>
    </row>
    <row r="11" spans="1:37" ht="13" x14ac:dyDescent="0.3">
      <c r="A11" s="61" t="s">
        <v>101</v>
      </c>
      <c r="B11" s="62" t="s">
        <v>246</v>
      </c>
      <c r="C11" s="63" t="s">
        <v>247</v>
      </c>
      <c r="D11" s="83">
        <v>306073108</v>
      </c>
      <c r="E11" s="84">
        <v>38595086</v>
      </c>
      <c r="F11" s="85">
        <f t="shared" si="0"/>
        <v>344668194</v>
      </c>
      <c r="G11" s="83">
        <v>313311899</v>
      </c>
      <c r="H11" s="84">
        <v>51714479</v>
      </c>
      <c r="I11" s="85">
        <f t="shared" si="1"/>
        <v>365026378</v>
      </c>
      <c r="J11" s="83">
        <v>118129383</v>
      </c>
      <c r="K11" s="84">
        <v>8006652</v>
      </c>
      <c r="L11" s="84">
        <f t="shared" si="2"/>
        <v>126136035</v>
      </c>
      <c r="M11" s="101">
        <f t="shared" si="3"/>
        <v>0.36596366359235338</v>
      </c>
      <c r="N11" s="83">
        <v>82751238</v>
      </c>
      <c r="O11" s="84">
        <v>16434024</v>
      </c>
      <c r="P11" s="84">
        <f t="shared" si="4"/>
        <v>99185262</v>
      </c>
      <c r="Q11" s="101">
        <f t="shared" si="5"/>
        <v>0.28777027798509308</v>
      </c>
      <c r="R11" s="83">
        <v>80329851</v>
      </c>
      <c r="S11" s="84">
        <v>7998729</v>
      </c>
      <c r="T11" s="84">
        <f t="shared" si="6"/>
        <v>88328580</v>
      </c>
      <c r="U11" s="101">
        <f t="shared" si="7"/>
        <v>0.24197862215864302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281210472</v>
      </c>
      <c r="AA11" s="84">
        <f t="shared" si="11"/>
        <v>32439405</v>
      </c>
      <c r="AB11" s="84">
        <f t="shared" si="12"/>
        <v>313649877</v>
      </c>
      <c r="AC11" s="101">
        <f t="shared" si="13"/>
        <v>0.85925263461371004</v>
      </c>
      <c r="AD11" s="83">
        <v>68675221</v>
      </c>
      <c r="AE11" s="84">
        <v>7907609</v>
      </c>
      <c r="AF11" s="84">
        <f t="shared" si="14"/>
        <v>76582830</v>
      </c>
      <c r="AG11" s="84">
        <v>347553129</v>
      </c>
      <c r="AH11" s="84">
        <v>371823270</v>
      </c>
      <c r="AI11" s="85">
        <v>297106115</v>
      </c>
      <c r="AJ11" s="120">
        <f t="shared" si="15"/>
        <v>0.79905196627419262</v>
      </c>
      <c r="AK11" s="121">
        <f t="shared" si="16"/>
        <v>0.1533731516581458</v>
      </c>
    </row>
    <row r="12" spans="1:37" ht="13" x14ac:dyDescent="0.3">
      <c r="A12" s="61" t="s">
        <v>101</v>
      </c>
      <c r="B12" s="62" t="s">
        <v>248</v>
      </c>
      <c r="C12" s="63" t="s">
        <v>249</v>
      </c>
      <c r="D12" s="83">
        <v>189864259</v>
      </c>
      <c r="E12" s="84">
        <v>62184535</v>
      </c>
      <c r="F12" s="85">
        <f t="shared" si="0"/>
        <v>252048794</v>
      </c>
      <c r="G12" s="83">
        <v>203894011</v>
      </c>
      <c r="H12" s="84">
        <v>114100003</v>
      </c>
      <c r="I12" s="85">
        <f t="shared" si="1"/>
        <v>317994014</v>
      </c>
      <c r="J12" s="83">
        <v>70371623</v>
      </c>
      <c r="K12" s="84">
        <v>11179084</v>
      </c>
      <c r="L12" s="84">
        <f t="shared" si="2"/>
        <v>81550707</v>
      </c>
      <c r="M12" s="101">
        <f t="shared" si="3"/>
        <v>0.32355126841035392</v>
      </c>
      <c r="N12" s="83">
        <v>59120022</v>
      </c>
      <c r="O12" s="84">
        <v>27739659</v>
      </c>
      <c r="P12" s="84">
        <f t="shared" si="4"/>
        <v>86859681</v>
      </c>
      <c r="Q12" s="101">
        <f t="shared" si="5"/>
        <v>0.34461454713407597</v>
      </c>
      <c r="R12" s="83">
        <v>45245975</v>
      </c>
      <c r="S12" s="84">
        <v>10442591</v>
      </c>
      <c r="T12" s="84">
        <f t="shared" si="6"/>
        <v>55688566</v>
      </c>
      <c r="U12" s="101">
        <f t="shared" si="7"/>
        <v>0.17512457325690414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174737620</v>
      </c>
      <c r="AA12" s="84">
        <f t="shared" si="11"/>
        <v>49361334</v>
      </c>
      <c r="AB12" s="84">
        <f t="shared" si="12"/>
        <v>224098954</v>
      </c>
      <c r="AC12" s="101">
        <f t="shared" si="13"/>
        <v>0.704726957533232</v>
      </c>
      <c r="AD12" s="83">
        <v>36524183</v>
      </c>
      <c r="AE12" s="84">
        <v>13599884</v>
      </c>
      <c r="AF12" s="84">
        <f t="shared" si="14"/>
        <v>50124067</v>
      </c>
      <c r="AG12" s="84">
        <v>286293957</v>
      </c>
      <c r="AH12" s="84">
        <v>384403423</v>
      </c>
      <c r="AI12" s="85">
        <v>210657018</v>
      </c>
      <c r="AJ12" s="120">
        <f t="shared" si="15"/>
        <v>0.54801025536133163</v>
      </c>
      <c r="AK12" s="121">
        <f t="shared" si="16"/>
        <v>0.11101451524274752</v>
      </c>
    </row>
    <row r="13" spans="1:37" ht="13" x14ac:dyDescent="0.3">
      <c r="A13" s="61" t="s">
        <v>101</v>
      </c>
      <c r="B13" s="62" t="s">
        <v>250</v>
      </c>
      <c r="C13" s="63" t="s">
        <v>251</v>
      </c>
      <c r="D13" s="83">
        <v>205064734</v>
      </c>
      <c r="E13" s="84">
        <v>46090795</v>
      </c>
      <c r="F13" s="85">
        <f t="shared" si="0"/>
        <v>251155529</v>
      </c>
      <c r="G13" s="83">
        <v>200746712</v>
      </c>
      <c r="H13" s="84">
        <v>47198959</v>
      </c>
      <c r="I13" s="85">
        <f t="shared" si="1"/>
        <v>247945671</v>
      </c>
      <c r="J13" s="83">
        <v>29478751</v>
      </c>
      <c r="K13" s="84">
        <v>6157109</v>
      </c>
      <c r="L13" s="84">
        <f t="shared" si="2"/>
        <v>35635860</v>
      </c>
      <c r="M13" s="101">
        <f t="shared" si="3"/>
        <v>0.14188761896617455</v>
      </c>
      <c r="N13" s="83">
        <v>98030160</v>
      </c>
      <c r="O13" s="84">
        <v>10179303</v>
      </c>
      <c r="P13" s="84">
        <f t="shared" si="4"/>
        <v>108209463</v>
      </c>
      <c r="Q13" s="101">
        <f t="shared" si="5"/>
        <v>0.43084642982317145</v>
      </c>
      <c r="R13" s="83">
        <v>20546905</v>
      </c>
      <c r="S13" s="84">
        <v>12192573</v>
      </c>
      <c r="T13" s="84">
        <f t="shared" si="6"/>
        <v>32739478</v>
      </c>
      <c r="U13" s="101">
        <f t="shared" si="7"/>
        <v>0.13204295065107227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148055816</v>
      </c>
      <c r="AA13" s="84">
        <f t="shared" si="11"/>
        <v>28528985</v>
      </c>
      <c r="AB13" s="84">
        <f t="shared" si="12"/>
        <v>176584801</v>
      </c>
      <c r="AC13" s="101">
        <f t="shared" si="13"/>
        <v>0.71219150666276398</v>
      </c>
      <c r="AD13" s="83">
        <v>26929140</v>
      </c>
      <c r="AE13" s="84">
        <v>9347596</v>
      </c>
      <c r="AF13" s="84">
        <f t="shared" si="14"/>
        <v>36276736</v>
      </c>
      <c r="AG13" s="84">
        <v>270800376</v>
      </c>
      <c r="AH13" s="84">
        <v>270459518</v>
      </c>
      <c r="AI13" s="85">
        <v>199190191</v>
      </c>
      <c r="AJ13" s="120">
        <f t="shared" si="15"/>
        <v>0.73648800557279703</v>
      </c>
      <c r="AK13" s="121">
        <f t="shared" si="16"/>
        <v>-9.7507614797538555E-2</v>
      </c>
    </row>
    <row r="14" spans="1:37" ht="13" x14ac:dyDescent="0.3">
      <c r="A14" s="61" t="s">
        <v>101</v>
      </c>
      <c r="B14" s="62" t="s">
        <v>252</v>
      </c>
      <c r="C14" s="63" t="s">
        <v>253</v>
      </c>
      <c r="D14" s="83">
        <v>1124638940</v>
      </c>
      <c r="E14" s="84">
        <v>161345260</v>
      </c>
      <c r="F14" s="85">
        <f t="shared" si="0"/>
        <v>1285984200</v>
      </c>
      <c r="G14" s="83">
        <v>1126041543</v>
      </c>
      <c r="H14" s="84">
        <v>193350812</v>
      </c>
      <c r="I14" s="85">
        <f t="shared" si="1"/>
        <v>1319392355</v>
      </c>
      <c r="J14" s="83">
        <v>352626697</v>
      </c>
      <c r="K14" s="84">
        <v>29287156</v>
      </c>
      <c r="L14" s="84">
        <f t="shared" si="2"/>
        <v>381913853</v>
      </c>
      <c r="M14" s="101">
        <f t="shared" si="3"/>
        <v>0.29698176151775424</v>
      </c>
      <c r="N14" s="83">
        <v>305342835</v>
      </c>
      <c r="O14" s="84">
        <v>43702950</v>
      </c>
      <c r="P14" s="84">
        <f t="shared" si="4"/>
        <v>349045785</v>
      </c>
      <c r="Q14" s="101">
        <f t="shared" si="5"/>
        <v>0.27142307424927925</v>
      </c>
      <c r="R14" s="83">
        <v>211595691</v>
      </c>
      <c r="S14" s="84">
        <v>41460617</v>
      </c>
      <c r="T14" s="84">
        <f t="shared" si="6"/>
        <v>253056308</v>
      </c>
      <c r="U14" s="101">
        <f t="shared" si="7"/>
        <v>0.19179761580473914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869565223</v>
      </c>
      <c r="AA14" s="84">
        <f t="shared" si="11"/>
        <v>114450723</v>
      </c>
      <c r="AB14" s="84">
        <f t="shared" si="12"/>
        <v>984015946</v>
      </c>
      <c r="AC14" s="101">
        <f t="shared" si="13"/>
        <v>0.74580994976282089</v>
      </c>
      <c r="AD14" s="83">
        <v>242456473</v>
      </c>
      <c r="AE14" s="84">
        <v>23900258</v>
      </c>
      <c r="AF14" s="84">
        <f t="shared" si="14"/>
        <v>266356731</v>
      </c>
      <c r="AG14" s="84">
        <v>1173796940</v>
      </c>
      <c r="AH14" s="84">
        <v>1242147965</v>
      </c>
      <c r="AI14" s="85">
        <v>960751724</v>
      </c>
      <c r="AJ14" s="120">
        <f t="shared" si="15"/>
        <v>0.77345996698549513</v>
      </c>
      <c r="AK14" s="121">
        <f t="shared" si="16"/>
        <v>-4.9934623202745332E-2</v>
      </c>
    </row>
    <row r="15" spans="1:37" ht="13" x14ac:dyDescent="0.3">
      <c r="A15" s="61" t="s">
        <v>116</v>
      </c>
      <c r="B15" s="62" t="s">
        <v>254</v>
      </c>
      <c r="C15" s="63" t="s">
        <v>255</v>
      </c>
      <c r="D15" s="83">
        <v>1203405570</v>
      </c>
      <c r="E15" s="84">
        <v>333547800</v>
      </c>
      <c r="F15" s="85">
        <f t="shared" si="0"/>
        <v>1536953370</v>
      </c>
      <c r="G15" s="83">
        <v>1079926608</v>
      </c>
      <c r="H15" s="84">
        <v>343638255</v>
      </c>
      <c r="I15" s="85">
        <f t="shared" si="1"/>
        <v>1423564863</v>
      </c>
      <c r="J15" s="83">
        <v>332540750</v>
      </c>
      <c r="K15" s="84">
        <v>25074210</v>
      </c>
      <c r="L15" s="84">
        <f t="shared" si="2"/>
        <v>357614960</v>
      </c>
      <c r="M15" s="101">
        <f t="shared" si="3"/>
        <v>0.23267782027765749</v>
      </c>
      <c r="N15" s="83">
        <v>331390411</v>
      </c>
      <c r="O15" s="84">
        <v>93460581</v>
      </c>
      <c r="P15" s="84">
        <f t="shared" si="4"/>
        <v>424850992</v>
      </c>
      <c r="Q15" s="101">
        <f t="shared" si="5"/>
        <v>0.27642412599674382</v>
      </c>
      <c r="R15" s="83">
        <v>263329727</v>
      </c>
      <c r="S15" s="84">
        <v>69123324</v>
      </c>
      <c r="T15" s="84">
        <f t="shared" si="6"/>
        <v>332453051</v>
      </c>
      <c r="U15" s="101">
        <f t="shared" si="7"/>
        <v>0.23353558354860857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927260888</v>
      </c>
      <c r="AA15" s="84">
        <f t="shared" si="11"/>
        <v>187658115</v>
      </c>
      <c r="AB15" s="84">
        <f t="shared" si="12"/>
        <v>1114919003</v>
      </c>
      <c r="AC15" s="101">
        <f t="shared" si="13"/>
        <v>0.78318805976317496</v>
      </c>
      <c r="AD15" s="83">
        <v>255056191</v>
      </c>
      <c r="AE15" s="84">
        <v>28744705</v>
      </c>
      <c r="AF15" s="84">
        <f t="shared" si="14"/>
        <v>283800896</v>
      </c>
      <c r="AG15" s="84">
        <v>1433695324</v>
      </c>
      <c r="AH15" s="84">
        <v>1527257492</v>
      </c>
      <c r="AI15" s="85">
        <v>1014614897</v>
      </c>
      <c r="AJ15" s="120">
        <f t="shared" si="15"/>
        <v>0.66433780964552636</v>
      </c>
      <c r="AK15" s="121">
        <f t="shared" si="16"/>
        <v>0.17143058984563608</v>
      </c>
    </row>
    <row r="16" spans="1:37" ht="14" x14ac:dyDescent="0.3">
      <c r="A16" s="64" t="s">
        <v>0</v>
      </c>
      <c r="B16" s="65" t="s">
        <v>256</v>
      </c>
      <c r="C16" s="66" t="s">
        <v>0</v>
      </c>
      <c r="D16" s="86">
        <f>SUM(D11:D15)</f>
        <v>3029046611</v>
      </c>
      <c r="E16" s="87">
        <f>SUM(E11:E15)</f>
        <v>641763476</v>
      </c>
      <c r="F16" s="88">
        <f t="shared" si="0"/>
        <v>3670810087</v>
      </c>
      <c r="G16" s="86">
        <f>SUM(G11:G15)</f>
        <v>2923920773</v>
      </c>
      <c r="H16" s="87">
        <f>SUM(H11:H15)</f>
        <v>750002508</v>
      </c>
      <c r="I16" s="88">
        <f t="shared" si="1"/>
        <v>3673923281</v>
      </c>
      <c r="J16" s="86">
        <f>SUM(J11:J15)</f>
        <v>903147204</v>
      </c>
      <c r="K16" s="87">
        <f>SUM(K11:K15)</f>
        <v>79704211</v>
      </c>
      <c r="L16" s="87">
        <f t="shared" si="2"/>
        <v>982851415</v>
      </c>
      <c r="M16" s="102">
        <f t="shared" si="3"/>
        <v>0.26774782451446388</v>
      </c>
      <c r="N16" s="86">
        <f>SUM(N11:N15)</f>
        <v>876634666</v>
      </c>
      <c r="O16" s="87">
        <f>SUM(O11:O15)</f>
        <v>191516517</v>
      </c>
      <c r="P16" s="87">
        <f t="shared" si="4"/>
        <v>1068151183</v>
      </c>
      <c r="Q16" s="102">
        <f t="shared" si="5"/>
        <v>0.29098513888877192</v>
      </c>
      <c r="R16" s="86">
        <f>SUM(R11:R15)</f>
        <v>621048149</v>
      </c>
      <c r="S16" s="87">
        <f>SUM(S11:S15)</f>
        <v>141217834</v>
      </c>
      <c r="T16" s="87">
        <f t="shared" si="6"/>
        <v>762265983</v>
      </c>
      <c r="U16" s="102">
        <f t="shared" si="7"/>
        <v>0.20748010361079719</v>
      </c>
      <c r="V16" s="86">
        <f>SUM(V11:V15)</f>
        <v>0</v>
      </c>
      <c r="W16" s="87">
        <f>SUM(W11:W15)</f>
        <v>0</v>
      </c>
      <c r="X16" s="87">
        <f t="shared" si="8"/>
        <v>0</v>
      </c>
      <c r="Y16" s="102">
        <f t="shared" si="9"/>
        <v>0</v>
      </c>
      <c r="Z16" s="86">
        <f t="shared" si="10"/>
        <v>2400830019</v>
      </c>
      <c r="AA16" s="87">
        <f t="shared" si="11"/>
        <v>412438562</v>
      </c>
      <c r="AB16" s="87">
        <f t="shared" si="12"/>
        <v>2813268581</v>
      </c>
      <c r="AC16" s="102">
        <f t="shared" si="13"/>
        <v>0.76573961017342218</v>
      </c>
      <c r="AD16" s="86">
        <f>SUM(AD11:AD15)</f>
        <v>629641208</v>
      </c>
      <c r="AE16" s="87">
        <f>SUM(AE11:AE15)</f>
        <v>83500052</v>
      </c>
      <c r="AF16" s="87">
        <f t="shared" si="14"/>
        <v>713141260</v>
      </c>
      <c r="AG16" s="87">
        <f>SUM(AG11:AG15)</f>
        <v>3512139726</v>
      </c>
      <c r="AH16" s="87">
        <f>SUM(AH11:AH15)</f>
        <v>3796091668</v>
      </c>
      <c r="AI16" s="88">
        <f>SUM(AI11:AI15)</f>
        <v>2682319945</v>
      </c>
      <c r="AJ16" s="122">
        <f t="shared" si="15"/>
        <v>0.70660041421317965</v>
      </c>
      <c r="AK16" s="123">
        <f t="shared" si="16"/>
        <v>6.8884982198337497E-2</v>
      </c>
    </row>
    <row r="17" spans="1:37" ht="13" x14ac:dyDescent="0.3">
      <c r="A17" s="61" t="s">
        <v>101</v>
      </c>
      <c r="B17" s="62" t="s">
        <v>257</v>
      </c>
      <c r="C17" s="63" t="s">
        <v>258</v>
      </c>
      <c r="D17" s="83">
        <v>188226552</v>
      </c>
      <c r="E17" s="84">
        <v>29977000</v>
      </c>
      <c r="F17" s="85">
        <f t="shared" si="0"/>
        <v>218203552</v>
      </c>
      <c r="G17" s="83">
        <v>192006291</v>
      </c>
      <c r="H17" s="84">
        <v>37477000</v>
      </c>
      <c r="I17" s="85">
        <f t="shared" si="1"/>
        <v>229483291</v>
      </c>
      <c r="J17" s="83">
        <v>10490678</v>
      </c>
      <c r="K17" s="84">
        <v>10423623</v>
      </c>
      <c r="L17" s="84">
        <f t="shared" si="2"/>
        <v>20914301</v>
      </c>
      <c r="M17" s="101">
        <f t="shared" si="3"/>
        <v>9.5847665211242758E-2</v>
      </c>
      <c r="N17" s="83">
        <v>16116271</v>
      </c>
      <c r="O17" s="84">
        <v>4578674</v>
      </c>
      <c r="P17" s="84">
        <f t="shared" si="4"/>
        <v>20694945</v>
      </c>
      <c r="Q17" s="101">
        <f t="shared" si="5"/>
        <v>9.4842383684019954E-2</v>
      </c>
      <c r="R17" s="83">
        <v>53518664</v>
      </c>
      <c r="S17" s="84">
        <v>5762043</v>
      </c>
      <c r="T17" s="84">
        <f t="shared" si="6"/>
        <v>59280707</v>
      </c>
      <c r="U17" s="101">
        <f t="shared" si="7"/>
        <v>0.25832254166164981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80125613</v>
      </c>
      <c r="AA17" s="84">
        <f t="shared" si="11"/>
        <v>20764340</v>
      </c>
      <c r="AB17" s="84">
        <f t="shared" si="12"/>
        <v>100889953</v>
      </c>
      <c r="AC17" s="101">
        <f t="shared" si="13"/>
        <v>0.43963964679241069</v>
      </c>
      <c r="AD17" s="83">
        <v>42041220</v>
      </c>
      <c r="AE17" s="84">
        <v>4435673</v>
      </c>
      <c r="AF17" s="84">
        <f t="shared" si="14"/>
        <v>46476893</v>
      </c>
      <c r="AG17" s="84">
        <v>189469000</v>
      </c>
      <c r="AH17" s="84">
        <v>219217500</v>
      </c>
      <c r="AI17" s="85">
        <v>1307366629</v>
      </c>
      <c r="AJ17" s="120">
        <f t="shared" si="15"/>
        <v>5.963787694869251</v>
      </c>
      <c r="AK17" s="121">
        <f t="shared" si="16"/>
        <v>0.27548773537852456</v>
      </c>
    </row>
    <row r="18" spans="1:37" ht="13" x14ac:dyDescent="0.3">
      <c r="A18" s="61" t="s">
        <v>101</v>
      </c>
      <c r="B18" s="62" t="s">
        <v>259</v>
      </c>
      <c r="C18" s="63" t="s">
        <v>260</v>
      </c>
      <c r="D18" s="83">
        <v>489121663</v>
      </c>
      <c r="E18" s="84">
        <v>29048451</v>
      </c>
      <c r="F18" s="85">
        <f t="shared" si="0"/>
        <v>518170114</v>
      </c>
      <c r="G18" s="83">
        <v>494374769</v>
      </c>
      <c r="H18" s="84">
        <v>31268005</v>
      </c>
      <c r="I18" s="85">
        <f t="shared" si="1"/>
        <v>525642774</v>
      </c>
      <c r="J18" s="83">
        <v>127616332</v>
      </c>
      <c r="K18" s="84">
        <v>826377</v>
      </c>
      <c r="L18" s="84">
        <f t="shared" si="2"/>
        <v>128442709</v>
      </c>
      <c r="M18" s="101">
        <f t="shared" si="3"/>
        <v>0.24787749337469508</v>
      </c>
      <c r="N18" s="83">
        <v>121334043</v>
      </c>
      <c r="O18" s="84">
        <v>2547328</v>
      </c>
      <c r="P18" s="84">
        <f t="shared" si="4"/>
        <v>123881371</v>
      </c>
      <c r="Q18" s="101">
        <f t="shared" si="5"/>
        <v>0.23907471244086453</v>
      </c>
      <c r="R18" s="83">
        <v>117859846</v>
      </c>
      <c r="S18" s="84">
        <v>-804503</v>
      </c>
      <c r="T18" s="84">
        <f t="shared" si="6"/>
        <v>117055343</v>
      </c>
      <c r="U18" s="101">
        <f t="shared" si="7"/>
        <v>0.22268991183734982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366810221</v>
      </c>
      <c r="AA18" s="84">
        <f t="shared" si="11"/>
        <v>2569202</v>
      </c>
      <c r="AB18" s="84">
        <f t="shared" si="12"/>
        <v>369379423</v>
      </c>
      <c r="AC18" s="101">
        <f t="shared" si="13"/>
        <v>0.70271949177408455</v>
      </c>
      <c r="AD18" s="83">
        <v>103575190</v>
      </c>
      <c r="AE18" s="84">
        <v>9442365</v>
      </c>
      <c r="AF18" s="84">
        <f t="shared" si="14"/>
        <v>113017555</v>
      </c>
      <c r="AG18" s="84">
        <v>476549858</v>
      </c>
      <c r="AH18" s="84">
        <v>502596944</v>
      </c>
      <c r="AI18" s="85">
        <v>369159493</v>
      </c>
      <c r="AJ18" s="120">
        <f t="shared" si="15"/>
        <v>0.73450405420690346</v>
      </c>
      <c r="AK18" s="121">
        <f t="shared" si="16"/>
        <v>3.5727086822927578E-2</v>
      </c>
    </row>
    <row r="19" spans="1:37" ht="13" x14ac:dyDescent="0.3">
      <c r="A19" s="61" t="s">
        <v>101</v>
      </c>
      <c r="B19" s="62" t="s">
        <v>261</v>
      </c>
      <c r="C19" s="63" t="s">
        <v>262</v>
      </c>
      <c r="D19" s="83">
        <v>169602656</v>
      </c>
      <c r="E19" s="84">
        <v>11839850</v>
      </c>
      <c r="F19" s="85">
        <f t="shared" si="0"/>
        <v>181442506</v>
      </c>
      <c r="G19" s="83">
        <v>168268183</v>
      </c>
      <c r="H19" s="84">
        <v>12463001</v>
      </c>
      <c r="I19" s="85">
        <f t="shared" si="1"/>
        <v>180731184</v>
      </c>
      <c r="J19" s="83">
        <v>42583766</v>
      </c>
      <c r="K19" s="84">
        <v>4506690</v>
      </c>
      <c r="L19" s="84">
        <f t="shared" si="2"/>
        <v>47090456</v>
      </c>
      <c r="M19" s="101">
        <f t="shared" si="3"/>
        <v>0.25953376106919512</v>
      </c>
      <c r="N19" s="83">
        <v>41487123</v>
      </c>
      <c r="O19" s="84">
        <v>3143387</v>
      </c>
      <c r="P19" s="84">
        <f t="shared" si="4"/>
        <v>44630510</v>
      </c>
      <c r="Q19" s="101">
        <f t="shared" si="5"/>
        <v>0.24597604488553526</v>
      </c>
      <c r="R19" s="83">
        <v>30131029</v>
      </c>
      <c r="S19" s="84">
        <v>2151726</v>
      </c>
      <c r="T19" s="84">
        <f t="shared" si="6"/>
        <v>32282755</v>
      </c>
      <c r="U19" s="101">
        <f t="shared" si="7"/>
        <v>0.17862304825048897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114201918</v>
      </c>
      <c r="AA19" s="84">
        <f t="shared" si="11"/>
        <v>9801803</v>
      </c>
      <c r="AB19" s="84">
        <f t="shared" si="12"/>
        <v>124003721</v>
      </c>
      <c r="AC19" s="101">
        <f t="shared" si="13"/>
        <v>0.68612244027571911</v>
      </c>
      <c r="AD19" s="83">
        <v>27653902</v>
      </c>
      <c r="AE19" s="84">
        <v>2975160</v>
      </c>
      <c r="AF19" s="84">
        <f t="shared" si="14"/>
        <v>30629062</v>
      </c>
      <c r="AG19" s="84">
        <v>190112793</v>
      </c>
      <c r="AH19" s="84">
        <v>129889149</v>
      </c>
      <c r="AI19" s="85">
        <v>92131258</v>
      </c>
      <c r="AJ19" s="120">
        <f t="shared" si="15"/>
        <v>0.70930681053272582</v>
      </c>
      <c r="AK19" s="121">
        <f t="shared" si="16"/>
        <v>5.3990977588539879E-2</v>
      </c>
    </row>
    <row r="20" spans="1:37" ht="13" x14ac:dyDescent="0.3">
      <c r="A20" s="61" t="s">
        <v>101</v>
      </c>
      <c r="B20" s="62" t="s">
        <v>263</v>
      </c>
      <c r="C20" s="63" t="s">
        <v>264</v>
      </c>
      <c r="D20" s="83">
        <v>58292325</v>
      </c>
      <c r="E20" s="84">
        <v>20687010</v>
      </c>
      <c r="F20" s="85">
        <f t="shared" si="0"/>
        <v>78979335</v>
      </c>
      <c r="G20" s="83">
        <v>58659333</v>
      </c>
      <c r="H20" s="84">
        <v>21697391</v>
      </c>
      <c r="I20" s="85">
        <f t="shared" si="1"/>
        <v>80356724</v>
      </c>
      <c r="J20" s="83">
        <v>24508142</v>
      </c>
      <c r="K20" s="84">
        <v>5738554</v>
      </c>
      <c r="L20" s="84">
        <f t="shared" si="2"/>
        <v>30246696</v>
      </c>
      <c r="M20" s="101">
        <f t="shared" si="3"/>
        <v>0.38296974771945091</v>
      </c>
      <c r="N20" s="83">
        <v>15930916</v>
      </c>
      <c r="O20" s="84">
        <v>5033358</v>
      </c>
      <c r="P20" s="84">
        <f t="shared" si="4"/>
        <v>20964274</v>
      </c>
      <c r="Q20" s="101">
        <f t="shared" si="5"/>
        <v>0.2654399913597652</v>
      </c>
      <c r="R20" s="83">
        <v>14642729</v>
      </c>
      <c r="S20" s="84">
        <v>5988327</v>
      </c>
      <c r="T20" s="84">
        <f t="shared" si="6"/>
        <v>20631056</v>
      </c>
      <c r="U20" s="101">
        <f t="shared" si="7"/>
        <v>0.25674336848276691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55081787</v>
      </c>
      <c r="AA20" s="84">
        <f t="shared" si="11"/>
        <v>16760239</v>
      </c>
      <c r="AB20" s="84">
        <f t="shared" si="12"/>
        <v>71842026</v>
      </c>
      <c r="AC20" s="101">
        <f t="shared" si="13"/>
        <v>0.8940387614607086</v>
      </c>
      <c r="AD20" s="83">
        <v>12828590</v>
      </c>
      <c r="AE20" s="84">
        <v>2627772</v>
      </c>
      <c r="AF20" s="84">
        <f t="shared" si="14"/>
        <v>15456362</v>
      </c>
      <c r="AG20" s="84">
        <v>68143028</v>
      </c>
      <c r="AH20" s="84">
        <v>71159583</v>
      </c>
      <c r="AI20" s="85">
        <v>36993779</v>
      </c>
      <c r="AJ20" s="120">
        <f t="shared" si="15"/>
        <v>0.51987065466642768</v>
      </c>
      <c r="AK20" s="121">
        <f t="shared" si="16"/>
        <v>0.3347937891206223</v>
      </c>
    </row>
    <row r="21" spans="1:37" ht="13" x14ac:dyDescent="0.3">
      <c r="A21" s="61" t="s">
        <v>101</v>
      </c>
      <c r="B21" s="62" t="s">
        <v>67</v>
      </c>
      <c r="C21" s="63" t="s">
        <v>68</v>
      </c>
      <c r="D21" s="83">
        <v>6418414194</v>
      </c>
      <c r="E21" s="84">
        <v>576301627</v>
      </c>
      <c r="F21" s="85">
        <f t="shared" si="0"/>
        <v>6994715821</v>
      </c>
      <c r="G21" s="83">
        <v>6483155253</v>
      </c>
      <c r="H21" s="84">
        <v>655206970</v>
      </c>
      <c r="I21" s="85">
        <f t="shared" si="1"/>
        <v>7138362223</v>
      </c>
      <c r="J21" s="83">
        <v>1662124959</v>
      </c>
      <c r="K21" s="84">
        <v>31163215</v>
      </c>
      <c r="L21" s="84">
        <f t="shared" si="2"/>
        <v>1693288174</v>
      </c>
      <c r="M21" s="101">
        <f t="shared" si="3"/>
        <v>0.24208105337407673</v>
      </c>
      <c r="N21" s="83">
        <v>4045445605</v>
      </c>
      <c r="O21" s="84">
        <v>0</v>
      </c>
      <c r="P21" s="84">
        <f t="shared" si="4"/>
        <v>4045445605</v>
      </c>
      <c r="Q21" s="101">
        <f t="shared" si="5"/>
        <v>0.57835739271272391</v>
      </c>
      <c r="R21" s="83">
        <v>-1062223055</v>
      </c>
      <c r="S21" s="84">
        <v>5656770185</v>
      </c>
      <c r="T21" s="84">
        <f t="shared" si="6"/>
        <v>4594547130</v>
      </c>
      <c r="U21" s="101">
        <f t="shared" si="7"/>
        <v>0.64364163465903179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4645347509</v>
      </c>
      <c r="AA21" s="84">
        <f t="shared" si="11"/>
        <v>5687933400</v>
      </c>
      <c r="AB21" s="84">
        <f t="shared" si="12"/>
        <v>10333280909</v>
      </c>
      <c r="AC21" s="101">
        <f t="shared" si="13"/>
        <v>1.4475702669872768</v>
      </c>
      <c r="AD21" s="83">
        <v>8553137800</v>
      </c>
      <c r="AE21" s="84">
        <v>221106498</v>
      </c>
      <c r="AF21" s="84">
        <f t="shared" si="14"/>
        <v>8774244298</v>
      </c>
      <c r="AG21" s="84">
        <v>6498701830</v>
      </c>
      <c r="AH21" s="84">
        <v>6796815065</v>
      </c>
      <c r="AI21" s="85">
        <v>18178419570</v>
      </c>
      <c r="AJ21" s="120">
        <f t="shared" si="15"/>
        <v>2.6745496818957513</v>
      </c>
      <c r="AK21" s="121">
        <f t="shared" si="16"/>
        <v>-0.47635978963484293</v>
      </c>
    </row>
    <row r="22" spans="1:37" ht="13" x14ac:dyDescent="0.3">
      <c r="A22" s="61" t="s">
        <v>101</v>
      </c>
      <c r="B22" s="62" t="s">
        <v>265</v>
      </c>
      <c r="C22" s="63" t="s">
        <v>266</v>
      </c>
      <c r="D22" s="83">
        <v>110688122</v>
      </c>
      <c r="E22" s="84">
        <v>31621000</v>
      </c>
      <c r="F22" s="85">
        <f t="shared" si="0"/>
        <v>142309122</v>
      </c>
      <c r="G22" s="83">
        <v>109191245</v>
      </c>
      <c r="H22" s="84">
        <v>49067321</v>
      </c>
      <c r="I22" s="85">
        <f t="shared" si="1"/>
        <v>158258566</v>
      </c>
      <c r="J22" s="83">
        <v>38727289</v>
      </c>
      <c r="K22" s="84">
        <v>8158879</v>
      </c>
      <c r="L22" s="84">
        <f t="shared" si="2"/>
        <v>46886168</v>
      </c>
      <c r="M22" s="101">
        <f t="shared" si="3"/>
        <v>0.32946705974336626</v>
      </c>
      <c r="N22" s="83">
        <v>34928428</v>
      </c>
      <c r="O22" s="84">
        <v>9066241</v>
      </c>
      <c r="P22" s="84">
        <f t="shared" si="4"/>
        <v>43994669</v>
      </c>
      <c r="Q22" s="101">
        <f t="shared" si="5"/>
        <v>0.30914862225065237</v>
      </c>
      <c r="R22" s="83">
        <v>27756130</v>
      </c>
      <c r="S22" s="84">
        <v>3011942</v>
      </c>
      <c r="T22" s="84">
        <f t="shared" si="6"/>
        <v>30768072</v>
      </c>
      <c r="U22" s="101">
        <f t="shared" si="7"/>
        <v>0.19441647158612571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101411847</v>
      </c>
      <c r="AA22" s="84">
        <f t="shared" si="11"/>
        <v>20237062</v>
      </c>
      <c r="AB22" s="84">
        <f t="shared" si="12"/>
        <v>121648909</v>
      </c>
      <c r="AC22" s="101">
        <f t="shared" si="13"/>
        <v>0.76867187713554797</v>
      </c>
      <c r="AD22" s="83">
        <v>25387478</v>
      </c>
      <c r="AE22" s="84">
        <v>1141643</v>
      </c>
      <c r="AF22" s="84">
        <f t="shared" si="14"/>
        <v>26529121</v>
      </c>
      <c r="AG22" s="84">
        <v>146327455</v>
      </c>
      <c r="AH22" s="84">
        <v>163665533</v>
      </c>
      <c r="AI22" s="85">
        <v>130417690</v>
      </c>
      <c r="AJ22" s="120">
        <f t="shared" si="15"/>
        <v>0.79685494929466916</v>
      </c>
      <c r="AK22" s="121">
        <f t="shared" si="16"/>
        <v>0.15978482664389815</v>
      </c>
    </row>
    <row r="23" spans="1:37" ht="13" x14ac:dyDescent="0.3">
      <c r="A23" s="61" t="s">
        <v>101</v>
      </c>
      <c r="B23" s="62" t="s">
        <v>267</v>
      </c>
      <c r="C23" s="63" t="s">
        <v>268</v>
      </c>
      <c r="D23" s="83">
        <v>118218776</v>
      </c>
      <c r="E23" s="84">
        <v>33629580</v>
      </c>
      <c r="F23" s="85">
        <f t="shared" si="0"/>
        <v>151848356</v>
      </c>
      <c r="G23" s="83">
        <v>118730311</v>
      </c>
      <c r="H23" s="84">
        <v>33021226</v>
      </c>
      <c r="I23" s="85">
        <f t="shared" si="1"/>
        <v>151751537</v>
      </c>
      <c r="J23" s="83">
        <v>47947549</v>
      </c>
      <c r="K23" s="84">
        <v>6691281</v>
      </c>
      <c r="L23" s="84">
        <f t="shared" si="2"/>
        <v>54638830</v>
      </c>
      <c r="M23" s="101">
        <f t="shared" si="3"/>
        <v>0.35982496906321459</v>
      </c>
      <c r="N23" s="83">
        <v>33702963</v>
      </c>
      <c r="O23" s="84">
        <v>6453470</v>
      </c>
      <c r="P23" s="84">
        <f t="shared" si="4"/>
        <v>40156433</v>
      </c>
      <c r="Q23" s="101">
        <f t="shared" si="5"/>
        <v>0.26445089072943273</v>
      </c>
      <c r="R23" s="83">
        <v>26146420</v>
      </c>
      <c r="S23" s="84">
        <v>102859</v>
      </c>
      <c r="T23" s="84">
        <f t="shared" si="6"/>
        <v>26249279</v>
      </c>
      <c r="U23" s="101">
        <f t="shared" si="7"/>
        <v>0.17297537487215039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107796932</v>
      </c>
      <c r="AA23" s="84">
        <f t="shared" si="11"/>
        <v>13247610</v>
      </c>
      <c r="AB23" s="84">
        <f t="shared" si="12"/>
        <v>121044542</v>
      </c>
      <c r="AC23" s="101">
        <f t="shared" si="13"/>
        <v>0.79764952891383234</v>
      </c>
      <c r="AD23" s="83">
        <v>25315675</v>
      </c>
      <c r="AE23" s="84">
        <v>9938694</v>
      </c>
      <c r="AF23" s="84">
        <f t="shared" si="14"/>
        <v>35254369</v>
      </c>
      <c r="AG23" s="84">
        <v>147401103</v>
      </c>
      <c r="AH23" s="84">
        <v>165825639</v>
      </c>
      <c r="AI23" s="85">
        <v>143049974</v>
      </c>
      <c r="AJ23" s="120">
        <f t="shared" si="15"/>
        <v>0.86265293390487097</v>
      </c>
      <c r="AK23" s="121">
        <f t="shared" si="16"/>
        <v>-0.25543188703788744</v>
      </c>
    </row>
    <row r="24" spans="1:37" ht="13" x14ac:dyDescent="0.3">
      <c r="A24" s="61" t="s">
        <v>116</v>
      </c>
      <c r="B24" s="62" t="s">
        <v>269</v>
      </c>
      <c r="C24" s="63" t="s">
        <v>270</v>
      </c>
      <c r="D24" s="83">
        <v>992929176</v>
      </c>
      <c r="E24" s="84">
        <v>195479000</v>
      </c>
      <c r="F24" s="85">
        <f t="shared" si="0"/>
        <v>1188408176</v>
      </c>
      <c r="G24" s="83">
        <v>1033201544</v>
      </c>
      <c r="H24" s="84">
        <v>186327082</v>
      </c>
      <c r="I24" s="85">
        <f t="shared" si="1"/>
        <v>1219528626</v>
      </c>
      <c r="J24" s="83">
        <v>365378817</v>
      </c>
      <c r="K24" s="84">
        <v>57046168</v>
      </c>
      <c r="L24" s="84">
        <f t="shared" si="2"/>
        <v>422424985</v>
      </c>
      <c r="M24" s="101">
        <f t="shared" si="3"/>
        <v>0.35545445877174781</v>
      </c>
      <c r="N24" s="83">
        <v>294337204</v>
      </c>
      <c r="O24" s="84">
        <v>-107566175</v>
      </c>
      <c r="P24" s="84">
        <f t="shared" si="4"/>
        <v>186771029</v>
      </c>
      <c r="Q24" s="101">
        <f t="shared" si="5"/>
        <v>0.15716067321973726</v>
      </c>
      <c r="R24" s="83">
        <v>255303263</v>
      </c>
      <c r="S24" s="84">
        <v>35455702</v>
      </c>
      <c r="T24" s="84">
        <f t="shared" si="6"/>
        <v>290758965</v>
      </c>
      <c r="U24" s="101">
        <f t="shared" si="7"/>
        <v>0.23841913900264608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915019284</v>
      </c>
      <c r="AA24" s="84">
        <f t="shared" si="11"/>
        <v>-15064305</v>
      </c>
      <c r="AB24" s="84">
        <f t="shared" si="12"/>
        <v>899954979</v>
      </c>
      <c r="AC24" s="101">
        <f t="shared" si="13"/>
        <v>0.73795314010119839</v>
      </c>
      <c r="AD24" s="83">
        <v>234182389</v>
      </c>
      <c r="AE24" s="84">
        <v>38428331</v>
      </c>
      <c r="AF24" s="84">
        <f t="shared" si="14"/>
        <v>272610720</v>
      </c>
      <c r="AG24" s="84">
        <v>1112136581</v>
      </c>
      <c r="AH24" s="84">
        <v>1258038930</v>
      </c>
      <c r="AI24" s="85">
        <v>979779008</v>
      </c>
      <c r="AJ24" s="120">
        <f t="shared" si="15"/>
        <v>0.77881453795710442</v>
      </c>
      <c r="AK24" s="121">
        <f t="shared" si="16"/>
        <v>6.6572015216422864E-2</v>
      </c>
    </row>
    <row r="25" spans="1:37" ht="14" x14ac:dyDescent="0.3">
      <c r="A25" s="64" t="s">
        <v>0</v>
      </c>
      <c r="B25" s="65" t="s">
        <v>271</v>
      </c>
      <c r="C25" s="66" t="s">
        <v>0</v>
      </c>
      <c r="D25" s="86">
        <f>SUM(D17:D24)</f>
        <v>8545493464</v>
      </c>
      <c r="E25" s="87">
        <f>SUM(E17:E24)</f>
        <v>928583518</v>
      </c>
      <c r="F25" s="88">
        <f t="shared" si="0"/>
        <v>9474076982</v>
      </c>
      <c r="G25" s="86">
        <f>SUM(G17:G24)</f>
        <v>8657586929</v>
      </c>
      <c r="H25" s="87">
        <f>SUM(H17:H24)</f>
        <v>1026527996</v>
      </c>
      <c r="I25" s="88">
        <f t="shared" si="1"/>
        <v>9684114925</v>
      </c>
      <c r="J25" s="86">
        <f>SUM(J17:J24)</f>
        <v>2319377532</v>
      </c>
      <c r="K25" s="87">
        <f>SUM(K17:K24)</f>
        <v>124554787</v>
      </c>
      <c r="L25" s="87">
        <f t="shared" si="2"/>
        <v>2443932319</v>
      </c>
      <c r="M25" s="102">
        <f t="shared" si="3"/>
        <v>0.25795993885665897</v>
      </c>
      <c r="N25" s="86">
        <f>SUM(N17:N24)</f>
        <v>4603282553</v>
      </c>
      <c r="O25" s="87">
        <f>SUM(O17:O24)</f>
        <v>-76743717</v>
      </c>
      <c r="P25" s="87">
        <f t="shared" si="4"/>
        <v>4526538836</v>
      </c>
      <c r="Q25" s="102">
        <f t="shared" si="5"/>
        <v>0.47778151313315981</v>
      </c>
      <c r="R25" s="86">
        <f>SUM(R17:R24)</f>
        <v>-536864974</v>
      </c>
      <c r="S25" s="87">
        <f>SUM(S17:S24)</f>
        <v>5708438281</v>
      </c>
      <c r="T25" s="87">
        <f t="shared" si="6"/>
        <v>5171573307</v>
      </c>
      <c r="U25" s="102">
        <f t="shared" si="7"/>
        <v>0.53402642854323623</v>
      </c>
      <c r="V25" s="86">
        <f>SUM(V17:V24)</f>
        <v>0</v>
      </c>
      <c r="W25" s="87">
        <f>SUM(W17:W24)</f>
        <v>0</v>
      </c>
      <c r="X25" s="87">
        <f t="shared" si="8"/>
        <v>0</v>
      </c>
      <c r="Y25" s="102">
        <f t="shared" si="9"/>
        <v>0</v>
      </c>
      <c r="Z25" s="86">
        <f t="shared" si="10"/>
        <v>6385795111</v>
      </c>
      <c r="AA25" s="87">
        <f t="shared" si="11"/>
        <v>5756249351</v>
      </c>
      <c r="AB25" s="87">
        <f t="shared" si="12"/>
        <v>12142044462</v>
      </c>
      <c r="AC25" s="102">
        <f t="shared" si="13"/>
        <v>1.2538104469056577</v>
      </c>
      <c r="AD25" s="86">
        <f>SUM(AD17:AD24)</f>
        <v>9024122244</v>
      </c>
      <c r="AE25" s="87">
        <f>SUM(AE17:AE24)</f>
        <v>290096136</v>
      </c>
      <c r="AF25" s="87">
        <f t="shared" si="14"/>
        <v>9314218380</v>
      </c>
      <c r="AG25" s="87">
        <f>SUM(AG17:AG24)</f>
        <v>8828841648</v>
      </c>
      <c r="AH25" s="87">
        <f>SUM(AH17:AH24)</f>
        <v>9307208343</v>
      </c>
      <c r="AI25" s="88">
        <f>SUM(AI17:AI24)</f>
        <v>21237317401</v>
      </c>
      <c r="AJ25" s="122">
        <f t="shared" si="15"/>
        <v>2.2818139036258596</v>
      </c>
      <c r="AK25" s="123">
        <f t="shared" si="16"/>
        <v>-0.44476572311159401</v>
      </c>
    </row>
    <row r="26" spans="1:37" ht="13" x14ac:dyDescent="0.3">
      <c r="A26" s="61" t="s">
        <v>101</v>
      </c>
      <c r="B26" s="62" t="s">
        <v>272</v>
      </c>
      <c r="C26" s="63" t="s">
        <v>273</v>
      </c>
      <c r="D26" s="83">
        <v>196535835</v>
      </c>
      <c r="E26" s="84">
        <v>29734000</v>
      </c>
      <c r="F26" s="85">
        <f t="shared" si="0"/>
        <v>226269835</v>
      </c>
      <c r="G26" s="83">
        <v>193501196</v>
      </c>
      <c r="H26" s="84">
        <v>36903563</v>
      </c>
      <c r="I26" s="85">
        <f t="shared" si="1"/>
        <v>230404759</v>
      </c>
      <c r="J26" s="83">
        <v>72812124</v>
      </c>
      <c r="K26" s="84">
        <v>8649369</v>
      </c>
      <c r="L26" s="84">
        <f t="shared" si="2"/>
        <v>81461493</v>
      </c>
      <c r="M26" s="101">
        <f t="shared" si="3"/>
        <v>0.36001923544072945</v>
      </c>
      <c r="N26" s="83">
        <v>58942748</v>
      </c>
      <c r="O26" s="84">
        <v>6698985</v>
      </c>
      <c r="P26" s="84">
        <f t="shared" si="4"/>
        <v>65641733</v>
      </c>
      <c r="Q26" s="101">
        <f t="shared" si="5"/>
        <v>0.29010377366474854</v>
      </c>
      <c r="R26" s="83">
        <v>48024304</v>
      </c>
      <c r="S26" s="84">
        <v>11961855</v>
      </c>
      <c r="T26" s="84">
        <f t="shared" si="6"/>
        <v>59986159</v>
      </c>
      <c r="U26" s="101">
        <f t="shared" si="7"/>
        <v>0.26035121522815419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179779176</v>
      </c>
      <c r="AA26" s="84">
        <f t="shared" si="11"/>
        <v>27310209</v>
      </c>
      <c r="AB26" s="84">
        <f t="shared" si="12"/>
        <v>207089385</v>
      </c>
      <c r="AC26" s="101">
        <f t="shared" si="13"/>
        <v>0.89880689052954843</v>
      </c>
      <c r="AD26" s="83">
        <v>45994576</v>
      </c>
      <c r="AE26" s="84">
        <v>9995427</v>
      </c>
      <c r="AF26" s="84">
        <f t="shared" si="14"/>
        <v>55990003</v>
      </c>
      <c r="AG26" s="84">
        <v>236150040</v>
      </c>
      <c r="AH26" s="84">
        <v>280412059</v>
      </c>
      <c r="AI26" s="85">
        <v>237534897</v>
      </c>
      <c r="AJ26" s="120">
        <f t="shared" si="15"/>
        <v>0.8470923035446204</v>
      </c>
      <c r="AK26" s="121">
        <f t="shared" si="16"/>
        <v>7.1372669867511895E-2</v>
      </c>
    </row>
    <row r="27" spans="1:37" ht="13" x14ac:dyDescent="0.3">
      <c r="A27" s="61" t="s">
        <v>101</v>
      </c>
      <c r="B27" s="62" t="s">
        <v>274</v>
      </c>
      <c r="C27" s="63" t="s">
        <v>275</v>
      </c>
      <c r="D27" s="83">
        <v>677636470</v>
      </c>
      <c r="E27" s="84">
        <v>40347731</v>
      </c>
      <c r="F27" s="85">
        <f t="shared" si="0"/>
        <v>717984201</v>
      </c>
      <c r="G27" s="83">
        <v>642319647</v>
      </c>
      <c r="H27" s="84">
        <v>40347731</v>
      </c>
      <c r="I27" s="85">
        <f t="shared" si="1"/>
        <v>682667378</v>
      </c>
      <c r="J27" s="83">
        <v>221041330</v>
      </c>
      <c r="K27" s="84">
        <v>8067741</v>
      </c>
      <c r="L27" s="84">
        <f t="shared" si="2"/>
        <v>229109071</v>
      </c>
      <c r="M27" s="101">
        <f t="shared" si="3"/>
        <v>0.31910043519188802</v>
      </c>
      <c r="N27" s="83">
        <v>150019973</v>
      </c>
      <c r="O27" s="84">
        <v>5186050</v>
      </c>
      <c r="P27" s="84">
        <f t="shared" si="4"/>
        <v>155206023</v>
      </c>
      <c r="Q27" s="101">
        <f t="shared" si="5"/>
        <v>0.21616913406148891</v>
      </c>
      <c r="R27" s="83">
        <v>129153871</v>
      </c>
      <c r="S27" s="84">
        <v>5127136</v>
      </c>
      <c r="T27" s="84">
        <f t="shared" si="6"/>
        <v>134281007</v>
      </c>
      <c r="U27" s="101">
        <f t="shared" si="7"/>
        <v>0.19670048888728356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500215174</v>
      </c>
      <c r="AA27" s="84">
        <f t="shared" si="11"/>
        <v>18380927</v>
      </c>
      <c r="AB27" s="84">
        <f t="shared" si="12"/>
        <v>518596101</v>
      </c>
      <c r="AC27" s="101">
        <f t="shared" si="13"/>
        <v>0.75966146576290627</v>
      </c>
      <c r="AD27" s="83">
        <v>125533696</v>
      </c>
      <c r="AE27" s="84">
        <v>2881959</v>
      </c>
      <c r="AF27" s="84">
        <f t="shared" si="14"/>
        <v>128415655</v>
      </c>
      <c r="AG27" s="84">
        <v>729020889</v>
      </c>
      <c r="AH27" s="84">
        <v>770984333</v>
      </c>
      <c r="AI27" s="85">
        <v>438449384</v>
      </c>
      <c r="AJ27" s="120">
        <f t="shared" si="15"/>
        <v>0.56868779978178885</v>
      </c>
      <c r="AK27" s="121">
        <f t="shared" si="16"/>
        <v>4.5674742693949666E-2</v>
      </c>
    </row>
    <row r="28" spans="1:37" ht="13" x14ac:dyDescent="0.3">
      <c r="A28" s="61" t="s">
        <v>101</v>
      </c>
      <c r="B28" s="62" t="s">
        <v>276</v>
      </c>
      <c r="C28" s="63" t="s">
        <v>277</v>
      </c>
      <c r="D28" s="83">
        <v>1057270484</v>
      </c>
      <c r="E28" s="84">
        <v>122911000</v>
      </c>
      <c r="F28" s="85">
        <f t="shared" si="0"/>
        <v>1180181484</v>
      </c>
      <c r="G28" s="83">
        <v>1062411743</v>
      </c>
      <c r="H28" s="84">
        <v>141978527</v>
      </c>
      <c r="I28" s="85">
        <f t="shared" si="1"/>
        <v>1204390270</v>
      </c>
      <c r="J28" s="83">
        <v>334523699</v>
      </c>
      <c r="K28" s="84">
        <v>12892096</v>
      </c>
      <c r="L28" s="84">
        <f t="shared" si="2"/>
        <v>347415795</v>
      </c>
      <c r="M28" s="101">
        <f t="shared" si="3"/>
        <v>0.29437489039609438</v>
      </c>
      <c r="N28" s="83">
        <v>263504849</v>
      </c>
      <c r="O28" s="84">
        <v>25946128</v>
      </c>
      <c r="P28" s="84">
        <f t="shared" si="4"/>
        <v>289450977</v>
      </c>
      <c r="Q28" s="101">
        <f t="shared" si="5"/>
        <v>0.24525971719108924</v>
      </c>
      <c r="R28" s="83">
        <v>271862200</v>
      </c>
      <c r="S28" s="84">
        <v>24100894</v>
      </c>
      <c r="T28" s="84">
        <f t="shared" si="6"/>
        <v>295963094</v>
      </c>
      <c r="U28" s="101">
        <f t="shared" si="7"/>
        <v>0.2457368689967912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869890748</v>
      </c>
      <c r="AA28" s="84">
        <f t="shared" si="11"/>
        <v>62939118</v>
      </c>
      <c r="AB28" s="84">
        <f t="shared" si="12"/>
        <v>932829866</v>
      </c>
      <c r="AC28" s="101">
        <f t="shared" si="13"/>
        <v>0.77452457831629606</v>
      </c>
      <c r="AD28" s="83">
        <v>216845668</v>
      </c>
      <c r="AE28" s="84">
        <v>18654446</v>
      </c>
      <c r="AF28" s="84">
        <f t="shared" si="14"/>
        <v>235500114</v>
      </c>
      <c r="AG28" s="84">
        <v>1052504801</v>
      </c>
      <c r="AH28" s="84">
        <v>1116501518</v>
      </c>
      <c r="AI28" s="85">
        <v>870737563</v>
      </c>
      <c r="AJ28" s="120">
        <f t="shared" si="15"/>
        <v>0.77988032166741761</v>
      </c>
      <c r="AK28" s="121">
        <f t="shared" si="16"/>
        <v>0.25674289057881294</v>
      </c>
    </row>
    <row r="29" spans="1:37" ht="13" x14ac:dyDescent="0.3">
      <c r="A29" s="61" t="s">
        <v>116</v>
      </c>
      <c r="B29" s="62" t="s">
        <v>278</v>
      </c>
      <c r="C29" s="63" t="s">
        <v>279</v>
      </c>
      <c r="D29" s="83">
        <v>931711080</v>
      </c>
      <c r="E29" s="84">
        <v>251809032</v>
      </c>
      <c r="F29" s="85">
        <f t="shared" si="0"/>
        <v>1183520112</v>
      </c>
      <c r="G29" s="83">
        <v>840534368</v>
      </c>
      <c r="H29" s="84">
        <v>258381097</v>
      </c>
      <c r="I29" s="85">
        <f t="shared" si="1"/>
        <v>1098915465</v>
      </c>
      <c r="J29" s="83">
        <v>280456495</v>
      </c>
      <c r="K29" s="84">
        <v>37532306</v>
      </c>
      <c r="L29" s="84">
        <f t="shared" si="2"/>
        <v>317988801</v>
      </c>
      <c r="M29" s="101">
        <f t="shared" si="3"/>
        <v>0.26868052158626943</v>
      </c>
      <c r="N29" s="83">
        <v>237741192</v>
      </c>
      <c r="O29" s="84">
        <v>83744599</v>
      </c>
      <c r="P29" s="84">
        <f t="shared" si="4"/>
        <v>321485791</v>
      </c>
      <c r="Q29" s="101">
        <f t="shared" si="5"/>
        <v>0.27163525802424215</v>
      </c>
      <c r="R29" s="83">
        <v>237980059</v>
      </c>
      <c r="S29" s="84">
        <v>64523730</v>
      </c>
      <c r="T29" s="84">
        <f t="shared" si="6"/>
        <v>302503789</v>
      </c>
      <c r="U29" s="101">
        <f t="shared" si="7"/>
        <v>0.27527484928060414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756177746</v>
      </c>
      <c r="AA29" s="84">
        <f t="shared" si="11"/>
        <v>185800635</v>
      </c>
      <c r="AB29" s="84">
        <f t="shared" si="12"/>
        <v>941978381</v>
      </c>
      <c r="AC29" s="101">
        <f t="shared" si="13"/>
        <v>0.85718912054804874</v>
      </c>
      <c r="AD29" s="83">
        <v>197815546</v>
      </c>
      <c r="AE29" s="84">
        <v>111884473</v>
      </c>
      <c r="AF29" s="84">
        <f t="shared" si="14"/>
        <v>309700019</v>
      </c>
      <c r="AG29" s="84">
        <v>1128806146</v>
      </c>
      <c r="AH29" s="84">
        <v>1212802046</v>
      </c>
      <c r="AI29" s="85">
        <v>942588013</v>
      </c>
      <c r="AJ29" s="120">
        <f t="shared" si="15"/>
        <v>0.77719856765479101</v>
      </c>
      <c r="AK29" s="121">
        <f t="shared" si="16"/>
        <v>-2.3236130314864489E-2</v>
      </c>
    </row>
    <row r="30" spans="1:37" ht="14" x14ac:dyDescent="0.3">
      <c r="A30" s="64" t="s">
        <v>0</v>
      </c>
      <c r="B30" s="65" t="s">
        <v>280</v>
      </c>
      <c r="C30" s="66" t="s">
        <v>0</v>
      </c>
      <c r="D30" s="86">
        <f>SUM(D26:D29)</f>
        <v>2863153869</v>
      </c>
      <c r="E30" s="87">
        <f>SUM(E26:E29)</f>
        <v>444801763</v>
      </c>
      <c r="F30" s="88">
        <f t="shared" si="0"/>
        <v>3307955632</v>
      </c>
      <c r="G30" s="86">
        <f>SUM(G26:G29)</f>
        <v>2738766954</v>
      </c>
      <c r="H30" s="87">
        <f>SUM(H26:H29)</f>
        <v>477610918</v>
      </c>
      <c r="I30" s="88">
        <f t="shared" si="1"/>
        <v>3216377872</v>
      </c>
      <c r="J30" s="86">
        <f>SUM(J26:J29)</f>
        <v>908833648</v>
      </c>
      <c r="K30" s="87">
        <f>SUM(K26:K29)</f>
        <v>67141512</v>
      </c>
      <c r="L30" s="87">
        <f t="shared" si="2"/>
        <v>975975160</v>
      </c>
      <c r="M30" s="102">
        <f t="shared" si="3"/>
        <v>0.29503876973401921</v>
      </c>
      <c r="N30" s="86">
        <f>SUM(N26:N29)</f>
        <v>710208762</v>
      </c>
      <c r="O30" s="87">
        <f>SUM(O26:O29)</f>
        <v>121575762</v>
      </c>
      <c r="P30" s="87">
        <f t="shared" si="4"/>
        <v>831784524</v>
      </c>
      <c r="Q30" s="102">
        <f t="shared" si="5"/>
        <v>0.25144972198345372</v>
      </c>
      <c r="R30" s="86">
        <f>SUM(R26:R29)</f>
        <v>687020434</v>
      </c>
      <c r="S30" s="87">
        <f>SUM(S26:S29)</f>
        <v>105713615</v>
      </c>
      <c r="T30" s="87">
        <f t="shared" si="6"/>
        <v>792734049</v>
      </c>
      <c r="U30" s="102">
        <f t="shared" si="7"/>
        <v>0.24646794641298292</v>
      </c>
      <c r="V30" s="86">
        <f>SUM(V26:V29)</f>
        <v>0</v>
      </c>
      <c r="W30" s="87">
        <f>SUM(W26:W29)</f>
        <v>0</v>
      </c>
      <c r="X30" s="87">
        <f t="shared" si="8"/>
        <v>0</v>
      </c>
      <c r="Y30" s="102">
        <f t="shared" si="9"/>
        <v>0</v>
      </c>
      <c r="Z30" s="86">
        <f t="shared" si="10"/>
        <v>2306062844</v>
      </c>
      <c r="AA30" s="87">
        <f t="shared" si="11"/>
        <v>294430889</v>
      </c>
      <c r="AB30" s="87">
        <f t="shared" si="12"/>
        <v>2600493733</v>
      </c>
      <c r="AC30" s="102">
        <f t="shared" si="13"/>
        <v>0.80851623673898976</v>
      </c>
      <c r="AD30" s="86">
        <f>SUM(AD26:AD29)</f>
        <v>586189486</v>
      </c>
      <c r="AE30" s="87">
        <f>SUM(AE26:AE29)</f>
        <v>143416305</v>
      </c>
      <c r="AF30" s="87">
        <f t="shared" si="14"/>
        <v>729605791</v>
      </c>
      <c r="AG30" s="87">
        <f>SUM(AG26:AG29)</f>
        <v>3146481876</v>
      </c>
      <c r="AH30" s="87">
        <f>SUM(AH26:AH29)</f>
        <v>3380699956</v>
      </c>
      <c r="AI30" s="88">
        <f>SUM(AI26:AI29)</f>
        <v>2489309857</v>
      </c>
      <c r="AJ30" s="122">
        <f t="shared" si="15"/>
        <v>0.73632972147735909</v>
      </c>
      <c r="AK30" s="123">
        <f t="shared" si="16"/>
        <v>8.6523789666576256E-2</v>
      </c>
    </row>
    <row r="31" spans="1:37" ht="13" x14ac:dyDescent="0.3">
      <c r="A31" s="61" t="s">
        <v>101</v>
      </c>
      <c r="B31" s="62" t="s">
        <v>281</v>
      </c>
      <c r="C31" s="63" t="s">
        <v>282</v>
      </c>
      <c r="D31" s="83">
        <v>386289553</v>
      </c>
      <c r="E31" s="84">
        <v>26429192</v>
      </c>
      <c r="F31" s="85">
        <f t="shared" si="0"/>
        <v>412718745</v>
      </c>
      <c r="G31" s="83">
        <v>383534553</v>
      </c>
      <c r="H31" s="84">
        <v>24883000</v>
      </c>
      <c r="I31" s="85">
        <f t="shared" si="1"/>
        <v>408417553</v>
      </c>
      <c r="J31" s="83">
        <v>50854052</v>
      </c>
      <c r="K31" s="84">
        <v>3059108</v>
      </c>
      <c r="L31" s="84">
        <f t="shared" si="2"/>
        <v>53913160</v>
      </c>
      <c r="M31" s="101">
        <f t="shared" si="3"/>
        <v>0.13062929816769045</v>
      </c>
      <c r="N31" s="83">
        <v>128273917</v>
      </c>
      <c r="O31" s="84">
        <v>3832355</v>
      </c>
      <c r="P31" s="84">
        <f t="shared" si="4"/>
        <v>132106272</v>
      </c>
      <c r="Q31" s="101">
        <f t="shared" si="5"/>
        <v>0.32008788939305388</v>
      </c>
      <c r="R31" s="83">
        <v>83103000</v>
      </c>
      <c r="S31" s="84">
        <v>4349842</v>
      </c>
      <c r="T31" s="84">
        <f t="shared" si="6"/>
        <v>87452842</v>
      </c>
      <c r="U31" s="101">
        <f t="shared" si="7"/>
        <v>0.21412606132528295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262230969</v>
      </c>
      <c r="AA31" s="84">
        <f t="shared" si="11"/>
        <v>11241305</v>
      </c>
      <c r="AB31" s="84">
        <f t="shared" si="12"/>
        <v>273472274</v>
      </c>
      <c r="AC31" s="101">
        <f t="shared" si="13"/>
        <v>0.66958991353635577</v>
      </c>
      <c r="AD31" s="83">
        <v>46383893</v>
      </c>
      <c r="AE31" s="84">
        <v>7900008</v>
      </c>
      <c r="AF31" s="84">
        <f t="shared" si="14"/>
        <v>54283901</v>
      </c>
      <c r="AG31" s="84">
        <v>378343269</v>
      </c>
      <c r="AH31" s="84">
        <v>370216542</v>
      </c>
      <c r="AI31" s="85">
        <v>235546943</v>
      </c>
      <c r="AJ31" s="120">
        <f t="shared" si="15"/>
        <v>0.63624100027383435</v>
      </c>
      <c r="AK31" s="121">
        <f t="shared" si="16"/>
        <v>0.61102721781177816</v>
      </c>
    </row>
    <row r="32" spans="1:37" ht="13" x14ac:dyDescent="0.3">
      <c r="A32" s="61" t="s">
        <v>101</v>
      </c>
      <c r="B32" s="62" t="s">
        <v>283</v>
      </c>
      <c r="C32" s="63" t="s">
        <v>284</v>
      </c>
      <c r="D32" s="83">
        <v>236976973</v>
      </c>
      <c r="E32" s="84">
        <v>92505232</v>
      </c>
      <c r="F32" s="85">
        <f t="shared" si="0"/>
        <v>329482205</v>
      </c>
      <c r="G32" s="83">
        <v>239798732</v>
      </c>
      <c r="H32" s="84">
        <v>134112213</v>
      </c>
      <c r="I32" s="85">
        <f t="shared" si="1"/>
        <v>373910945</v>
      </c>
      <c r="J32" s="83">
        <v>83659915</v>
      </c>
      <c r="K32" s="84">
        <v>8873407</v>
      </c>
      <c r="L32" s="84">
        <f t="shared" si="2"/>
        <v>92533322</v>
      </c>
      <c r="M32" s="101">
        <f t="shared" si="3"/>
        <v>0.28084467262807106</v>
      </c>
      <c r="N32" s="83">
        <v>67938784</v>
      </c>
      <c r="O32" s="84">
        <v>16943645</v>
      </c>
      <c r="P32" s="84">
        <f t="shared" si="4"/>
        <v>84882429</v>
      </c>
      <c r="Q32" s="101">
        <f t="shared" si="5"/>
        <v>0.25762371294073377</v>
      </c>
      <c r="R32" s="83">
        <v>27942589</v>
      </c>
      <c r="S32" s="84">
        <v>7563239</v>
      </c>
      <c r="T32" s="84">
        <f t="shared" si="6"/>
        <v>35505828</v>
      </c>
      <c r="U32" s="101">
        <f t="shared" si="7"/>
        <v>9.495797990080232E-2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179541288</v>
      </c>
      <c r="AA32" s="84">
        <f t="shared" si="11"/>
        <v>33380291</v>
      </c>
      <c r="AB32" s="84">
        <f t="shared" si="12"/>
        <v>212921579</v>
      </c>
      <c r="AC32" s="101">
        <f t="shared" si="13"/>
        <v>0.56944462805174101</v>
      </c>
      <c r="AD32" s="83">
        <v>57502890</v>
      </c>
      <c r="AE32" s="84">
        <v>25136320</v>
      </c>
      <c r="AF32" s="84">
        <f t="shared" si="14"/>
        <v>82639210</v>
      </c>
      <c r="AG32" s="84">
        <v>317405943</v>
      </c>
      <c r="AH32" s="84">
        <v>440162907</v>
      </c>
      <c r="AI32" s="85">
        <v>319503553</v>
      </c>
      <c r="AJ32" s="120">
        <f t="shared" si="15"/>
        <v>0.72587568811199255</v>
      </c>
      <c r="AK32" s="121">
        <f t="shared" si="16"/>
        <v>-0.5703513138617855</v>
      </c>
    </row>
    <row r="33" spans="1:37" ht="13" x14ac:dyDescent="0.3">
      <c r="A33" s="61" t="s">
        <v>101</v>
      </c>
      <c r="B33" s="62" t="s">
        <v>285</v>
      </c>
      <c r="C33" s="63" t="s">
        <v>286</v>
      </c>
      <c r="D33" s="83">
        <v>242223639</v>
      </c>
      <c r="E33" s="84">
        <v>68451826</v>
      </c>
      <c r="F33" s="85">
        <f t="shared" si="0"/>
        <v>310675465</v>
      </c>
      <c r="G33" s="83">
        <v>245394239</v>
      </c>
      <c r="H33" s="84">
        <v>62988813</v>
      </c>
      <c r="I33" s="85">
        <f t="shared" si="1"/>
        <v>308383052</v>
      </c>
      <c r="J33" s="83">
        <v>121776610</v>
      </c>
      <c r="K33" s="84">
        <v>12926479</v>
      </c>
      <c r="L33" s="84">
        <f t="shared" si="2"/>
        <v>134703089</v>
      </c>
      <c r="M33" s="101">
        <f t="shared" si="3"/>
        <v>0.43358135474264115</v>
      </c>
      <c r="N33" s="83">
        <v>105725311</v>
      </c>
      <c r="O33" s="84">
        <v>14662296</v>
      </c>
      <c r="P33" s="84">
        <f t="shared" si="4"/>
        <v>120387607</v>
      </c>
      <c r="Q33" s="101">
        <f t="shared" si="5"/>
        <v>0.38750278204299138</v>
      </c>
      <c r="R33" s="83">
        <v>84541543</v>
      </c>
      <c r="S33" s="84">
        <v>8313484</v>
      </c>
      <c r="T33" s="84">
        <f t="shared" si="6"/>
        <v>92855027</v>
      </c>
      <c r="U33" s="101">
        <f t="shared" si="7"/>
        <v>0.30110288615990477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312043464</v>
      </c>
      <c r="AA33" s="84">
        <f t="shared" si="11"/>
        <v>35902259</v>
      </c>
      <c r="AB33" s="84">
        <f t="shared" si="12"/>
        <v>347945723</v>
      </c>
      <c r="AC33" s="101">
        <f t="shared" si="13"/>
        <v>1.1282906785681595</v>
      </c>
      <c r="AD33" s="83">
        <v>64098342</v>
      </c>
      <c r="AE33" s="84">
        <v>9321975</v>
      </c>
      <c r="AF33" s="84">
        <f t="shared" si="14"/>
        <v>73420317</v>
      </c>
      <c r="AG33" s="84">
        <v>278779942</v>
      </c>
      <c r="AH33" s="84">
        <v>321111601</v>
      </c>
      <c r="AI33" s="85">
        <v>293434568</v>
      </c>
      <c r="AJ33" s="120">
        <f t="shared" si="15"/>
        <v>0.91380867924482123</v>
      </c>
      <c r="AK33" s="121">
        <f t="shared" si="16"/>
        <v>0.26470479554044957</v>
      </c>
    </row>
    <row r="34" spans="1:37" ht="13" x14ac:dyDescent="0.3">
      <c r="A34" s="61" t="s">
        <v>101</v>
      </c>
      <c r="B34" s="62" t="s">
        <v>287</v>
      </c>
      <c r="C34" s="63" t="s">
        <v>288</v>
      </c>
      <c r="D34" s="83">
        <v>310502977</v>
      </c>
      <c r="E34" s="84">
        <v>40762156</v>
      </c>
      <c r="F34" s="85">
        <f t="shared" si="0"/>
        <v>351265133</v>
      </c>
      <c r="G34" s="83">
        <v>311170241</v>
      </c>
      <c r="H34" s="84">
        <v>50854928</v>
      </c>
      <c r="I34" s="85">
        <f t="shared" si="1"/>
        <v>362025169</v>
      </c>
      <c r="J34" s="83">
        <v>98811847</v>
      </c>
      <c r="K34" s="84">
        <v>6070243</v>
      </c>
      <c r="L34" s="84">
        <f t="shared" si="2"/>
        <v>104882090</v>
      </c>
      <c r="M34" s="101">
        <f t="shared" si="3"/>
        <v>0.29858383353977808</v>
      </c>
      <c r="N34" s="83">
        <v>88753264</v>
      </c>
      <c r="O34" s="84">
        <v>11242386</v>
      </c>
      <c r="P34" s="84">
        <f t="shared" si="4"/>
        <v>99995650</v>
      </c>
      <c r="Q34" s="101">
        <f t="shared" si="5"/>
        <v>0.2846728599163299</v>
      </c>
      <c r="R34" s="83">
        <v>76081488</v>
      </c>
      <c r="S34" s="84">
        <v>9994777</v>
      </c>
      <c r="T34" s="84">
        <f t="shared" si="6"/>
        <v>86076265</v>
      </c>
      <c r="U34" s="101">
        <f t="shared" si="7"/>
        <v>0.23776320645816756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263646599</v>
      </c>
      <c r="AA34" s="84">
        <f t="shared" si="11"/>
        <v>27307406</v>
      </c>
      <c r="AB34" s="84">
        <f t="shared" si="12"/>
        <v>290954005</v>
      </c>
      <c r="AC34" s="101">
        <f t="shared" si="13"/>
        <v>0.80368446703218033</v>
      </c>
      <c r="AD34" s="83">
        <v>70776804</v>
      </c>
      <c r="AE34" s="84">
        <v>8511304</v>
      </c>
      <c r="AF34" s="84">
        <f t="shared" si="14"/>
        <v>79288108</v>
      </c>
      <c r="AG34" s="84">
        <v>387525798</v>
      </c>
      <c r="AH34" s="84">
        <v>382253615</v>
      </c>
      <c r="AI34" s="85">
        <v>307538365</v>
      </c>
      <c r="AJ34" s="120">
        <f t="shared" si="15"/>
        <v>0.80454010879661664</v>
      </c>
      <c r="AK34" s="121">
        <f t="shared" si="16"/>
        <v>8.5613809828833265E-2</v>
      </c>
    </row>
    <row r="35" spans="1:37" ht="13" x14ac:dyDescent="0.3">
      <c r="A35" s="61" t="s">
        <v>116</v>
      </c>
      <c r="B35" s="62" t="s">
        <v>289</v>
      </c>
      <c r="C35" s="63" t="s">
        <v>290</v>
      </c>
      <c r="D35" s="83">
        <v>521708908</v>
      </c>
      <c r="E35" s="84">
        <v>287572000</v>
      </c>
      <c r="F35" s="85">
        <f t="shared" si="0"/>
        <v>809280908</v>
      </c>
      <c r="G35" s="83">
        <v>545708907</v>
      </c>
      <c r="H35" s="84">
        <v>290640874</v>
      </c>
      <c r="I35" s="85">
        <f t="shared" si="1"/>
        <v>836349781</v>
      </c>
      <c r="J35" s="83">
        <v>202217956</v>
      </c>
      <c r="K35" s="84">
        <v>83016220</v>
      </c>
      <c r="L35" s="84">
        <f t="shared" si="2"/>
        <v>285234176</v>
      </c>
      <c r="M35" s="101">
        <f t="shared" si="3"/>
        <v>0.35245385524404338</v>
      </c>
      <c r="N35" s="83">
        <v>175969438</v>
      </c>
      <c r="O35" s="84">
        <v>88206775</v>
      </c>
      <c r="P35" s="84">
        <f t="shared" si="4"/>
        <v>264176213</v>
      </c>
      <c r="Q35" s="101">
        <f t="shared" si="5"/>
        <v>0.32643326981834592</v>
      </c>
      <c r="R35" s="83">
        <v>126233190</v>
      </c>
      <c r="S35" s="84">
        <v>35314038</v>
      </c>
      <c r="T35" s="84">
        <f t="shared" si="6"/>
        <v>161547228</v>
      </c>
      <c r="U35" s="101">
        <f t="shared" si="7"/>
        <v>0.19315749423266723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504420584</v>
      </c>
      <c r="AA35" s="84">
        <f t="shared" si="11"/>
        <v>206537033</v>
      </c>
      <c r="AB35" s="84">
        <f t="shared" si="12"/>
        <v>710957617</v>
      </c>
      <c r="AC35" s="101">
        <f t="shared" si="13"/>
        <v>0.85007210278686018</v>
      </c>
      <c r="AD35" s="83">
        <v>126358450</v>
      </c>
      <c r="AE35" s="84">
        <v>43408386</v>
      </c>
      <c r="AF35" s="84">
        <f t="shared" si="14"/>
        <v>169766836</v>
      </c>
      <c r="AG35" s="84">
        <v>758630931</v>
      </c>
      <c r="AH35" s="84">
        <v>803312950</v>
      </c>
      <c r="AI35" s="85">
        <v>716326501</v>
      </c>
      <c r="AJ35" s="120">
        <f t="shared" si="15"/>
        <v>0.89171536572390619</v>
      </c>
      <c r="AK35" s="121">
        <f t="shared" si="16"/>
        <v>-4.8417041830242979E-2</v>
      </c>
    </row>
    <row r="36" spans="1:37" ht="14" x14ac:dyDescent="0.3">
      <c r="A36" s="64" t="s">
        <v>0</v>
      </c>
      <c r="B36" s="65" t="s">
        <v>291</v>
      </c>
      <c r="C36" s="66" t="s">
        <v>0</v>
      </c>
      <c r="D36" s="86">
        <f>SUM(D31:D35)</f>
        <v>1697702050</v>
      </c>
      <c r="E36" s="87">
        <f>SUM(E31:E35)</f>
        <v>515720406</v>
      </c>
      <c r="F36" s="88">
        <f t="shared" si="0"/>
        <v>2213422456</v>
      </c>
      <c r="G36" s="86">
        <f>SUM(G31:G35)</f>
        <v>1725606672</v>
      </c>
      <c r="H36" s="87">
        <f>SUM(H31:H35)</f>
        <v>563479828</v>
      </c>
      <c r="I36" s="88">
        <f t="shared" si="1"/>
        <v>2289086500</v>
      </c>
      <c r="J36" s="86">
        <f>SUM(J31:J35)</f>
        <v>557320380</v>
      </c>
      <c r="K36" s="87">
        <f>SUM(K31:K35)</f>
        <v>113945457</v>
      </c>
      <c r="L36" s="87">
        <f t="shared" si="2"/>
        <v>671265837</v>
      </c>
      <c r="M36" s="102">
        <f t="shared" si="3"/>
        <v>0.30327054610852833</v>
      </c>
      <c r="N36" s="86">
        <f>SUM(N31:N35)</f>
        <v>566660714</v>
      </c>
      <c r="O36" s="87">
        <f>SUM(O31:O35)</f>
        <v>134887457</v>
      </c>
      <c r="P36" s="87">
        <f t="shared" si="4"/>
        <v>701548171</v>
      </c>
      <c r="Q36" s="102">
        <f t="shared" si="5"/>
        <v>0.31695177262627355</v>
      </c>
      <c r="R36" s="86">
        <f>SUM(R31:R35)</f>
        <v>397901810</v>
      </c>
      <c r="S36" s="87">
        <f>SUM(S31:S35)</f>
        <v>65535380</v>
      </c>
      <c r="T36" s="87">
        <f t="shared" si="6"/>
        <v>463437190</v>
      </c>
      <c r="U36" s="102">
        <f t="shared" si="7"/>
        <v>0.20245507978837846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1521882904</v>
      </c>
      <c r="AA36" s="87">
        <f t="shared" si="11"/>
        <v>314368294</v>
      </c>
      <c r="AB36" s="87">
        <f t="shared" si="12"/>
        <v>1836251198</v>
      </c>
      <c r="AC36" s="102">
        <f t="shared" si="13"/>
        <v>0.80217641316743604</v>
      </c>
      <c r="AD36" s="86">
        <f>SUM(AD31:AD35)</f>
        <v>365120379</v>
      </c>
      <c r="AE36" s="87">
        <f>SUM(AE31:AE35)</f>
        <v>94277993</v>
      </c>
      <c r="AF36" s="87">
        <f t="shared" si="14"/>
        <v>459398372</v>
      </c>
      <c r="AG36" s="87">
        <f>SUM(AG31:AG35)</f>
        <v>2120685883</v>
      </c>
      <c r="AH36" s="87">
        <f>SUM(AH31:AH35)</f>
        <v>2317057615</v>
      </c>
      <c r="AI36" s="88">
        <f>SUM(AI31:AI35)</f>
        <v>1872349930</v>
      </c>
      <c r="AJ36" s="122">
        <f t="shared" si="15"/>
        <v>0.80807223690896435</v>
      </c>
      <c r="AK36" s="123">
        <f t="shared" si="16"/>
        <v>8.791537467616406E-3</v>
      </c>
    </row>
    <row r="37" spans="1:37" ht="13" x14ac:dyDescent="0.3">
      <c r="A37" s="61" t="s">
        <v>101</v>
      </c>
      <c r="B37" s="62" t="s">
        <v>69</v>
      </c>
      <c r="C37" s="63" t="s">
        <v>70</v>
      </c>
      <c r="D37" s="83">
        <v>2214241724</v>
      </c>
      <c r="E37" s="84">
        <v>68740696</v>
      </c>
      <c r="F37" s="85">
        <f t="shared" si="0"/>
        <v>2282982420</v>
      </c>
      <c r="G37" s="83">
        <v>2378499571</v>
      </c>
      <c r="H37" s="84">
        <v>185364249</v>
      </c>
      <c r="I37" s="85">
        <f t="shared" si="1"/>
        <v>2563863820</v>
      </c>
      <c r="J37" s="83">
        <v>630990847</v>
      </c>
      <c r="K37" s="84">
        <v>12862352</v>
      </c>
      <c r="L37" s="84">
        <f t="shared" si="2"/>
        <v>643853199</v>
      </c>
      <c r="M37" s="101">
        <f t="shared" si="3"/>
        <v>0.2820228458001004</v>
      </c>
      <c r="N37" s="83">
        <v>624270876</v>
      </c>
      <c r="O37" s="84">
        <v>49089234</v>
      </c>
      <c r="P37" s="84">
        <f t="shared" si="4"/>
        <v>673360110</v>
      </c>
      <c r="Q37" s="101">
        <f t="shared" si="5"/>
        <v>0.29494756687613916</v>
      </c>
      <c r="R37" s="83">
        <v>559439548</v>
      </c>
      <c r="S37" s="84">
        <v>52757127</v>
      </c>
      <c r="T37" s="84">
        <f t="shared" si="6"/>
        <v>612196675</v>
      </c>
      <c r="U37" s="101">
        <f t="shared" si="7"/>
        <v>0.23877893600448716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1814701271</v>
      </c>
      <c r="AA37" s="84">
        <f t="shared" si="11"/>
        <v>114708713</v>
      </c>
      <c r="AB37" s="84">
        <f t="shared" si="12"/>
        <v>1929409984</v>
      </c>
      <c r="AC37" s="101">
        <f t="shared" si="13"/>
        <v>0.7525399629064542</v>
      </c>
      <c r="AD37" s="83">
        <v>482426092</v>
      </c>
      <c r="AE37" s="84">
        <v>-13501008</v>
      </c>
      <c r="AF37" s="84">
        <f t="shared" si="14"/>
        <v>468925084</v>
      </c>
      <c r="AG37" s="84">
        <v>2093776532</v>
      </c>
      <c r="AH37" s="84">
        <v>2281532246</v>
      </c>
      <c r="AI37" s="85">
        <v>1669686039</v>
      </c>
      <c r="AJ37" s="120">
        <f t="shared" si="15"/>
        <v>0.73182662306320956</v>
      </c>
      <c r="AK37" s="121">
        <f t="shared" si="16"/>
        <v>0.30553194079078105</v>
      </c>
    </row>
    <row r="38" spans="1:37" ht="13" x14ac:dyDescent="0.3">
      <c r="A38" s="61" t="s">
        <v>101</v>
      </c>
      <c r="B38" s="62" t="s">
        <v>292</v>
      </c>
      <c r="C38" s="63" t="s">
        <v>293</v>
      </c>
      <c r="D38" s="83">
        <v>106840483</v>
      </c>
      <c r="E38" s="84">
        <v>18986533</v>
      </c>
      <c r="F38" s="85">
        <f t="shared" si="0"/>
        <v>125827016</v>
      </c>
      <c r="G38" s="83">
        <v>100022895</v>
      </c>
      <c r="H38" s="84">
        <v>18699650</v>
      </c>
      <c r="I38" s="85">
        <f t="shared" si="1"/>
        <v>118722545</v>
      </c>
      <c r="J38" s="83">
        <v>23002046</v>
      </c>
      <c r="K38" s="84">
        <v>1069</v>
      </c>
      <c r="L38" s="84">
        <f t="shared" si="2"/>
        <v>23003115</v>
      </c>
      <c r="M38" s="101">
        <f t="shared" si="3"/>
        <v>0.18281538997952554</v>
      </c>
      <c r="N38" s="83">
        <v>25939435</v>
      </c>
      <c r="O38" s="84">
        <v>2622533</v>
      </c>
      <c r="P38" s="84">
        <f t="shared" si="4"/>
        <v>28561968</v>
      </c>
      <c r="Q38" s="101">
        <f t="shared" si="5"/>
        <v>0.22699392314922259</v>
      </c>
      <c r="R38" s="83">
        <v>15522009</v>
      </c>
      <c r="S38" s="84">
        <v>4732489</v>
      </c>
      <c r="T38" s="84">
        <f t="shared" si="6"/>
        <v>20254498</v>
      </c>
      <c r="U38" s="101">
        <f t="shared" si="7"/>
        <v>0.1706036372451416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64463490</v>
      </c>
      <c r="AA38" s="84">
        <f t="shared" si="11"/>
        <v>7356091</v>
      </c>
      <c r="AB38" s="84">
        <f t="shared" si="12"/>
        <v>71819581</v>
      </c>
      <c r="AC38" s="101">
        <f t="shared" si="13"/>
        <v>0.60493633285910442</v>
      </c>
      <c r="AD38" s="83">
        <v>11174132</v>
      </c>
      <c r="AE38" s="84">
        <v>5061</v>
      </c>
      <c r="AF38" s="84">
        <f t="shared" si="14"/>
        <v>11179193</v>
      </c>
      <c r="AG38" s="84">
        <v>118890887</v>
      </c>
      <c r="AH38" s="84">
        <v>114496286</v>
      </c>
      <c r="AI38" s="85">
        <v>61429924</v>
      </c>
      <c r="AJ38" s="120">
        <f t="shared" si="15"/>
        <v>0.53652328949779204</v>
      </c>
      <c r="AK38" s="121">
        <f t="shared" si="16"/>
        <v>0.8118032312350274</v>
      </c>
    </row>
    <row r="39" spans="1:37" ht="13" x14ac:dyDescent="0.3">
      <c r="A39" s="61" t="s">
        <v>101</v>
      </c>
      <c r="B39" s="62" t="s">
        <v>294</v>
      </c>
      <c r="C39" s="63" t="s">
        <v>295</v>
      </c>
      <c r="D39" s="83">
        <v>150761707</v>
      </c>
      <c r="E39" s="84">
        <v>63516188</v>
      </c>
      <c r="F39" s="85">
        <f t="shared" si="0"/>
        <v>214277895</v>
      </c>
      <c r="G39" s="83">
        <v>150872674</v>
      </c>
      <c r="H39" s="84">
        <v>68124696</v>
      </c>
      <c r="I39" s="85">
        <f t="shared" si="1"/>
        <v>218997370</v>
      </c>
      <c r="J39" s="83">
        <v>65223202</v>
      </c>
      <c r="K39" s="84">
        <v>19501414</v>
      </c>
      <c r="L39" s="84">
        <f t="shared" si="2"/>
        <v>84724616</v>
      </c>
      <c r="M39" s="101">
        <f t="shared" si="3"/>
        <v>0.39539596933225429</v>
      </c>
      <c r="N39" s="83">
        <v>56597826</v>
      </c>
      <c r="O39" s="84">
        <v>19258969</v>
      </c>
      <c r="P39" s="84">
        <f t="shared" si="4"/>
        <v>75856795</v>
      </c>
      <c r="Q39" s="101">
        <f t="shared" si="5"/>
        <v>0.35401129453880437</v>
      </c>
      <c r="R39" s="83">
        <v>42276112</v>
      </c>
      <c r="S39" s="84">
        <v>11164845</v>
      </c>
      <c r="T39" s="84">
        <f t="shared" si="6"/>
        <v>53440957</v>
      </c>
      <c r="U39" s="101">
        <f t="shared" si="7"/>
        <v>0.24402556523852317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164097140</v>
      </c>
      <c r="AA39" s="84">
        <f t="shared" si="11"/>
        <v>49925228</v>
      </c>
      <c r="AB39" s="84">
        <f t="shared" si="12"/>
        <v>214022368</v>
      </c>
      <c r="AC39" s="101">
        <f t="shared" si="13"/>
        <v>0.97728282307682512</v>
      </c>
      <c r="AD39" s="83">
        <v>48951688</v>
      </c>
      <c r="AE39" s="84">
        <v>14345448</v>
      </c>
      <c r="AF39" s="84">
        <f t="shared" si="14"/>
        <v>63297136</v>
      </c>
      <c r="AG39" s="84">
        <v>206586347</v>
      </c>
      <c r="AH39" s="84">
        <v>245619967</v>
      </c>
      <c r="AI39" s="85">
        <v>198157806</v>
      </c>
      <c r="AJ39" s="120">
        <f t="shared" si="15"/>
        <v>0.80676586850937893</v>
      </c>
      <c r="AK39" s="121">
        <f t="shared" si="16"/>
        <v>-0.1557128745919879</v>
      </c>
    </row>
    <row r="40" spans="1:37" ht="13" x14ac:dyDescent="0.3">
      <c r="A40" s="61" t="s">
        <v>116</v>
      </c>
      <c r="B40" s="62" t="s">
        <v>296</v>
      </c>
      <c r="C40" s="63" t="s">
        <v>297</v>
      </c>
      <c r="D40" s="83">
        <v>233419924</v>
      </c>
      <c r="E40" s="84">
        <v>108562800</v>
      </c>
      <c r="F40" s="85">
        <f t="shared" si="0"/>
        <v>341982724</v>
      </c>
      <c r="G40" s="83">
        <v>248466709</v>
      </c>
      <c r="H40" s="84">
        <v>219473498</v>
      </c>
      <c r="I40" s="85">
        <f t="shared" si="1"/>
        <v>467940207</v>
      </c>
      <c r="J40" s="83">
        <v>84946756</v>
      </c>
      <c r="K40" s="84">
        <v>13807366</v>
      </c>
      <c r="L40" s="84">
        <f t="shared" si="2"/>
        <v>98754122</v>
      </c>
      <c r="M40" s="101">
        <f t="shared" si="3"/>
        <v>0.28876932976298536</v>
      </c>
      <c r="N40" s="83">
        <v>73838988</v>
      </c>
      <c r="O40" s="84">
        <v>11119776</v>
      </c>
      <c r="P40" s="84">
        <f t="shared" si="4"/>
        <v>84958764</v>
      </c>
      <c r="Q40" s="101">
        <f t="shared" si="5"/>
        <v>0.24842998794289972</v>
      </c>
      <c r="R40" s="83">
        <v>60784549</v>
      </c>
      <c r="S40" s="84">
        <v>10235443</v>
      </c>
      <c r="T40" s="84">
        <f t="shared" si="6"/>
        <v>71019992</v>
      </c>
      <c r="U40" s="101">
        <f t="shared" si="7"/>
        <v>0.15177151041436368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219570293</v>
      </c>
      <c r="AA40" s="84">
        <f t="shared" si="11"/>
        <v>35162585</v>
      </c>
      <c r="AB40" s="84">
        <f t="shared" si="12"/>
        <v>254732878</v>
      </c>
      <c r="AC40" s="101">
        <f t="shared" si="13"/>
        <v>0.5443705716871643</v>
      </c>
      <c r="AD40" s="83">
        <v>54084410</v>
      </c>
      <c r="AE40" s="84">
        <v>10106202</v>
      </c>
      <c r="AF40" s="84">
        <f t="shared" si="14"/>
        <v>64190612</v>
      </c>
      <c r="AG40" s="84">
        <v>315357874</v>
      </c>
      <c r="AH40" s="84">
        <v>329686963</v>
      </c>
      <c r="AI40" s="85">
        <v>233711329</v>
      </c>
      <c r="AJ40" s="120">
        <f t="shared" si="15"/>
        <v>0.70888859806082172</v>
      </c>
      <c r="AK40" s="121">
        <f t="shared" si="16"/>
        <v>0.10639219330078986</v>
      </c>
    </row>
    <row r="41" spans="1:37" ht="14" x14ac:dyDescent="0.3">
      <c r="A41" s="64" t="s">
        <v>0</v>
      </c>
      <c r="B41" s="65" t="s">
        <v>298</v>
      </c>
      <c r="C41" s="66" t="s">
        <v>0</v>
      </c>
      <c r="D41" s="86">
        <f>SUM(D37:D40)</f>
        <v>2705263838</v>
      </c>
      <c r="E41" s="87">
        <f>SUM(E37:E40)</f>
        <v>259806217</v>
      </c>
      <c r="F41" s="88">
        <f t="shared" si="0"/>
        <v>2965070055</v>
      </c>
      <c r="G41" s="86">
        <f>SUM(G37:G40)</f>
        <v>2877861849</v>
      </c>
      <c r="H41" s="87">
        <f>SUM(H37:H40)</f>
        <v>491662093</v>
      </c>
      <c r="I41" s="88">
        <f t="shared" si="1"/>
        <v>3369523942</v>
      </c>
      <c r="J41" s="86">
        <f>SUM(J37:J40)</f>
        <v>804162851</v>
      </c>
      <c r="K41" s="87">
        <f>SUM(K37:K40)</f>
        <v>46172201</v>
      </c>
      <c r="L41" s="87">
        <f t="shared" si="2"/>
        <v>850335052</v>
      </c>
      <c r="M41" s="102">
        <f t="shared" si="3"/>
        <v>0.28678413535831282</v>
      </c>
      <c r="N41" s="86">
        <f>SUM(N37:N40)</f>
        <v>780647125</v>
      </c>
      <c r="O41" s="87">
        <f>SUM(O37:O40)</f>
        <v>82090512</v>
      </c>
      <c r="P41" s="87">
        <f t="shared" si="4"/>
        <v>862737637</v>
      </c>
      <c r="Q41" s="102">
        <f t="shared" si="5"/>
        <v>0.29096703315497213</v>
      </c>
      <c r="R41" s="86">
        <f>SUM(R37:R40)</f>
        <v>678022218</v>
      </c>
      <c r="S41" s="87">
        <f>SUM(S37:S40)</f>
        <v>78889904</v>
      </c>
      <c r="T41" s="87">
        <f t="shared" si="6"/>
        <v>756912122</v>
      </c>
      <c r="U41" s="102">
        <f t="shared" si="7"/>
        <v>0.22463473625022842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2262832194</v>
      </c>
      <c r="AA41" s="87">
        <f t="shared" si="11"/>
        <v>207152617</v>
      </c>
      <c r="AB41" s="87">
        <f t="shared" si="12"/>
        <v>2469984811</v>
      </c>
      <c r="AC41" s="102">
        <f t="shared" si="13"/>
        <v>0.7330367296734287</v>
      </c>
      <c r="AD41" s="86">
        <f>SUM(AD37:AD40)</f>
        <v>596636322</v>
      </c>
      <c r="AE41" s="87">
        <f>SUM(AE37:AE40)</f>
        <v>10955703</v>
      </c>
      <c r="AF41" s="87">
        <f t="shared" si="14"/>
        <v>607592025</v>
      </c>
      <c r="AG41" s="87">
        <f>SUM(AG37:AG40)</f>
        <v>2734611640</v>
      </c>
      <c r="AH41" s="87">
        <f>SUM(AH37:AH40)</f>
        <v>2971335462</v>
      </c>
      <c r="AI41" s="88">
        <f>SUM(AI37:AI40)</f>
        <v>2162985098</v>
      </c>
      <c r="AJ41" s="122">
        <f t="shared" si="15"/>
        <v>0.72795048747006807</v>
      </c>
      <c r="AK41" s="123">
        <f t="shared" si="16"/>
        <v>0.24575717069360814</v>
      </c>
    </row>
    <row r="42" spans="1:37" ht="13" x14ac:dyDescent="0.3">
      <c r="A42" s="61" t="s">
        <v>101</v>
      </c>
      <c r="B42" s="62" t="s">
        <v>299</v>
      </c>
      <c r="C42" s="63" t="s">
        <v>300</v>
      </c>
      <c r="D42" s="83">
        <v>170461704</v>
      </c>
      <c r="E42" s="84">
        <v>46208650</v>
      </c>
      <c r="F42" s="85">
        <f t="shared" ref="F42:F74" si="17">$D42      +$E42</f>
        <v>216670354</v>
      </c>
      <c r="G42" s="83">
        <v>180328214</v>
      </c>
      <c r="H42" s="84">
        <v>49208650</v>
      </c>
      <c r="I42" s="85">
        <f t="shared" ref="I42:I74" si="18">$G42      +$H42</f>
        <v>229536864</v>
      </c>
      <c r="J42" s="83">
        <v>50272898</v>
      </c>
      <c r="K42" s="84">
        <v>10973043</v>
      </c>
      <c r="L42" s="84">
        <f t="shared" ref="L42:L74" si="19">$J42      +$K42</f>
        <v>61245941</v>
      </c>
      <c r="M42" s="101">
        <f t="shared" ref="M42:M74" si="20">IF(($F42      =0),0,($L42      /$F42      ))</f>
        <v>0.28266876325867818</v>
      </c>
      <c r="N42" s="83">
        <v>45038040</v>
      </c>
      <c r="O42" s="84">
        <v>17333707</v>
      </c>
      <c r="P42" s="84">
        <f t="shared" ref="P42:P74" si="21">$N42      +$O42</f>
        <v>62371747</v>
      </c>
      <c r="Q42" s="101">
        <f t="shared" ref="Q42:Q74" si="22">IF(($F42      =0),0,($P42      /$F42      ))</f>
        <v>0.28786470252409335</v>
      </c>
      <c r="R42" s="83">
        <v>34842550</v>
      </c>
      <c r="S42" s="84">
        <v>10308553</v>
      </c>
      <c r="T42" s="84">
        <f t="shared" ref="T42:T74" si="23">$R42      +$S42</f>
        <v>45151103</v>
      </c>
      <c r="U42" s="101">
        <f t="shared" ref="U42:U74" si="24">IF(($I42      =0),0,($T42      /$I42      ))</f>
        <v>0.19670523598335821</v>
      </c>
      <c r="V42" s="83">
        <v>0</v>
      </c>
      <c r="W42" s="84">
        <v>0</v>
      </c>
      <c r="X42" s="84">
        <f t="shared" ref="X42:X74" si="25">$V42      +$W42</f>
        <v>0</v>
      </c>
      <c r="Y42" s="101">
        <f t="shared" ref="Y42:Y74" si="26">IF(($I42      =0),0,($X42      /$I42      ))</f>
        <v>0</v>
      </c>
      <c r="Z42" s="83">
        <f t="shared" ref="Z42:Z74" si="27">$J42      +$N42      +$R42</f>
        <v>130153488</v>
      </c>
      <c r="AA42" s="84">
        <f t="shared" ref="AA42:AA74" si="28">$K42      +$O42      +$S42</f>
        <v>38615303</v>
      </c>
      <c r="AB42" s="84">
        <f t="shared" ref="AB42:AB74" si="29">$Z42      +$AA42</f>
        <v>168768791</v>
      </c>
      <c r="AC42" s="101">
        <f t="shared" ref="AC42:AC74" si="30">IF(($I42      =0),0,($AB42      /$I42      ))</f>
        <v>0.735257893041529</v>
      </c>
      <c r="AD42" s="83">
        <v>36247603</v>
      </c>
      <c r="AE42" s="84">
        <v>8652175</v>
      </c>
      <c r="AF42" s="84">
        <f t="shared" ref="AF42:AF74" si="31">$AD42      +$AE42</f>
        <v>44899778</v>
      </c>
      <c r="AG42" s="84">
        <v>195915000</v>
      </c>
      <c r="AH42" s="84">
        <v>207248000</v>
      </c>
      <c r="AI42" s="85">
        <v>-108326179</v>
      </c>
      <c r="AJ42" s="120">
        <f t="shared" ref="AJ42:AJ74" si="32">IF(($AH42      =0),0,($AI42      /$AH42      ))</f>
        <v>-0.52268865803288811</v>
      </c>
      <c r="AK42" s="121">
        <f t="shared" ref="AK42:AK74" si="33">IF(($AF42      =0),0,(($T42      /$AF42      )-1))</f>
        <v>5.5974664284532683E-3</v>
      </c>
    </row>
    <row r="43" spans="1:37" ht="13" x14ac:dyDescent="0.3">
      <c r="A43" s="61" t="s">
        <v>101</v>
      </c>
      <c r="B43" s="62" t="s">
        <v>301</v>
      </c>
      <c r="C43" s="63" t="s">
        <v>302</v>
      </c>
      <c r="D43" s="83">
        <v>312768317</v>
      </c>
      <c r="E43" s="84">
        <v>52075948</v>
      </c>
      <c r="F43" s="85">
        <f t="shared" si="17"/>
        <v>364844265</v>
      </c>
      <c r="G43" s="83">
        <v>307011124</v>
      </c>
      <c r="H43" s="84">
        <v>43652332</v>
      </c>
      <c r="I43" s="85">
        <f t="shared" si="18"/>
        <v>350663456</v>
      </c>
      <c r="J43" s="83">
        <v>92190404</v>
      </c>
      <c r="K43" s="84">
        <v>8788471</v>
      </c>
      <c r="L43" s="84">
        <f t="shared" si="19"/>
        <v>100978875</v>
      </c>
      <c r="M43" s="101">
        <f t="shared" si="20"/>
        <v>0.27677254293691583</v>
      </c>
      <c r="N43" s="83">
        <v>88345773</v>
      </c>
      <c r="O43" s="84">
        <v>12780217</v>
      </c>
      <c r="P43" s="84">
        <f t="shared" si="21"/>
        <v>101125990</v>
      </c>
      <c r="Q43" s="101">
        <f t="shared" si="22"/>
        <v>0.27717576977672925</v>
      </c>
      <c r="R43" s="83">
        <v>77823706</v>
      </c>
      <c r="S43" s="84">
        <v>2127979</v>
      </c>
      <c r="T43" s="84">
        <f t="shared" si="23"/>
        <v>79951685</v>
      </c>
      <c r="U43" s="101">
        <f t="shared" si="24"/>
        <v>0.22800118926564164</v>
      </c>
      <c r="V43" s="83">
        <v>0</v>
      </c>
      <c r="W43" s="84">
        <v>0</v>
      </c>
      <c r="X43" s="84">
        <f t="shared" si="25"/>
        <v>0</v>
      </c>
      <c r="Y43" s="101">
        <f t="shared" si="26"/>
        <v>0</v>
      </c>
      <c r="Z43" s="83">
        <f t="shared" si="27"/>
        <v>258359883</v>
      </c>
      <c r="AA43" s="84">
        <f t="shared" si="28"/>
        <v>23696667</v>
      </c>
      <c r="AB43" s="84">
        <f t="shared" si="29"/>
        <v>282056550</v>
      </c>
      <c r="AC43" s="101">
        <f t="shared" si="30"/>
        <v>0.8043511383176466</v>
      </c>
      <c r="AD43" s="83">
        <v>231782281</v>
      </c>
      <c r="AE43" s="84">
        <v>19707808</v>
      </c>
      <c r="AF43" s="84">
        <f t="shared" si="31"/>
        <v>251490089</v>
      </c>
      <c r="AG43" s="84">
        <v>345173338</v>
      </c>
      <c r="AH43" s="84">
        <v>401179659</v>
      </c>
      <c r="AI43" s="85">
        <v>324617381</v>
      </c>
      <c r="AJ43" s="120">
        <f t="shared" si="32"/>
        <v>0.80915712877656143</v>
      </c>
      <c r="AK43" s="121">
        <f t="shared" si="33"/>
        <v>-0.68208812793413898</v>
      </c>
    </row>
    <row r="44" spans="1:37" ht="13" x14ac:dyDescent="0.3">
      <c r="A44" s="61" t="s">
        <v>101</v>
      </c>
      <c r="B44" s="62" t="s">
        <v>303</v>
      </c>
      <c r="C44" s="63" t="s">
        <v>304</v>
      </c>
      <c r="D44" s="83">
        <v>613934175</v>
      </c>
      <c r="E44" s="84">
        <v>44908437</v>
      </c>
      <c r="F44" s="85">
        <f t="shared" si="17"/>
        <v>658842612</v>
      </c>
      <c r="G44" s="83">
        <v>690031509</v>
      </c>
      <c r="H44" s="84">
        <v>47330293</v>
      </c>
      <c r="I44" s="85">
        <f t="shared" si="18"/>
        <v>737361802</v>
      </c>
      <c r="J44" s="83">
        <v>183814960</v>
      </c>
      <c r="K44" s="84">
        <v>8134675</v>
      </c>
      <c r="L44" s="84">
        <f t="shared" si="19"/>
        <v>191949635</v>
      </c>
      <c r="M44" s="101">
        <f t="shared" si="20"/>
        <v>0.29134368588776099</v>
      </c>
      <c r="N44" s="83">
        <v>164381851</v>
      </c>
      <c r="O44" s="84">
        <v>6790973</v>
      </c>
      <c r="P44" s="84">
        <f t="shared" si="21"/>
        <v>171172824</v>
      </c>
      <c r="Q44" s="101">
        <f t="shared" si="22"/>
        <v>0.25980836831482901</v>
      </c>
      <c r="R44" s="83">
        <v>159727572</v>
      </c>
      <c r="S44" s="84">
        <v>5346069</v>
      </c>
      <c r="T44" s="84">
        <f t="shared" si="23"/>
        <v>165073641</v>
      </c>
      <c r="U44" s="101">
        <f t="shared" si="24"/>
        <v>0.22387061623243673</v>
      </c>
      <c r="V44" s="83">
        <v>0</v>
      </c>
      <c r="W44" s="84">
        <v>0</v>
      </c>
      <c r="X44" s="84">
        <f t="shared" si="25"/>
        <v>0</v>
      </c>
      <c r="Y44" s="101">
        <f t="shared" si="26"/>
        <v>0</v>
      </c>
      <c r="Z44" s="83">
        <f t="shared" si="27"/>
        <v>507924383</v>
      </c>
      <c r="AA44" s="84">
        <f t="shared" si="28"/>
        <v>20271717</v>
      </c>
      <c r="AB44" s="84">
        <f t="shared" si="29"/>
        <v>528196100</v>
      </c>
      <c r="AC44" s="101">
        <f t="shared" si="30"/>
        <v>0.71633233314681521</v>
      </c>
      <c r="AD44" s="83">
        <v>141459045</v>
      </c>
      <c r="AE44" s="84">
        <v>10618357</v>
      </c>
      <c r="AF44" s="84">
        <f t="shared" si="31"/>
        <v>152077402</v>
      </c>
      <c r="AG44" s="84">
        <v>623164562</v>
      </c>
      <c r="AH44" s="84">
        <v>642253762</v>
      </c>
      <c r="AI44" s="85">
        <v>542840447</v>
      </c>
      <c r="AJ44" s="120">
        <f t="shared" si="32"/>
        <v>0.84521178250412488</v>
      </c>
      <c r="AK44" s="121">
        <f t="shared" si="33"/>
        <v>8.545805510275617E-2</v>
      </c>
    </row>
    <row r="45" spans="1:37" ht="13" x14ac:dyDescent="0.3">
      <c r="A45" s="61" t="s">
        <v>101</v>
      </c>
      <c r="B45" s="62" t="s">
        <v>305</v>
      </c>
      <c r="C45" s="63" t="s">
        <v>306</v>
      </c>
      <c r="D45" s="83">
        <v>215399188</v>
      </c>
      <c r="E45" s="84">
        <v>51254049</v>
      </c>
      <c r="F45" s="85">
        <f t="shared" si="17"/>
        <v>266653237</v>
      </c>
      <c r="G45" s="83">
        <v>215954186</v>
      </c>
      <c r="H45" s="84">
        <v>50814049</v>
      </c>
      <c r="I45" s="85">
        <f t="shared" si="18"/>
        <v>266768235</v>
      </c>
      <c r="J45" s="83">
        <v>93377741</v>
      </c>
      <c r="K45" s="84">
        <v>6841915</v>
      </c>
      <c r="L45" s="84">
        <f t="shared" si="19"/>
        <v>100219656</v>
      </c>
      <c r="M45" s="101">
        <f t="shared" si="20"/>
        <v>0.37584263790504818</v>
      </c>
      <c r="N45" s="83">
        <v>64166033</v>
      </c>
      <c r="O45" s="84">
        <v>9351930</v>
      </c>
      <c r="P45" s="84">
        <f t="shared" si="21"/>
        <v>73517963</v>
      </c>
      <c r="Q45" s="101">
        <f t="shared" si="22"/>
        <v>0.27570624616118949</v>
      </c>
      <c r="R45" s="83">
        <v>3808062</v>
      </c>
      <c r="S45" s="84">
        <v>4035499</v>
      </c>
      <c r="T45" s="84">
        <f t="shared" si="23"/>
        <v>7843561</v>
      </c>
      <c r="U45" s="101">
        <f t="shared" si="24"/>
        <v>2.9402155020443119E-2</v>
      </c>
      <c r="V45" s="83">
        <v>0</v>
      </c>
      <c r="W45" s="84">
        <v>0</v>
      </c>
      <c r="X45" s="84">
        <f t="shared" si="25"/>
        <v>0</v>
      </c>
      <c r="Y45" s="101">
        <f t="shared" si="26"/>
        <v>0</v>
      </c>
      <c r="Z45" s="83">
        <f t="shared" si="27"/>
        <v>161351836</v>
      </c>
      <c r="AA45" s="84">
        <f t="shared" si="28"/>
        <v>20229344</v>
      </c>
      <c r="AB45" s="84">
        <f t="shared" si="29"/>
        <v>181581180</v>
      </c>
      <c r="AC45" s="101">
        <f t="shared" si="30"/>
        <v>0.6806701704946243</v>
      </c>
      <c r="AD45" s="83">
        <v>47912154</v>
      </c>
      <c r="AE45" s="84">
        <v>10093515</v>
      </c>
      <c r="AF45" s="84">
        <f t="shared" si="31"/>
        <v>58005669</v>
      </c>
      <c r="AG45" s="84">
        <v>240988020</v>
      </c>
      <c r="AH45" s="84">
        <v>277454270</v>
      </c>
      <c r="AI45" s="85">
        <v>252450453</v>
      </c>
      <c r="AJ45" s="120">
        <f t="shared" si="32"/>
        <v>0.90988130404336542</v>
      </c>
      <c r="AK45" s="121">
        <f t="shared" si="33"/>
        <v>-0.8647794063025116</v>
      </c>
    </row>
    <row r="46" spans="1:37" ht="13" x14ac:dyDescent="0.3">
      <c r="A46" s="61" t="s">
        <v>101</v>
      </c>
      <c r="B46" s="62" t="s">
        <v>307</v>
      </c>
      <c r="C46" s="63" t="s">
        <v>308</v>
      </c>
      <c r="D46" s="83">
        <v>410237809</v>
      </c>
      <c r="E46" s="84">
        <v>33577207</v>
      </c>
      <c r="F46" s="85">
        <f t="shared" si="17"/>
        <v>443815016</v>
      </c>
      <c r="G46" s="83">
        <v>411136597</v>
      </c>
      <c r="H46" s="84">
        <v>52877082</v>
      </c>
      <c r="I46" s="85">
        <f t="shared" si="18"/>
        <v>464013679</v>
      </c>
      <c r="J46" s="83">
        <v>168834824</v>
      </c>
      <c r="K46" s="84">
        <v>19311573</v>
      </c>
      <c r="L46" s="84">
        <f t="shared" si="19"/>
        <v>188146397</v>
      </c>
      <c r="M46" s="101">
        <f t="shared" si="20"/>
        <v>0.4239297685231993</v>
      </c>
      <c r="N46" s="83">
        <v>95565853</v>
      </c>
      <c r="O46" s="84">
        <v>5776335</v>
      </c>
      <c r="P46" s="84">
        <f t="shared" si="21"/>
        <v>101342188</v>
      </c>
      <c r="Q46" s="101">
        <f t="shared" si="22"/>
        <v>0.22834330598674471</v>
      </c>
      <c r="R46" s="83">
        <v>75165720</v>
      </c>
      <c r="S46" s="84">
        <v>1638669</v>
      </c>
      <c r="T46" s="84">
        <f t="shared" si="23"/>
        <v>76804389</v>
      </c>
      <c r="U46" s="101">
        <f t="shared" si="24"/>
        <v>0.16552182074787497</v>
      </c>
      <c r="V46" s="83">
        <v>0</v>
      </c>
      <c r="W46" s="84">
        <v>0</v>
      </c>
      <c r="X46" s="84">
        <f t="shared" si="25"/>
        <v>0</v>
      </c>
      <c r="Y46" s="101">
        <f t="shared" si="26"/>
        <v>0</v>
      </c>
      <c r="Z46" s="83">
        <f t="shared" si="27"/>
        <v>339566397</v>
      </c>
      <c r="AA46" s="84">
        <f t="shared" si="28"/>
        <v>26726577</v>
      </c>
      <c r="AB46" s="84">
        <f t="shared" si="29"/>
        <v>366292974</v>
      </c>
      <c r="AC46" s="101">
        <f t="shared" si="30"/>
        <v>0.78940124090608976</v>
      </c>
      <c r="AD46" s="83">
        <v>104631524</v>
      </c>
      <c r="AE46" s="84">
        <v>25887438</v>
      </c>
      <c r="AF46" s="84">
        <f t="shared" si="31"/>
        <v>130518962</v>
      </c>
      <c r="AG46" s="84">
        <v>401334134</v>
      </c>
      <c r="AH46" s="84">
        <v>469488681</v>
      </c>
      <c r="AI46" s="85">
        <v>383406029</v>
      </c>
      <c r="AJ46" s="120">
        <f t="shared" si="32"/>
        <v>0.81664594806280322</v>
      </c>
      <c r="AK46" s="121">
        <f t="shared" si="33"/>
        <v>-0.41154612461597728</v>
      </c>
    </row>
    <row r="47" spans="1:37" ht="13" x14ac:dyDescent="0.3">
      <c r="A47" s="61" t="s">
        <v>116</v>
      </c>
      <c r="B47" s="62" t="s">
        <v>309</v>
      </c>
      <c r="C47" s="63" t="s">
        <v>310</v>
      </c>
      <c r="D47" s="83">
        <v>602842000</v>
      </c>
      <c r="E47" s="84">
        <v>580277001</v>
      </c>
      <c r="F47" s="85">
        <f t="shared" si="17"/>
        <v>1183119001</v>
      </c>
      <c r="G47" s="83">
        <v>603353124</v>
      </c>
      <c r="H47" s="84">
        <v>591777321</v>
      </c>
      <c r="I47" s="85">
        <f t="shared" si="18"/>
        <v>1195130445</v>
      </c>
      <c r="J47" s="83">
        <v>240923970</v>
      </c>
      <c r="K47" s="84">
        <v>141580329</v>
      </c>
      <c r="L47" s="84">
        <f t="shared" si="19"/>
        <v>382504299</v>
      </c>
      <c r="M47" s="101">
        <f t="shared" si="20"/>
        <v>0.32330162788079508</v>
      </c>
      <c r="N47" s="83">
        <v>204996983</v>
      </c>
      <c r="O47" s="84">
        <v>129426303</v>
      </c>
      <c r="P47" s="84">
        <f t="shared" si="21"/>
        <v>334423286</v>
      </c>
      <c r="Q47" s="101">
        <f t="shared" si="22"/>
        <v>0.2826624250961548</v>
      </c>
      <c r="R47" s="83">
        <v>130765727</v>
      </c>
      <c r="S47" s="84">
        <v>89577724</v>
      </c>
      <c r="T47" s="84">
        <f t="shared" si="23"/>
        <v>220343451</v>
      </c>
      <c r="U47" s="101">
        <f t="shared" si="24"/>
        <v>0.1843676997116411</v>
      </c>
      <c r="V47" s="83">
        <v>0</v>
      </c>
      <c r="W47" s="84">
        <v>0</v>
      </c>
      <c r="X47" s="84">
        <f t="shared" si="25"/>
        <v>0</v>
      </c>
      <c r="Y47" s="101">
        <f t="shared" si="26"/>
        <v>0</v>
      </c>
      <c r="Z47" s="83">
        <f t="shared" si="27"/>
        <v>576686680</v>
      </c>
      <c r="AA47" s="84">
        <f t="shared" si="28"/>
        <v>360584356</v>
      </c>
      <c r="AB47" s="84">
        <f t="shared" si="29"/>
        <v>937271036</v>
      </c>
      <c r="AC47" s="101">
        <f t="shared" si="30"/>
        <v>0.78424161975055362</v>
      </c>
      <c r="AD47" s="83">
        <v>234521977</v>
      </c>
      <c r="AE47" s="84">
        <v>59955704</v>
      </c>
      <c r="AF47" s="84">
        <f t="shared" si="31"/>
        <v>294477681</v>
      </c>
      <c r="AG47" s="84">
        <v>1028062695</v>
      </c>
      <c r="AH47" s="84">
        <v>1052615695</v>
      </c>
      <c r="AI47" s="85">
        <v>799663144</v>
      </c>
      <c r="AJ47" s="120">
        <f t="shared" si="32"/>
        <v>0.75969145035406294</v>
      </c>
      <c r="AK47" s="121">
        <f t="shared" si="33"/>
        <v>-0.25174821313537854</v>
      </c>
    </row>
    <row r="48" spans="1:37" ht="14" x14ac:dyDescent="0.3">
      <c r="A48" s="64" t="s">
        <v>0</v>
      </c>
      <c r="B48" s="65" t="s">
        <v>311</v>
      </c>
      <c r="C48" s="66" t="s">
        <v>0</v>
      </c>
      <c r="D48" s="86">
        <f>SUM(D42:D47)</f>
        <v>2325643193</v>
      </c>
      <c r="E48" s="87">
        <f>SUM(E42:E47)</f>
        <v>808301292</v>
      </c>
      <c r="F48" s="88">
        <f t="shared" si="17"/>
        <v>3133944485</v>
      </c>
      <c r="G48" s="86">
        <f>SUM(G42:G47)</f>
        <v>2407814754</v>
      </c>
      <c r="H48" s="87">
        <f>SUM(H42:H47)</f>
        <v>835659727</v>
      </c>
      <c r="I48" s="88">
        <f t="shared" si="18"/>
        <v>3243474481</v>
      </c>
      <c r="J48" s="86">
        <f>SUM(J42:J47)</f>
        <v>829414797</v>
      </c>
      <c r="K48" s="87">
        <f>SUM(K42:K47)</f>
        <v>195630006</v>
      </c>
      <c r="L48" s="87">
        <f t="shared" si="19"/>
        <v>1025044803</v>
      </c>
      <c r="M48" s="102">
        <f t="shared" si="20"/>
        <v>0.32707816233062598</v>
      </c>
      <c r="N48" s="86">
        <f>SUM(N42:N47)</f>
        <v>662494533</v>
      </c>
      <c r="O48" s="87">
        <f>SUM(O42:O47)</f>
        <v>181459465</v>
      </c>
      <c r="P48" s="87">
        <f t="shared" si="21"/>
        <v>843953998</v>
      </c>
      <c r="Q48" s="102">
        <f t="shared" si="22"/>
        <v>0.26929449517673892</v>
      </c>
      <c r="R48" s="86">
        <f>SUM(R42:R47)</f>
        <v>482133337</v>
      </c>
      <c r="S48" s="87">
        <f>SUM(S42:S47)</f>
        <v>113034493</v>
      </c>
      <c r="T48" s="87">
        <f t="shared" si="23"/>
        <v>595167830</v>
      </c>
      <c r="U48" s="102">
        <f t="shared" si="24"/>
        <v>0.18349699789113277</v>
      </c>
      <c r="V48" s="86">
        <f>SUM(V42:V47)</f>
        <v>0</v>
      </c>
      <c r="W48" s="87">
        <f>SUM(W42:W47)</f>
        <v>0</v>
      </c>
      <c r="X48" s="87">
        <f t="shared" si="25"/>
        <v>0</v>
      </c>
      <c r="Y48" s="102">
        <f t="shared" si="26"/>
        <v>0</v>
      </c>
      <c r="Z48" s="86">
        <f t="shared" si="27"/>
        <v>1974042667</v>
      </c>
      <c r="AA48" s="87">
        <f t="shared" si="28"/>
        <v>490123964</v>
      </c>
      <c r="AB48" s="87">
        <f t="shared" si="29"/>
        <v>2464166631</v>
      </c>
      <c r="AC48" s="102">
        <f t="shared" si="30"/>
        <v>0.75973054372244342</v>
      </c>
      <c r="AD48" s="86">
        <f>SUM(AD42:AD47)</f>
        <v>796554584</v>
      </c>
      <c r="AE48" s="87">
        <f>SUM(AE42:AE47)</f>
        <v>134914997</v>
      </c>
      <c r="AF48" s="87">
        <f t="shared" si="31"/>
        <v>931469581</v>
      </c>
      <c r="AG48" s="87">
        <f>SUM(AG42:AG47)</f>
        <v>2834637749</v>
      </c>
      <c r="AH48" s="87">
        <f>SUM(AH42:AH47)</f>
        <v>3050240067</v>
      </c>
      <c r="AI48" s="88">
        <f>SUM(AI42:AI47)</f>
        <v>2194651275</v>
      </c>
      <c r="AJ48" s="122">
        <f t="shared" si="32"/>
        <v>0.71950116279159082</v>
      </c>
      <c r="AK48" s="123">
        <f t="shared" si="33"/>
        <v>-0.3610442658137647</v>
      </c>
    </row>
    <row r="49" spans="1:37" ht="13" x14ac:dyDescent="0.3">
      <c r="A49" s="61" t="s">
        <v>101</v>
      </c>
      <c r="B49" s="62" t="s">
        <v>312</v>
      </c>
      <c r="C49" s="63" t="s">
        <v>313</v>
      </c>
      <c r="D49" s="83">
        <v>228193202</v>
      </c>
      <c r="E49" s="84">
        <v>47208016</v>
      </c>
      <c r="F49" s="85">
        <f t="shared" si="17"/>
        <v>275401218</v>
      </c>
      <c r="G49" s="83">
        <v>222586894</v>
      </c>
      <c r="H49" s="84">
        <v>53489747</v>
      </c>
      <c r="I49" s="85">
        <f t="shared" si="18"/>
        <v>276076641</v>
      </c>
      <c r="J49" s="83">
        <v>88530854</v>
      </c>
      <c r="K49" s="84">
        <v>-8385679</v>
      </c>
      <c r="L49" s="84">
        <f t="shared" si="19"/>
        <v>80145175</v>
      </c>
      <c r="M49" s="101">
        <f t="shared" si="20"/>
        <v>0.29101242028639102</v>
      </c>
      <c r="N49" s="83">
        <v>72673877</v>
      </c>
      <c r="O49" s="84">
        <v>11526977</v>
      </c>
      <c r="P49" s="84">
        <f t="shared" si="21"/>
        <v>84200854</v>
      </c>
      <c r="Q49" s="101">
        <f t="shared" si="22"/>
        <v>0.30573885842436616</v>
      </c>
      <c r="R49" s="83">
        <v>57039566</v>
      </c>
      <c r="S49" s="84">
        <v>7160665</v>
      </c>
      <c r="T49" s="84">
        <f t="shared" si="23"/>
        <v>64200231</v>
      </c>
      <c r="U49" s="101">
        <f t="shared" si="24"/>
        <v>0.23254495841247214</v>
      </c>
      <c r="V49" s="83">
        <v>0</v>
      </c>
      <c r="W49" s="84">
        <v>0</v>
      </c>
      <c r="X49" s="84">
        <f t="shared" si="25"/>
        <v>0</v>
      </c>
      <c r="Y49" s="101">
        <f t="shared" si="26"/>
        <v>0</v>
      </c>
      <c r="Z49" s="83">
        <f t="shared" si="27"/>
        <v>218244297</v>
      </c>
      <c r="AA49" s="84">
        <f t="shared" si="28"/>
        <v>10301963</v>
      </c>
      <c r="AB49" s="84">
        <f t="shared" si="29"/>
        <v>228546260</v>
      </c>
      <c r="AC49" s="101">
        <f t="shared" si="30"/>
        <v>0.82783628188231972</v>
      </c>
      <c r="AD49" s="83">
        <v>54486379</v>
      </c>
      <c r="AE49" s="84">
        <v>18108629</v>
      </c>
      <c r="AF49" s="84">
        <f t="shared" si="31"/>
        <v>72595008</v>
      </c>
      <c r="AG49" s="84">
        <v>268715977</v>
      </c>
      <c r="AH49" s="84">
        <v>322076676</v>
      </c>
      <c r="AI49" s="85">
        <v>282236036</v>
      </c>
      <c r="AJ49" s="120">
        <f t="shared" si="32"/>
        <v>0.87630076013327962</v>
      </c>
      <c r="AK49" s="121">
        <f t="shared" si="33"/>
        <v>-0.11563848853078162</v>
      </c>
    </row>
    <row r="50" spans="1:37" ht="13" x14ac:dyDescent="0.3">
      <c r="A50" s="61" t="s">
        <v>101</v>
      </c>
      <c r="B50" s="62" t="s">
        <v>314</v>
      </c>
      <c r="C50" s="63" t="s">
        <v>315</v>
      </c>
      <c r="D50" s="83">
        <v>286748344</v>
      </c>
      <c r="E50" s="84">
        <v>44921950</v>
      </c>
      <c r="F50" s="85">
        <f t="shared" si="17"/>
        <v>331670294</v>
      </c>
      <c r="G50" s="83">
        <v>301119731</v>
      </c>
      <c r="H50" s="84">
        <v>52559452</v>
      </c>
      <c r="I50" s="85">
        <f t="shared" si="18"/>
        <v>353679183</v>
      </c>
      <c r="J50" s="83">
        <v>105594956</v>
      </c>
      <c r="K50" s="84">
        <v>23571222</v>
      </c>
      <c r="L50" s="84">
        <f t="shared" si="19"/>
        <v>129166178</v>
      </c>
      <c r="M50" s="101">
        <f t="shared" si="20"/>
        <v>0.38944150361563584</v>
      </c>
      <c r="N50" s="83">
        <v>91267380</v>
      </c>
      <c r="O50" s="84">
        <v>18086569</v>
      </c>
      <c r="P50" s="84">
        <f t="shared" si="21"/>
        <v>109353949</v>
      </c>
      <c r="Q50" s="101">
        <f t="shared" si="22"/>
        <v>0.3297067930961583</v>
      </c>
      <c r="R50" s="83">
        <v>66338570</v>
      </c>
      <c r="S50" s="84">
        <v>7327976</v>
      </c>
      <c r="T50" s="84">
        <f t="shared" si="23"/>
        <v>73666546</v>
      </c>
      <c r="U50" s="101">
        <f t="shared" si="24"/>
        <v>0.20828634972276555</v>
      </c>
      <c r="V50" s="83">
        <v>0</v>
      </c>
      <c r="W50" s="84">
        <v>0</v>
      </c>
      <c r="X50" s="84">
        <f t="shared" si="25"/>
        <v>0</v>
      </c>
      <c r="Y50" s="101">
        <f t="shared" si="26"/>
        <v>0</v>
      </c>
      <c r="Z50" s="83">
        <f t="shared" si="27"/>
        <v>263200906</v>
      </c>
      <c r="AA50" s="84">
        <f t="shared" si="28"/>
        <v>48985767</v>
      </c>
      <c r="AB50" s="84">
        <f t="shared" si="29"/>
        <v>312186673</v>
      </c>
      <c r="AC50" s="101">
        <f t="shared" si="30"/>
        <v>0.882683199932635</v>
      </c>
      <c r="AD50" s="83">
        <v>63299327</v>
      </c>
      <c r="AE50" s="84">
        <v>10279056</v>
      </c>
      <c r="AF50" s="84">
        <f t="shared" si="31"/>
        <v>73578383</v>
      </c>
      <c r="AG50" s="84">
        <v>305859407</v>
      </c>
      <c r="AH50" s="84">
        <v>333251038</v>
      </c>
      <c r="AI50" s="85">
        <v>311572278</v>
      </c>
      <c r="AJ50" s="120">
        <f t="shared" si="32"/>
        <v>0.93494765948786029</v>
      </c>
      <c r="AK50" s="121">
        <f t="shared" si="33"/>
        <v>1.1982187757511031E-3</v>
      </c>
    </row>
    <row r="51" spans="1:37" ht="13" x14ac:dyDescent="0.3">
      <c r="A51" s="61" t="s">
        <v>101</v>
      </c>
      <c r="B51" s="62" t="s">
        <v>316</v>
      </c>
      <c r="C51" s="63" t="s">
        <v>317</v>
      </c>
      <c r="D51" s="83">
        <v>303179763</v>
      </c>
      <c r="E51" s="84">
        <v>50266951</v>
      </c>
      <c r="F51" s="85">
        <f t="shared" si="17"/>
        <v>353446714</v>
      </c>
      <c r="G51" s="83">
        <v>311527767</v>
      </c>
      <c r="H51" s="84">
        <v>64336449</v>
      </c>
      <c r="I51" s="85">
        <f t="shared" si="18"/>
        <v>375864216</v>
      </c>
      <c r="J51" s="83">
        <v>111319525</v>
      </c>
      <c r="K51" s="84">
        <v>10669887</v>
      </c>
      <c r="L51" s="84">
        <f t="shared" si="19"/>
        <v>121989412</v>
      </c>
      <c r="M51" s="101">
        <f t="shared" si="20"/>
        <v>0.34514230057320605</v>
      </c>
      <c r="N51" s="83">
        <v>83901724</v>
      </c>
      <c r="O51" s="84">
        <v>9727204</v>
      </c>
      <c r="P51" s="84">
        <f t="shared" si="21"/>
        <v>93628928</v>
      </c>
      <c r="Q51" s="101">
        <f t="shared" si="22"/>
        <v>0.26490252785318014</v>
      </c>
      <c r="R51" s="83">
        <v>68786996</v>
      </c>
      <c r="S51" s="84">
        <v>3331664</v>
      </c>
      <c r="T51" s="84">
        <f t="shared" si="23"/>
        <v>72118660</v>
      </c>
      <c r="U51" s="101">
        <f t="shared" si="24"/>
        <v>0.19187423790297717</v>
      </c>
      <c r="V51" s="83">
        <v>0</v>
      </c>
      <c r="W51" s="84">
        <v>0</v>
      </c>
      <c r="X51" s="84">
        <f t="shared" si="25"/>
        <v>0</v>
      </c>
      <c r="Y51" s="101">
        <f t="shared" si="26"/>
        <v>0</v>
      </c>
      <c r="Z51" s="83">
        <f t="shared" si="27"/>
        <v>264008245</v>
      </c>
      <c r="AA51" s="84">
        <f t="shared" si="28"/>
        <v>23728755</v>
      </c>
      <c r="AB51" s="84">
        <f t="shared" si="29"/>
        <v>287737000</v>
      </c>
      <c r="AC51" s="101">
        <f t="shared" si="30"/>
        <v>0.76553443438201629</v>
      </c>
      <c r="AD51" s="83">
        <v>65622720</v>
      </c>
      <c r="AE51" s="84">
        <v>8318049</v>
      </c>
      <c r="AF51" s="84">
        <f t="shared" si="31"/>
        <v>73940769</v>
      </c>
      <c r="AG51" s="84">
        <v>292215120</v>
      </c>
      <c r="AH51" s="84">
        <v>364895013</v>
      </c>
      <c r="AI51" s="85">
        <v>390202790</v>
      </c>
      <c r="AJ51" s="120">
        <f t="shared" si="32"/>
        <v>1.0693563246916724</v>
      </c>
      <c r="AK51" s="121">
        <f t="shared" si="33"/>
        <v>-2.4642819173276376E-2</v>
      </c>
    </row>
    <row r="52" spans="1:37" ht="13" x14ac:dyDescent="0.3">
      <c r="A52" s="61" t="s">
        <v>101</v>
      </c>
      <c r="B52" s="62" t="s">
        <v>318</v>
      </c>
      <c r="C52" s="63" t="s">
        <v>319</v>
      </c>
      <c r="D52" s="83">
        <v>199868553</v>
      </c>
      <c r="E52" s="84">
        <v>25565000</v>
      </c>
      <c r="F52" s="85">
        <f t="shared" si="17"/>
        <v>225433553</v>
      </c>
      <c r="G52" s="83">
        <v>200955553</v>
      </c>
      <c r="H52" s="84">
        <v>28565000</v>
      </c>
      <c r="I52" s="85">
        <f t="shared" si="18"/>
        <v>229520553</v>
      </c>
      <c r="J52" s="83">
        <v>78092131</v>
      </c>
      <c r="K52" s="84">
        <v>4796315</v>
      </c>
      <c r="L52" s="84">
        <f t="shared" si="19"/>
        <v>82888446</v>
      </c>
      <c r="M52" s="101">
        <f t="shared" si="20"/>
        <v>0.36768460105847689</v>
      </c>
      <c r="N52" s="83">
        <v>55959191</v>
      </c>
      <c r="O52" s="84">
        <v>7866598</v>
      </c>
      <c r="P52" s="84">
        <f t="shared" si="21"/>
        <v>63825789</v>
      </c>
      <c r="Q52" s="101">
        <f t="shared" si="22"/>
        <v>0.28312461987413207</v>
      </c>
      <c r="R52" s="83">
        <v>38838361</v>
      </c>
      <c r="S52" s="84">
        <v>3227080</v>
      </c>
      <c r="T52" s="84">
        <f t="shared" si="23"/>
        <v>42065441</v>
      </c>
      <c r="U52" s="101">
        <f t="shared" si="24"/>
        <v>0.18327526859871238</v>
      </c>
      <c r="V52" s="83">
        <v>0</v>
      </c>
      <c r="W52" s="84">
        <v>0</v>
      </c>
      <c r="X52" s="84">
        <f t="shared" si="25"/>
        <v>0</v>
      </c>
      <c r="Y52" s="101">
        <f t="shared" si="26"/>
        <v>0</v>
      </c>
      <c r="Z52" s="83">
        <f t="shared" si="27"/>
        <v>172889683</v>
      </c>
      <c r="AA52" s="84">
        <f t="shared" si="28"/>
        <v>15889993</v>
      </c>
      <c r="AB52" s="84">
        <f t="shared" si="29"/>
        <v>188779676</v>
      </c>
      <c r="AC52" s="101">
        <f t="shared" si="30"/>
        <v>0.82249573527299757</v>
      </c>
      <c r="AD52" s="83">
        <v>54219126</v>
      </c>
      <c r="AE52" s="84">
        <v>5579007</v>
      </c>
      <c r="AF52" s="84">
        <f t="shared" si="31"/>
        <v>59798133</v>
      </c>
      <c r="AG52" s="84">
        <v>189860643</v>
      </c>
      <c r="AH52" s="84">
        <v>224832256</v>
      </c>
      <c r="AI52" s="85">
        <v>-146048679</v>
      </c>
      <c r="AJ52" s="120">
        <f t="shared" si="32"/>
        <v>-0.64958952775886392</v>
      </c>
      <c r="AK52" s="121">
        <f t="shared" si="33"/>
        <v>-0.29654256931399514</v>
      </c>
    </row>
    <row r="53" spans="1:37" ht="13" x14ac:dyDescent="0.3">
      <c r="A53" s="61" t="s">
        <v>116</v>
      </c>
      <c r="B53" s="62" t="s">
        <v>320</v>
      </c>
      <c r="C53" s="63" t="s">
        <v>321</v>
      </c>
      <c r="D53" s="83">
        <v>562424098</v>
      </c>
      <c r="E53" s="84">
        <v>291451799</v>
      </c>
      <c r="F53" s="85">
        <f t="shared" si="17"/>
        <v>853875897</v>
      </c>
      <c r="G53" s="83">
        <v>563136619</v>
      </c>
      <c r="H53" s="84">
        <v>295610621</v>
      </c>
      <c r="I53" s="85">
        <f t="shared" si="18"/>
        <v>858747240</v>
      </c>
      <c r="J53" s="83">
        <v>214929826</v>
      </c>
      <c r="K53" s="84">
        <v>0</v>
      </c>
      <c r="L53" s="84">
        <f t="shared" si="19"/>
        <v>214929826</v>
      </c>
      <c r="M53" s="101">
        <f t="shared" si="20"/>
        <v>0.25171084785872577</v>
      </c>
      <c r="N53" s="83">
        <v>16429116</v>
      </c>
      <c r="O53" s="84">
        <v>12340864</v>
      </c>
      <c r="P53" s="84">
        <f t="shared" si="21"/>
        <v>28769980</v>
      </c>
      <c r="Q53" s="101">
        <f t="shared" si="22"/>
        <v>3.369339748443561E-2</v>
      </c>
      <c r="R53" s="83">
        <v>270394564</v>
      </c>
      <c r="S53" s="84">
        <v>37089697</v>
      </c>
      <c r="T53" s="84">
        <f t="shared" si="23"/>
        <v>307484261</v>
      </c>
      <c r="U53" s="101">
        <f t="shared" si="24"/>
        <v>0.3580614256180899</v>
      </c>
      <c r="V53" s="83">
        <v>0</v>
      </c>
      <c r="W53" s="84">
        <v>0</v>
      </c>
      <c r="X53" s="84">
        <f t="shared" si="25"/>
        <v>0</v>
      </c>
      <c r="Y53" s="101">
        <f t="shared" si="26"/>
        <v>0</v>
      </c>
      <c r="Z53" s="83">
        <f t="shared" si="27"/>
        <v>501753506</v>
      </c>
      <c r="AA53" s="84">
        <f t="shared" si="28"/>
        <v>49430561</v>
      </c>
      <c r="AB53" s="84">
        <f t="shared" si="29"/>
        <v>551184067</v>
      </c>
      <c r="AC53" s="101">
        <f t="shared" si="30"/>
        <v>0.64184668238351483</v>
      </c>
      <c r="AD53" s="83">
        <v>310259266</v>
      </c>
      <c r="AE53" s="84">
        <v>22253309</v>
      </c>
      <c r="AF53" s="84">
        <f t="shared" si="31"/>
        <v>332512575</v>
      </c>
      <c r="AG53" s="84">
        <v>839065742</v>
      </c>
      <c r="AH53" s="84">
        <v>901989972</v>
      </c>
      <c r="AI53" s="85">
        <v>671955244</v>
      </c>
      <c r="AJ53" s="120">
        <f t="shared" si="32"/>
        <v>0.74496975006280886</v>
      </c>
      <c r="AK53" s="121">
        <f t="shared" si="33"/>
        <v>-7.5270278124067946E-2</v>
      </c>
    </row>
    <row r="54" spans="1:37" ht="14" x14ac:dyDescent="0.3">
      <c r="A54" s="64" t="s">
        <v>0</v>
      </c>
      <c r="B54" s="65" t="s">
        <v>322</v>
      </c>
      <c r="C54" s="66" t="s">
        <v>0</v>
      </c>
      <c r="D54" s="86">
        <f>SUM(D49:D53)</f>
        <v>1580413960</v>
      </c>
      <c r="E54" s="87">
        <f>SUM(E49:E53)</f>
        <v>459413716</v>
      </c>
      <c r="F54" s="88">
        <f t="shared" si="17"/>
        <v>2039827676</v>
      </c>
      <c r="G54" s="86">
        <f>SUM(G49:G53)</f>
        <v>1599326564</v>
      </c>
      <c r="H54" s="87">
        <f>SUM(H49:H53)</f>
        <v>494561269</v>
      </c>
      <c r="I54" s="88">
        <f t="shared" si="18"/>
        <v>2093887833</v>
      </c>
      <c r="J54" s="86">
        <f>SUM(J49:J53)</f>
        <v>598467292</v>
      </c>
      <c r="K54" s="87">
        <f>SUM(K49:K53)</f>
        <v>30651745</v>
      </c>
      <c r="L54" s="87">
        <f t="shared" si="19"/>
        <v>629119037</v>
      </c>
      <c r="M54" s="102">
        <f t="shared" si="20"/>
        <v>0.30841773763638258</v>
      </c>
      <c r="N54" s="86">
        <f>SUM(N49:N53)</f>
        <v>320231288</v>
      </c>
      <c r="O54" s="87">
        <f>SUM(O49:O53)</f>
        <v>59548212</v>
      </c>
      <c r="P54" s="87">
        <f t="shared" si="21"/>
        <v>379779500</v>
      </c>
      <c r="Q54" s="102">
        <f t="shared" si="22"/>
        <v>0.18618214884932272</v>
      </c>
      <c r="R54" s="86">
        <f>SUM(R49:R53)</f>
        <v>501398057</v>
      </c>
      <c r="S54" s="87">
        <f>SUM(S49:S53)</f>
        <v>58137082</v>
      </c>
      <c r="T54" s="87">
        <f t="shared" si="23"/>
        <v>559535139</v>
      </c>
      <c r="U54" s="102">
        <f t="shared" si="24"/>
        <v>0.26722307192469369</v>
      </c>
      <c r="V54" s="86">
        <f>SUM(V49:V53)</f>
        <v>0</v>
      </c>
      <c r="W54" s="87">
        <f>SUM(W49:W53)</f>
        <v>0</v>
      </c>
      <c r="X54" s="87">
        <f t="shared" si="25"/>
        <v>0</v>
      </c>
      <c r="Y54" s="102">
        <f t="shared" si="26"/>
        <v>0</v>
      </c>
      <c r="Z54" s="86">
        <f t="shared" si="27"/>
        <v>1420096637</v>
      </c>
      <c r="AA54" s="87">
        <f t="shared" si="28"/>
        <v>148337039</v>
      </c>
      <c r="AB54" s="87">
        <f t="shared" si="29"/>
        <v>1568433676</v>
      </c>
      <c r="AC54" s="102">
        <f t="shared" si="30"/>
        <v>0.74905334052819816</v>
      </c>
      <c r="AD54" s="86">
        <f>SUM(AD49:AD53)</f>
        <v>547886818</v>
      </c>
      <c r="AE54" s="87">
        <f>SUM(AE49:AE53)</f>
        <v>64538050</v>
      </c>
      <c r="AF54" s="87">
        <f t="shared" si="31"/>
        <v>612424868</v>
      </c>
      <c r="AG54" s="87">
        <f>SUM(AG49:AG53)</f>
        <v>1895716889</v>
      </c>
      <c r="AH54" s="87">
        <f>SUM(AH49:AH53)</f>
        <v>2147044955</v>
      </c>
      <c r="AI54" s="88">
        <f>SUM(AI49:AI53)</f>
        <v>1509917669</v>
      </c>
      <c r="AJ54" s="122">
        <f t="shared" si="32"/>
        <v>0.70325386782597665</v>
      </c>
      <c r="AK54" s="123">
        <f t="shared" si="33"/>
        <v>-8.6361171408212645E-2</v>
      </c>
    </row>
    <row r="55" spans="1:37" ht="13" x14ac:dyDescent="0.3">
      <c r="A55" s="61" t="s">
        <v>101</v>
      </c>
      <c r="B55" s="62" t="s">
        <v>323</v>
      </c>
      <c r="C55" s="63" t="s">
        <v>324</v>
      </c>
      <c r="D55" s="83">
        <v>188522190</v>
      </c>
      <c r="E55" s="84">
        <v>30838200</v>
      </c>
      <c r="F55" s="85">
        <f t="shared" si="17"/>
        <v>219360390</v>
      </c>
      <c r="G55" s="83">
        <v>189618707</v>
      </c>
      <c r="H55" s="84">
        <v>56369188</v>
      </c>
      <c r="I55" s="85">
        <f t="shared" si="18"/>
        <v>245987895</v>
      </c>
      <c r="J55" s="83">
        <v>67893559</v>
      </c>
      <c r="K55" s="84">
        <v>10001845</v>
      </c>
      <c r="L55" s="84">
        <f t="shared" si="19"/>
        <v>77895404</v>
      </c>
      <c r="M55" s="101">
        <f t="shared" si="20"/>
        <v>0.3551024138861168</v>
      </c>
      <c r="N55" s="83">
        <v>54907646</v>
      </c>
      <c r="O55" s="84">
        <v>19688128</v>
      </c>
      <c r="P55" s="84">
        <f t="shared" si="21"/>
        <v>74595774</v>
      </c>
      <c r="Q55" s="101">
        <f t="shared" si="22"/>
        <v>0.34006036367823744</v>
      </c>
      <c r="R55" s="83">
        <v>44463349</v>
      </c>
      <c r="S55" s="84">
        <v>9139626</v>
      </c>
      <c r="T55" s="84">
        <f t="shared" si="23"/>
        <v>53602975</v>
      </c>
      <c r="U55" s="101">
        <f t="shared" si="24"/>
        <v>0.21790899507473732</v>
      </c>
      <c r="V55" s="83">
        <v>0</v>
      </c>
      <c r="W55" s="84">
        <v>0</v>
      </c>
      <c r="X55" s="84">
        <f t="shared" si="25"/>
        <v>0</v>
      </c>
      <c r="Y55" s="101">
        <f t="shared" si="26"/>
        <v>0</v>
      </c>
      <c r="Z55" s="83">
        <f t="shared" si="27"/>
        <v>167264554</v>
      </c>
      <c r="AA55" s="84">
        <f t="shared" si="28"/>
        <v>38829599</v>
      </c>
      <c r="AB55" s="84">
        <f t="shared" si="29"/>
        <v>206094153</v>
      </c>
      <c r="AC55" s="101">
        <f t="shared" si="30"/>
        <v>0.8378223367454728</v>
      </c>
      <c r="AD55" s="83">
        <v>40622036</v>
      </c>
      <c r="AE55" s="84">
        <v>5334950</v>
      </c>
      <c r="AF55" s="84">
        <f t="shared" si="31"/>
        <v>45956986</v>
      </c>
      <c r="AG55" s="84">
        <v>241200733</v>
      </c>
      <c r="AH55" s="84">
        <v>281473098</v>
      </c>
      <c r="AI55" s="85">
        <v>215179113</v>
      </c>
      <c r="AJ55" s="120">
        <f t="shared" si="32"/>
        <v>0.76447488065093883</v>
      </c>
      <c r="AK55" s="121">
        <f t="shared" si="33"/>
        <v>0.16637272513911161</v>
      </c>
    </row>
    <row r="56" spans="1:37" ht="13" x14ac:dyDescent="0.3">
      <c r="A56" s="61" t="s">
        <v>101</v>
      </c>
      <c r="B56" s="62" t="s">
        <v>71</v>
      </c>
      <c r="C56" s="63" t="s">
        <v>72</v>
      </c>
      <c r="D56" s="83">
        <v>3762787100</v>
      </c>
      <c r="E56" s="84">
        <v>830967400</v>
      </c>
      <c r="F56" s="85">
        <f t="shared" si="17"/>
        <v>4593754500</v>
      </c>
      <c r="G56" s="83">
        <v>4170571199</v>
      </c>
      <c r="H56" s="84">
        <v>834530301</v>
      </c>
      <c r="I56" s="85">
        <f t="shared" si="18"/>
        <v>5005101500</v>
      </c>
      <c r="J56" s="83">
        <v>1165734455</v>
      </c>
      <c r="K56" s="84">
        <v>62410744</v>
      </c>
      <c r="L56" s="84">
        <f t="shared" si="19"/>
        <v>1228145199</v>
      </c>
      <c r="M56" s="101">
        <f t="shared" si="20"/>
        <v>0.26735107394180513</v>
      </c>
      <c r="N56" s="83">
        <v>929422087</v>
      </c>
      <c r="O56" s="84">
        <v>162039123</v>
      </c>
      <c r="P56" s="84">
        <f t="shared" si="21"/>
        <v>1091461210</v>
      </c>
      <c r="Q56" s="101">
        <f t="shared" si="22"/>
        <v>0.23759676534738633</v>
      </c>
      <c r="R56" s="83">
        <v>944093798</v>
      </c>
      <c r="S56" s="84">
        <v>200093792</v>
      </c>
      <c r="T56" s="84">
        <f t="shared" si="23"/>
        <v>1144187590</v>
      </c>
      <c r="U56" s="101">
        <f t="shared" si="24"/>
        <v>0.22860427306019668</v>
      </c>
      <c r="V56" s="83">
        <v>0</v>
      </c>
      <c r="W56" s="84">
        <v>0</v>
      </c>
      <c r="X56" s="84">
        <f t="shared" si="25"/>
        <v>0</v>
      </c>
      <c r="Y56" s="101">
        <f t="shared" si="26"/>
        <v>0</v>
      </c>
      <c r="Z56" s="83">
        <f t="shared" si="27"/>
        <v>3039250340</v>
      </c>
      <c r="AA56" s="84">
        <f t="shared" si="28"/>
        <v>424543659</v>
      </c>
      <c r="AB56" s="84">
        <f t="shared" si="29"/>
        <v>3463793999</v>
      </c>
      <c r="AC56" s="101">
        <f t="shared" si="30"/>
        <v>0.69205269843179007</v>
      </c>
      <c r="AD56" s="83">
        <v>913058131</v>
      </c>
      <c r="AE56" s="84">
        <v>67769575</v>
      </c>
      <c r="AF56" s="84">
        <f t="shared" si="31"/>
        <v>980827706</v>
      </c>
      <c r="AG56" s="84">
        <v>4088807600</v>
      </c>
      <c r="AH56" s="84">
        <v>4203183099</v>
      </c>
      <c r="AI56" s="85">
        <v>3085455241</v>
      </c>
      <c r="AJ56" s="120">
        <f t="shared" si="32"/>
        <v>0.73407585830226518</v>
      </c>
      <c r="AK56" s="121">
        <f t="shared" si="33"/>
        <v>0.16655308878479014</v>
      </c>
    </row>
    <row r="57" spans="1:37" ht="13" x14ac:dyDescent="0.3">
      <c r="A57" s="61" t="s">
        <v>101</v>
      </c>
      <c r="B57" s="62" t="s">
        <v>325</v>
      </c>
      <c r="C57" s="63" t="s">
        <v>326</v>
      </c>
      <c r="D57" s="83">
        <v>490470294</v>
      </c>
      <c r="E57" s="84">
        <v>67123450</v>
      </c>
      <c r="F57" s="85">
        <f t="shared" si="17"/>
        <v>557593744</v>
      </c>
      <c r="G57" s="83">
        <v>415015090</v>
      </c>
      <c r="H57" s="84">
        <v>86593050</v>
      </c>
      <c r="I57" s="85">
        <f t="shared" si="18"/>
        <v>501608140</v>
      </c>
      <c r="J57" s="83">
        <v>173068313</v>
      </c>
      <c r="K57" s="84">
        <v>16184578</v>
      </c>
      <c r="L57" s="84">
        <f t="shared" si="19"/>
        <v>189252891</v>
      </c>
      <c r="M57" s="101">
        <f t="shared" si="20"/>
        <v>0.33940999703899116</v>
      </c>
      <c r="N57" s="83">
        <v>103120245</v>
      </c>
      <c r="O57" s="84">
        <v>9712337</v>
      </c>
      <c r="P57" s="84">
        <f t="shared" si="21"/>
        <v>112832582</v>
      </c>
      <c r="Q57" s="101">
        <f t="shared" si="22"/>
        <v>0.20235625527391141</v>
      </c>
      <c r="R57" s="83">
        <v>87780758</v>
      </c>
      <c r="S57" s="84">
        <v>12295451</v>
      </c>
      <c r="T57" s="84">
        <f t="shared" si="23"/>
        <v>100076209</v>
      </c>
      <c r="U57" s="101">
        <f t="shared" si="24"/>
        <v>0.1995107356112682</v>
      </c>
      <c r="V57" s="83">
        <v>0</v>
      </c>
      <c r="W57" s="84">
        <v>0</v>
      </c>
      <c r="X57" s="84">
        <f t="shared" si="25"/>
        <v>0</v>
      </c>
      <c r="Y57" s="101">
        <f t="shared" si="26"/>
        <v>0</v>
      </c>
      <c r="Z57" s="83">
        <f t="shared" si="27"/>
        <v>363969316</v>
      </c>
      <c r="AA57" s="84">
        <f t="shared" si="28"/>
        <v>38192366</v>
      </c>
      <c r="AB57" s="84">
        <f t="shared" si="29"/>
        <v>402161682</v>
      </c>
      <c r="AC57" s="101">
        <f t="shared" si="30"/>
        <v>0.80174472846473344</v>
      </c>
      <c r="AD57" s="83">
        <v>86575924</v>
      </c>
      <c r="AE57" s="84">
        <v>12647879</v>
      </c>
      <c r="AF57" s="84">
        <f t="shared" si="31"/>
        <v>99223803</v>
      </c>
      <c r="AG57" s="84">
        <v>524731450</v>
      </c>
      <c r="AH57" s="84">
        <v>581953154</v>
      </c>
      <c r="AI57" s="85">
        <v>487667517</v>
      </c>
      <c r="AJ57" s="120">
        <f t="shared" si="32"/>
        <v>0.83798414640089747</v>
      </c>
      <c r="AK57" s="121">
        <f t="shared" si="33"/>
        <v>8.5907410744980872E-3</v>
      </c>
    </row>
    <row r="58" spans="1:37" ht="13" x14ac:dyDescent="0.3">
      <c r="A58" s="61" t="s">
        <v>101</v>
      </c>
      <c r="B58" s="62" t="s">
        <v>327</v>
      </c>
      <c r="C58" s="63" t="s">
        <v>328</v>
      </c>
      <c r="D58" s="83">
        <v>172449977</v>
      </c>
      <c r="E58" s="84">
        <v>47315995</v>
      </c>
      <c r="F58" s="85">
        <f t="shared" si="17"/>
        <v>219765972</v>
      </c>
      <c r="G58" s="83">
        <v>174649977</v>
      </c>
      <c r="H58" s="84">
        <v>47168058</v>
      </c>
      <c r="I58" s="85">
        <f t="shared" si="18"/>
        <v>221818035</v>
      </c>
      <c r="J58" s="83">
        <v>19927595</v>
      </c>
      <c r="K58" s="84">
        <v>6720235</v>
      </c>
      <c r="L58" s="84">
        <f t="shared" si="19"/>
        <v>26647830</v>
      </c>
      <c r="M58" s="101">
        <f t="shared" si="20"/>
        <v>0.12125548717796948</v>
      </c>
      <c r="N58" s="83">
        <v>39776194</v>
      </c>
      <c r="O58" s="84">
        <v>9675379</v>
      </c>
      <c r="P58" s="84">
        <f t="shared" si="21"/>
        <v>49451573</v>
      </c>
      <c r="Q58" s="101">
        <f t="shared" si="22"/>
        <v>0.22501924456257497</v>
      </c>
      <c r="R58" s="83">
        <v>105694621</v>
      </c>
      <c r="S58" s="84">
        <v>3900854</v>
      </c>
      <c r="T58" s="84">
        <f t="shared" si="23"/>
        <v>109595475</v>
      </c>
      <c r="U58" s="101">
        <f t="shared" si="24"/>
        <v>0.49407828808870297</v>
      </c>
      <c r="V58" s="83">
        <v>0</v>
      </c>
      <c r="W58" s="84">
        <v>0</v>
      </c>
      <c r="X58" s="84">
        <f t="shared" si="25"/>
        <v>0</v>
      </c>
      <c r="Y58" s="101">
        <f t="shared" si="26"/>
        <v>0</v>
      </c>
      <c r="Z58" s="83">
        <f t="shared" si="27"/>
        <v>165398410</v>
      </c>
      <c r="AA58" s="84">
        <f t="shared" si="28"/>
        <v>20296468</v>
      </c>
      <c r="AB58" s="84">
        <f t="shared" si="29"/>
        <v>185694878</v>
      </c>
      <c r="AC58" s="101">
        <f t="shared" si="30"/>
        <v>0.83714959426089952</v>
      </c>
      <c r="AD58" s="83">
        <v>71543946</v>
      </c>
      <c r="AE58" s="84">
        <v>471948347</v>
      </c>
      <c r="AF58" s="84">
        <f t="shared" si="31"/>
        <v>543492293</v>
      </c>
      <c r="AG58" s="84">
        <v>212188252</v>
      </c>
      <c r="AH58" s="84">
        <v>228694417</v>
      </c>
      <c r="AI58" s="85">
        <v>164884322</v>
      </c>
      <c r="AJ58" s="120">
        <f t="shared" si="32"/>
        <v>0.72098096736659734</v>
      </c>
      <c r="AK58" s="121">
        <f t="shared" si="33"/>
        <v>-0.79834953243762008</v>
      </c>
    </row>
    <row r="59" spans="1:37" ht="13" x14ac:dyDescent="0.3">
      <c r="A59" s="61" t="s">
        <v>101</v>
      </c>
      <c r="B59" s="62" t="s">
        <v>329</v>
      </c>
      <c r="C59" s="63" t="s">
        <v>330</v>
      </c>
      <c r="D59" s="83">
        <v>195770000</v>
      </c>
      <c r="E59" s="84">
        <v>42136000</v>
      </c>
      <c r="F59" s="85">
        <f t="shared" si="17"/>
        <v>237906000</v>
      </c>
      <c r="G59" s="83">
        <v>192781000</v>
      </c>
      <c r="H59" s="84">
        <v>48136000</v>
      </c>
      <c r="I59" s="85">
        <f t="shared" si="18"/>
        <v>240917000</v>
      </c>
      <c r="J59" s="83">
        <v>63447655</v>
      </c>
      <c r="K59" s="84">
        <v>-3661173</v>
      </c>
      <c r="L59" s="84">
        <f t="shared" si="19"/>
        <v>59786482</v>
      </c>
      <c r="M59" s="101">
        <f t="shared" si="20"/>
        <v>0.2513029599926021</v>
      </c>
      <c r="N59" s="83">
        <v>52333389</v>
      </c>
      <c r="O59" s="84">
        <v>735795</v>
      </c>
      <c r="P59" s="84">
        <f t="shared" si="21"/>
        <v>53069184</v>
      </c>
      <c r="Q59" s="101">
        <f t="shared" si="22"/>
        <v>0.22306786714080351</v>
      </c>
      <c r="R59" s="83">
        <v>47173893</v>
      </c>
      <c r="S59" s="84">
        <v>14355123</v>
      </c>
      <c r="T59" s="84">
        <f t="shared" si="23"/>
        <v>61529016</v>
      </c>
      <c r="U59" s="101">
        <f t="shared" si="24"/>
        <v>0.25539507797291183</v>
      </c>
      <c r="V59" s="83">
        <v>0</v>
      </c>
      <c r="W59" s="84">
        <v>0</v>
      </c>
      <c r="X59" s="84">
        <f t="shared" si="25"/>
        <v>0</v>
      </c>
      <c r="Y59" s="101">
        <f t="shared" si="26"/>
        <v>0</v>
      </c>
      <c r="Z59" s="83">
        <f t="shared" si="27"/>
        <v>162954937</v>
      </c>
      <c r="AA59" s="84">
        <f t="shared" si="28"/>
        <v>11429745</v>
      </c>
      <c r="AB59" s="84">
        <f t="shared" si="29"/>
        <v>174384682</v>
      </c>
      <c r="AC59" s="101">
        <f t="shared" si="30"/>
        <v>0.72383718043973655</v>
      </c>
      <c r="AD59" s="83">
        <v>62704515</v>
      </c>
      <c r="AE59" s="84">
        <v>251336</v>
      </c>
      <c r="AF59" s="84">
        <f t="shared" si="31"/>
        <v>62955851</v>
      </c>
      <c r="AG59" s="84">
        <v>187205000</v>
      </c>
      <c r="AH59" s="84">
        <v>250559080</v>
      </c>
      <c r="AI59" s="85">
        <v>-240247999</v>
      </c>
      <c r="AJ59" s="120">
        <f t="shared" si="32"/>
        <v>-0.95884770569879163</v>
      </c>
      <c r="AK59" s="121">
        <f t="shared" si="33"/>
        <v>-2.2664057070724053E-2</v>
      </c>
    </row>
    <row r="60" spans="1:37" ht="13" x14ac:dyDescent="0.3">
      <c r="A60" s="61" t="s">
        <v>116</v>
      </c>
      <c r="B60" s="62" t="s">
        <v>331</v>
      </c>
      <c r="C60" s="63" t="s">
        <v>332</v>
      </c>
      <c r="D60" s="83">
        <v>786871187</v>
      </c>
      <c r="E60" s="84">
        <v>244466738</v>
      </c>
      <c r="F60" s="85">
        <f t="shared" si="17"/>
        <v>1031337925</v>
      </c>
      <c r="G60" s="83">
        <v>772918516</v>
      </c>
      <c r="H60" s="84">
        <v>254448746</v>
      </c>
      <c r="I60" s="85">
        <f t="shared" si="18"/>
        <v>1027367262</v>
      </c>
      <c r="J60" s="83">
        <v>284492178</v>
      </c>
      <c r="K60" s="84">
        <v>31433579</v>
      </c>
      <c r="L60" s="84">
        <f t="shared" si="19"/>
        <v>315925757</v>
      </c>
      <c r="M60" s="101">
        <f t="shared" si="20"/>
        <v>0.30632613166048361</v>
      </c>
      <c r="N60" s="83">
        <v>239122085</v>
      </c>
      <c r="O60" s="84">
        <v>46444112</v>
      </c>
      <c r="P60" s="84">
        <f t="shared" si="21"/>
        <v>285566197</v>
      </c>
      <c r="Q60" s="101">
        <f t="shared" si="22"/>
        <v>0.27688906814902592</v>
      </c>
      <c r="R60" s="83">
        <v>188994159</v>
      </c>
      <c r="S60" s="84">
        <v>37786975</v>
      </c>
      <c r="T60" s="84">
        <f t="shared" si="23"/>
        <v>226781134</v>
      </c>
      <c r="U60" s="101">
        <f t="shared" si="24"/>
        <v>0.22074008233289411</v>
      </c>
      <c r="V60" s="83">
        <v>0</v>
      </c>
      <c r="W60" s="84">
        <v>0</v>
      </c>
      <c r="X60" s="84">
        <f t="shared" si="25"/>
        <v>0</v>
      </c>
      <c r="Y60" s="101">
        <f t="shared" si="26"/>
        <v>0</v>
      </c>
      <c r="Z60" s="83">
        <f t="shared" si="27"/>
        <v>712608422</v>
      </c>
      <c r="AA60" s="84">
        <f t="shared" si="28"/>
        <v>115664666</v>
      </c>
      <c r="AB60" s="84">
        <f t="shared" si="29"/>
        <v>828273088</v>
      </c>
      <c r="AC60" s="101">
        <f t="shared" si="30"/>
        <v>0.80620934561179347</v>
      </c>
      <c r="AD60" s="83">
        <v>175681784</v>
      </c>
      <c r="AE60" s="84">
        <v>79468809</v>
      </c>
      <c r="AF60" s="84">
        <f t="shared" si="31"/>
        <v>255150593</v>
      </c>
      <c r="AG60" s="84">
        <v>1028556287</v>
      </c>
      <c r="AH60" s="84">
        <v>1069258900</v>
      </c>
      <c r="AI60" s="85">
        <v>862331995</v>
      </c>
      <c r="AJ60" s="120">
        <f t="shared" si="32"/>
        <v>0.80647633141047503</v>
      </c>
      <c r="AK60" s="121">
        <f t="shared" si="33"/>
        <v>-0.11118711764075739</v>
      </c>
    </row>
    <row r="61" spans="1:37" ht="14" x14ac:dyDescent="0.3">
      <c r="A61" s="64" t="s">
        <v>0</v>
      </c>
      <c r="B61" s="65" t="s">
        <v>333</v>
      </c>
      <c r="C61" s="66" t="s">
        <v>0</v>
      </c>
      <c r="D61" s="86">
        <f>SUM(D55:D60)</f>
        <v>5596870748</v>
      </c>
      <c r="E61" s="87">
        <f>SUM(E55:E60)</f>
        <v>1262847783</v>
      </c>
      <c r="F61" s="88">
        <f t="shared" si="17"/>
        <v>6859718531</v>
      </c>
      <c r="G61" s="86">
        <f>SUM(G55:G60)</f>
        <v>5915554489</v>
      </c>
      <c r="H61" s="87">
        <f>SUM(H55:H60)</f>
        <v>1327245343</v>
      </c>
      <c r="I61" s="88">
        <f t="shared" si="18"/>
        <v>7242799832</v>
      </c>
      <c r="J61" s="86">
        <f>SUM(J55:J60)</f>
        <v>1774563755</v>
      </c>
      <c r="K61" s="87">
        <f>SUM(K55:K60)</f>
        <v>123089808</v>
      </c>
      <c r="L61" s="87">
        <f t="shared" si="19"/>
        <v>1897653563</v>
      </c>
      <c r="M61" s="102">
        <f t="shared" si="20"/>
        <v>0.27663723437401194</v>
      </c>
      <c r="N61" s="86">
        <f>SUM(N55:N60)</f>
        <v>1418681646</v>
      </c>
      <c r="O61" s="87">
        <f>SUM(O55:O60)</f>
        <v>248294874</v>
      </c>
      <c r="P61" s="87">
        <f t="shared" si="21"/>
        <v>1666976520</v>
      </c>
      <c r="Q61" s="102">
        <f t="shared" si="22"/>
        <v>0.24300946350301497</v>
      </c>
      <c r="R61" s="86">
        <f>SUM(R55:R60)</f>
        <v>1418200578</v>
      </c>
      <c r="S61" s="87">
        <f>SUM(S55:S60)</f>
        <v>277571821</v>
      </c>
      <c r="T61" s="87">
        <f t="shared" si="23"/>
        <v>1695772399</v>
      </c>
      <c r="U61" s="102">
        <f t="shared" si="24"/>
        <v>0.23413216412633286</v>
      </c>
      <c r="V61" s="86">
        <f>SUM(V55:V60)</f>
        <v>0</v>
      </c>
      <c r="W61" s="87">
        <f>SUM(W55:W60)</f>
        <v>0</v>
      </c>
      <c r="X61" s="87">
        <f t="shared" si="25"/>
        <v>0</v>
      </c>
      <c r="Y61" s="102">
        <f t="shared" si="26"/>
        <v>0</v>
      </c>
      <c r="Z61" s="86">
        <f t="shared" si="27"/>
        <v>4611445979</v>
      </c>
      <c r="AA61" s="87">
        <f t="shared" si="28"/>
        <v>648956503</v>
      </c>
      <c r="AB61" s="87">
        <f t="shared" si="29"/>
        <v>5260402482</v>
      </c>
      <c r="AC61" s="102">
        <f t="shared" si="30"/>
        <v>0.72629405810148029</v>
      </c>
      <c r="AD61" s="86">
        <f>SUM(AD55:AD60)</f>
        <v>1350186336</v>
      </c>
      <c r="AE61" s="87">
        <f>SUM(AE55:AE60)</f>
        <v>637420896</v>
      </c>
      <c r="AF61" s="87">
        <f t="shared" si="31"/>
        <v>1987607232</v>
      </c>
      <c r="AG61" s="87">
        <f>SUM(AG55:AG60)</f>
        <v>6282689322</v>
      </c>
      <c r="AH61" s="87">
        <f>SUM(AH55:AH60)</f>
        <v>6615121748</v>
      </c>
      <c r="AI61" s="88">
        <f>SUM(AI55:AI60)</f>
        <v>4575270189</v>
      </c>
      <c r="AJ61" s="122">
        <f t="shared" si="32"/>
        <v>0.69163809273552312</v>
      </c>
      <c r="AK61" s="123">
        <f t="shared" si="33"/>
        <v>-0.14682721430146217</v>
      </c>
    </row>
    <row r="62" spans="1:37" ht="13" x14ac:dyDescent="0.3">
      <c r="A62" s="61" t="s">
        <v>101</v>
      </c>
      <c r="B62" s="62" t="s">
        <v>334</v>
      </c>
      <c r="C62" s="63" t="s">
        <v>335</v>
      </c>
      <c r="D62" s="83">
        <v>309163291</v>
      </c>
      <c r="E62" s="84">
        <v>73920399</v>
      </c>
      <c r="F62" s="85">
        <f t="shared" si="17"/>
        <v>383083690</v>
      </c>
      <c r="G62" s="83">
        <v>327992289</v>
      </c>
      <c r="H62" s="84">
        <v>84280025</v>
      </c>
      <c r="I62" s="85">
        <f t="shared" si="18"/>
        <v>412272314</v>
      </c>
      <c r="J62" s="83">
        <v>120890405</v>
      </c>
      <c r="K62" s="84">
        <v>13921550</v>
      </c>
      <c r="L62" s="84">
        <f t="shared" si="19"/>
        <v>134811955</v>
      </c>
      <c r="M62" s="101">
        <f t="shared" si="20"/>
        <v>0.35191254161721164</v>
      </c>
      <c r="N62" s="83">
        <v>80982069</v>
      </c>
      <c r="O62" s="84">
        <v>15732885</v>
      </c>
      <c r="P62" s="84">
        <f t="shared" si="21"/>
        <v>96714954</v>
      </c>
      <c r="Q62" s="101">
        <f t="shared" si="22"/>
        <v>0.25246429572608536</v>
      </c>
      <c r="R62" s="83">
        <v>77978694</v>
      </c>
      <c r="S62" s="84">
        <v>16529167</v>
      </c>
      <c r="T62" s="84">
        <f t="shared" si="23"/>
        <v>94507861</v>
      </c>
      <c r="U62" s="101">
        <f t="shared" si="24"/>
        <v>0.22923649682670663</v>
      </c>
      <c r="V62" s="83">
        <v>0</v>
      </c>
      <c r="W62" s="84">
        <v>0</v>
      </c>
      <c r="X62" s="84">
        <f t="shared" si="25"/>
        <v>0</v>
      </c>
      <c r="Y62" s="101">
        <f t="shared" si="26"/>
        <v>0</v>
      </c>
      <c r="Z62" s="83">
        <f t="shared" si="27"/>
        <v>279851168</v>
      </c>
      <c r="AA62" s="84">
        <f t="shared" si="28"/>
        <v>46183602</v>
      </c>
      <c r="AB62" s="84">
        <f t="shared" si="29"/>
        <v>326034770</v>
      </c>
      <c r="AC62" s="101">
        <f t="shared" si="30"/>
        <v>0.79082382912571714</v>
      </c>
      <c r="AD62" s="83">
        <v>77927215</v>
      </c>
      <c r="AE62" s="84">
        <v>10154810</v>
      </c>
      <c r="AF62" s="84">
        <f t="shared" si="31"/>
        <v>88082025</v>
      </c>
      <c r="AG62" s="84">
        <v>348555974</v>
      </c>
      <c r="AH62" s="84">
        <v>432194802</v>
      </c>
      <c r="AI62" s="85">
        <v>75211516</v>
      </c>
      <c r="AJ62" s="120">
        <f t="shared" si="32"/>
        <v>0.17402225952731379</v>
      </c>
      <c r="AK62" s="121">
        <f t="shared" si="33"/>
        <v>7.2952864105928494E-2</v>
      </c>
    </row>
    <row r="63" spans="1:37" ht="13" x14ac:dyDescent="0.3">
      <c r="A63" s="61" t="s">
        <v>101</v>
      </c>
      <c r="B63" s="62" t="s">
        <v>336</v>
      </c>
      <c r="C63" s="63" t="s">
        <v>337</v>
      </c>
      <c r="D63" s="83">
        <v>2059853297</v>
      </c>
      <c r="E63" s="84">
        <v>321401054</v>
      </c>
      <c r="F63" s="85">
        <f t="shared" si="17"/>
        <v>2381254351</v>
      </c>
      <c r="G63" s="83">
        <v>2006386787</v>
      </c>
      <c r="H63" s="84">
        <v>316099546</v>
      </c>
      <c r="I63" s="85">
        <f t="shared" si="18"/>
        <v>2322486333</v>
      </c>
      <c r="J63" s="83">
        <v>425298981</v>
      </c>
      <c r="K63" s="84">
        <v>49775348</v>
      </c>
      <c r="L63" s="84">
        <f t="shared" si="19"/>
        <v>475074329</v>
      </c>
      <c r="M63" s="101">
        <f t="shared" si="20"/>
        <v>0.19950591535948023</v>
      </c>
      <c r="N63" s="83">
        <v>499973555</v>
      </c>
      <c r="O63" s="84">
        <v>74035529</v>
      </c>
      <c r="P63" s="84">
        <f t="shared" si="21"/>
        <v>574009084</v>
      </c>
      <c r="Q63" s="101">
        <f t="shared" si="22"/>
        <v>0.24105324311909257</v>
      </c>
      <c r="R63" s="83">
        <v>502193707</v>
      </c>
      <c r="S63" s="84">
        <v>27315908</v>
      </c>
      <c r="T63" s="84">
        <f t="shared" si="23"/>
        <v>529509615</v>
      </c>
      <c r="U63" s="101">
        <f t="shared" si="24"/>
        <v>0.22799256446690144</v>
      </c>
      <c r="V63" s="83">
        <v>0</v>
      </c>
      <c r="W63" s="84">
        <v>0</v>
      </c>
      <c r="X63" s="84">
        <f t="shared" si="25"/>
        <v>0</v>
      </c>
      <c r="Y63" s="101">
        <f t="shared" si="26"/>
        <v>0</v>
      </c>
      <c r="Z63" s="83">
        <f t="shared" si="27"/>
        <v>1427466243</v>
      </c>
      <c r="AA63" s="84">
        <f t="shared" si="28"/>
        <v>151126785</v>
      </c>
      <c r="AB63" s="84">
        <f t="shared" si="29"/>
        <v>1578593028</v>
      </c>
      <c r="AC63" s="101">
        <f t="shared" si="30"/>
        <v>0.67969959847337458</v>
      </c>
      <c r="AD63" s="83">
        <v>447906395</v>
      </c>
      <c r="AE63" s="84">
        <v>27071058</v>
      </c>
      <c r="AF63" s="84">
        <f t="shared" si="31"/>
        <v>474977453</v>
      </c>
      <c r="AG63" s="84">
        <v>2171177269</v>
      </c>
      <c r="AH63" s="84">
        <v>2108946790</v>
      </c>
      <c r="AI63" s="85">
        <v>1412171657</v>
      </c>
      <c r="AJ63" s="120">
        <f t="shared" si="32"/>
        <v>0.66960990371881313</v>
      </c>
      <c r="AK63" s="121">
        <f t="shared" si="33"/>
        <v>0.1148100013075779</v>
      </c>
    </row>
    <row r="64" spans="1:37" ht="13" x14ac:dyDescent="0.3">
      <c r="A64" s="61" t="s">
        <v>101</v>
      </c>
      <c r="B64" s="62" t="s">
        <v>338</v>
      </c>
      <c r="C64" s="63" t="s">
        <v>339</v>
      </c>
      <c r="D64" s="83">
        <v>200154882</v>
      </c>
      <c r="E64" s="84">
        <v>82661760</v>
      </c>
      <c r="F64" s="85">
        <f t="shared" si="17"/>
        <v>282816642</v>
      </c>
      <c r="G64" s="83">
        <v>199641697</v>
      </c>
      <c r="H64" s="84">
        <v>91407033</v>
      </c>
      <c r="I64" s="85">
        <f t="shared" si="18"/>
        <v>291048730</v>
      </c>
      <c r="J64" s="83">
        <v>90320803</v>
      </c>
      <c r="K64" s="84">
        <v>14045496</v>
      </c>
      <c r="L64" s="84">
        <f t="shared" si="19"/>
        <v>104366299</v>
      </c>
      <c r="M64" s="101">
        <f t="shared" si="20"/>
        <v>0.36902460287326372</v>
      </c>
      <c r="N64" s="83">
        <v>59984211</v>
      </c>
      <c r="O64" s="84">
        <v>14976396</v>
      </c>
      <c r="P64" s="84">
        <f t="shared" si="21"/>
        <v>74960607</v>
      </c>
      <c r="Q64" s="101">
        <f t="shared" si="22"/>
        <v>0.26505019814215885</v>
      </c>
      <c r="R64" s="83">
        <v>45235611</v>
      </c>
      <c r="S64" s="84">
        <v>9303288</v>
      </c>
      <c r="T64" s="84">
        <f t="shared" si="23"/>
        <v>54538899</v>
      </c>
      <c r="U64" s="101">
        <f t="shared" si="24"/>
        <v>0.1873875175473193</v>
      </c>
      <c r="V64" s="83">
        <v>0</v>
      </c>
      <c r="W64" s="84">
        <v>0</v>
      </c>
      <c r="X64" s="84">
        <f t="shared" si="25"/>
        <v>0</v>
      </c>
      <c r="Y64" s="101">
        <f t="shared" si="26"/>
        <v>0</v>
      </c>
      <c r="Z64" s="83">
        <f t="shared" si="27"/>
        <v>195540625</v>
      </c>
      <c r="AA64" s="84">
        <f t="shared" si="28"/>
        <v>38325180</v>
      </c>
      <c r="AB64" s="84">
        <f t="shared" si="29"/>
        <v>233865805</v>
      </c>
      <c r="AC64" s="101">
        <f t="shared" si="30"/>
        <v>0.80352800371264288</v>
      </c>
      <c r="AD64" s="83">
        <v>43483719</v>
      </c>
      <c r="AE64" s="84">
        <v>17540510</v>
      </c>
      <c r="AF64" s="84">
        <f t="shared" si="31"/>
        <v>61024229</v>
      </c>
      <c r="AG64" s="84">
        <v>283020202</v>
      </c>
      <c r="AH64" s="84">
        <v>311344609</v>
      </c>
      <c r="AI64" s="85">
        <v>255630737</v>
      </c>
      <c r="AJ64" s="120">
        <f t="shared" si="32"/>
        <v>0.82105400129153994</v>
      </c>
      <c r="AK64" s="121">
        <f t="shared" si="33"/>
        <v>-0.10627467329411078</v>
      </c>
    </row>
    <row r="65" spans="1:37" ht="13" x14ac:dyDescent="0.3">
      <c r="A65" s="61" t="s">
        <v>101</v>
      </c>
      <c r="B65" s="62" t="s">
        <v>340</v>
      </c>
      <c r="C65" s="63" t="s">
        <v>341</v>
      </c>
      <c r="D65" s="83">
        <v>131880780</v>
      </c>
      <c r="E65" s="84">
        <v>33587122</v>
      </c>
      <c r="F65" s="85">
        <f t="shared" si="17"/>
        <v>165467902</v>
      </c>
      <c r="G65" s="83">
        <v>129910645</v>
      </c>
      <c r="H65" s="84">
        <v>42824119</v>
      </c>
      <c r="I65" s="85">
        <f t="shared" si="18"/>
        <v>172734764</v>
      </c>
      <c r="J65" s="83">
        <v>64761090</v>
      </c>
      <c r="K65" s="84">
        <v>15742310</v>
      </c>
      <c r="L65" s="84">
        <f t="shared" si="19"/>
        <v>80503400</v>
      </c>
      <c r="M65" s="101">
        <f t="shared" si="20"/>
        <v>0.48651973601502485</v>
      </c>
      <c r="N65" s="83">
        <v>35028707</v>
      </c>
      <c r="O65" s="84">
        <v>9614188</v>
      </c>
      <c r="P65" s="84">
        <f t="shared" si="21"/>
        <v>44642895</v>
      </c>
      <c r="Q65" s="101">
        <f t="shared" si="22"/>
        <v>0.26979791524763513</v>
      </c>
      <c r="R65" s="83">
        <v>906482</v>
      </c>
      <c r="S65" s="84">
        <v>14440733</v>
      </c>
      <c r="T65" s="84">
        <f t="shared" si="23"/>
        <v>15347215</v>
      </c>
      <c r="U65" s="101">
        <f t="shared" si="24"/>
        <v>8.8848443964643961E-2</v>
      </c>
      <c r="V65" s="83">
        <v>0</v>
      </c>
      <c r="W65" s="84">
        <v>0</v>
      </c>
      <c r="X65" s="84">
        <f t="shared" si="25"/>
        <v>0</v>
      </c>
      <c r="Y65" s="101">
        <f t="shared" si="26"/>
        <v>0</v>
      </c>
      <c r="Z65" s="83">
        <f t="shared" si="27"/>
        <v>100696279</v>
      </c>
      <c r="AA65" s="84">
        <f t="shared" si="28"/>
        <v>39797231</v>
      </c>
      <c r="AB65" s="84">
        <f t="shared" si="29"/>
        <v>140493510</v>
      </c>
      <c r="AC65" s="101">
        <f t="shared" si="30"/>
        <v>0.81334820360769999</v>
      </c>
      <c r="AD65" s="83">
        <v>38193187</v>
      </c>
      <c r="AE65" s="84">
        <v>9136498</v>
      </c>
      <c r="AF65" s="84">
        <f t="shared" si="31"/>
        <v>47329685</v>
      </c>
      <c r="AG65" s="84">
        <v>163619364</v>
      </c>
      <c r="AH65" s="84">
        <v>199355209</v>
      </c>
      <c r="AI65" s="85">
        <v>176367060</v>
      </c>
      <c r="AJ65" s="120">
        <f t="shared" si="32"/>
        <v>0.88468749266541613</v>
      </c>
      <c r="AK65" s="121">
        <f t="shared" si="33"/>
        <v>-0.67573807009279696</v>
      </c>
    </row>
    <row r="66" spans="1:37" ht="13" x14ac:dyDescent="0.3">
      <c r="A66" s="61" t="s">
        <v>116</v>
      </c>
      <c r="B66" s="62" t="s">
        <v>342</v>
      </c>
      <c r="C66" s="63" t="s">
        <v>343</v>
      </c>
      <c r="D66" s="83">
        <v>1080606905</v>
      </c>
      <c r="E66" s="84">
        <v>235385614</v>
      </c>
      <c r="F66" s="85">
        <f t="shared" si="17"/>
        <v>1315992519</v>
      </c>
      <c r="G66" s="83">
        <v>1141520483</v>
      </c>
      <c r="H66" s="84">
        <v>249696943</v>
      </c>
      <c r="I66" s="85">
        <f t="shared" si="18"/>
        <v>1391217426</v>
      </c>
      <c r="J66" s="83">
        <v>336892094</v>
      </c>
      <c r="K66" s="84">
        <v>41284041</v>
      </c>
      <c r="L66" s="84">
        <f t="shared" si="19"/>
        <v>378176135</v>
      </c>
      <c r="M66" s="101">
        <f t="shared" si="20"/>
        <v>0.28736951733385957</v>
      </c>
      <c r="N66" s="83">
        <v>287335908</v>
      </c>
      <c r="O66" s="84">
        <v>77432089</v>
      </c>
      <c r="P66" s="84">
        <f t="shared" si="21"/>
        <v>364767997</v>
      </c>
      <c r="Q66" s="101">
        <f t="shared" si="22"/>
        <v>0.27718090470391193</v>
      </c>
      <c r="R66" s="83">
        <v>271377535</v>
      </c>
      <c r="S66" s="84">
        <v>42011417</v>
      </c>
      <c r="T66" s="84">
        <f t="shared" si="23"/>
        <v>313388952</v>
      </c>
      <c r="U66" s="101">
        <f t="shared" si="24"/>
        <v>0.22526238253142755</v>
      </c>
      <c r="V66" s="83">
        <v>0</v>
      </c>
      <c r="W66" s="84">
        <v>0</v>
      </c>
      <c r="X66" s="84">
        <f t="shared" si="25"/>
        <v>0</v>
      </c>
      <c r="Y66" s="101">
        <f t="shared" si="26"/>
        <v>0</v>
      </c>
      <c r="Z66" s="83">
        <f t="shared" si="27"/>
        <v>895605537</v>
      </c>
      <c r="AA66" s="84">
        <f t="shared" si="28"/>
        <v>160727547</v>
      </c>
      <c r="AB66" s="84">
        <f t="shared" si="29"/>
        <v>1056333084</v>
      </c>
      <c r="AC66" s="101">
        <f t="shared" si="30"/>
        <v>0.75928684061782303</v>
      </c>
      <c r="AD66" s="83">
        <v>495558473</v>
      </c>
      <c r="AE66" s="84">
        <v>43909350</v>
      </c>
      <c r="AF66" s="84">
        <f t="shared" si="31"/>
        <v>539467823</v>
      </c>
      <c r="AG66" s="84">
        <v>1146500756</v>
      </c>
      <c r="AH66" s="84">
        <v>1303498051</v>
      </c>
      <c r="AI66" s="85">
        <v>1059861959</v>
      </c>
      <c r="AJ66" s="120">
        <f t="shared" si="32"/>
        <v>0.81309055904372807</v>
      </c>
      <c r="AK66" s="121">
        <f t="shared" si="33"/>
        <v>-0.41907758231578529</v>
      </c>
    </row>
    <row r="67" spans="1:37" ht="14" x14ac:dyDescent="0.3">
      <c r="A67" s="64" t="s">
        <v>0</v>
      </c>
      <c r="B67" s="65" t="s">
        <v>344</v>
      </c>
      <c r="C67" s="66" t="s">
        <v>0</v>
      </c>
      <c r="D67" s="86">
        <f>SUM(D62:D66)</f>
        <v>3781659155</v>
      </c>
      <c r="E67" s="87">
        <f>SUM(E62:E66)</f>
        <v>746955949</v>
      </c>
      <c r="F67" s="88">
        <f t="shared" si="17"/>
        <v>4528615104</v>
      </c>
      <c r="G67" s="86">
        <f>SUM(G62:G66)</f>
        <v>3805451901</v>
      </c>
      <c r="H67" s="87">
        <f>SUM(H62:H66)</f>
        <v>784307666</v>
      </c>
      <c r="I67" s="88">
        <f t="shared" si="18"/>
        <v>4589759567</v>
      </c>
      <c r="J67" s="86">
        <f>SUM(J62:J66)</f>
        <v>1038163373</v>
      </c>
      <c r="K67" s="87">
        <f>SUM(K62:K66)</f>
        <v>134768745</v>
      </c>
      <c r="L67" s="87">
        <f t="shared" si="19"/>
        <v>1172932118</v>
      </c>
      <c r="M67" s="102">
        <f t="shared" si="20"/>
        <v>0.25900459435468065</v>
      </c>
      <c r="N67" s="86">
        <f>SUM(N62:N66)</f>
        <v>963304450</v>
      </c>
      <c r="O67" s="87">
        <f>SUM(O62:O66)</f>
        <v>191791087</v>
      </c>
      <c r="P67" s="87">
        <f t="shared" si="21"/>
        <v>1155095537</v>
      </c>
      <c r="Q67" s="102">
        <f t="shared" si="22"/>
        <v>0.25506595514812824</v>
      </c>
      <c r="R67" s="86">
        <f>SUM(R62:R66)</f>
        <v>897692029</v>
      </c>
      <c r="S67" s="87">
        <f>SUM(S62:S66)</f>
        <v>109600513</v>
      </c>
      <c r="T67" s="87">
        <f t="shared" si="23"/>
        <v>1007292542</v>
      </c>
      <c r="U67" s="102">
        <f t="shared" si="24"/>
        <v>0.2194652088624319</v>
      </c>
      <c r="V67" s="86">
        <f>SUM(V62:V66)</f>
        <v>0</v>
      </c>
      <c r="W67" s="87">
        <f>SUM(W62:W66)</f>
        <v>0</v>
      </c>
      <c r="X67" s="87">
        <f t="shared" si="25"/>
        <v>0</v>
      </c>
      <c r="Y67" s="102">
        <f t="shared" si="26"/>
        <v>0</v>
      </c>
      <c r="Z67" s="86">
        <f t="shared" si="27"/>
        <v>2899159852</v>
      </c>
      <c r="AA67" s="87">
        <f t="shared" si="28"/>
        <v>436160345</v>
      </c>
      <c r="AB67" s="87">
        <f t="shared" si="29"/>
        <v>3335320197</v>
      </c>
      <c r="AC67" s="102">
        <f t="shared" si="30"/>
        <v>0.72668734566853621</v>
      </c>
      <c r="AD67" s="86">
        <f>SUM(AD62:AD66)</f>
        <v>1103068989</v>
      </c>
      <c r="AE67" s="87">
        <f>SUM(AE62:AE66)</f>
        <v>107812226</v>
      </c>
      <c r="AF67" s="87">
        <f t="shared" si="31"/>
        <v>1210881215</v>
      </c>
      <c r="AG67" s="87">
        <f>SUM(AG62:AG66)</f>
        <v>4112873565</v>
      </c>
      <c r="AH67" s="87">
        <f>SUM(AH62:AH66)</f>
        <v>4355339461</v>
      </c>
      <c r="AI67" s="88">
        <f>SUM(AI62:AI66)</f>
        <v>2979242929</v>
      </c>
      <c r="AJ67" s="122">
        <f t="shared" si="32"/>
        <v>0.68404379398614223</v>
      </c>
      <c r="AK67" s="123">
        <f t="shared" si="33"/>
        <v>-0.16813265453127046</v>
      </c>
    </row>
    <row r="68" spans="1:37" ht="13" x14ac:dyDescent="0.3">
      <c r="A68" s="61" t="s">
        <v>101</v>
      </c>
      <c r="B68" s="62" t="s">
        <v>345</v>
      </c>
      <c r="C68" s="63" t="s">
        <v>346</v>
      </c>
      <c r="D68" s="83">
        <v>385898642</v>
      </c>
      <c r="E68" s="84">
        <v>98060376</v>
      </c>
      <c r="F68" s="85">
        <f t="shared" si="17"/>
        <v>483959018</v>
      </c>
      <c r="G68" s="83">
        <v>401450442</v>
      </c>
      <c r="H68" s="84">
        <v>133559037</v>
      </c>
      <c r="I68" s="85">
        <f t="shared" si="18"/>
        <v>535009479</v>
      </c>
      <c r="J68" s="83">
        <v>144756734</v>
      </c>
      <c r="K68" s="84">
        <v>14125467</v>
      </c>
      <c r="L68" s="84">
        <f t="shared" si="19"/>
        <v>158882201</v>
      </c>
      <c r="M68" s="101">
        <f t="shared" si="20"/>
        <v>0.32829680838801933</v>
      </c>
      <c r="N68" s="83">
        <v>99653241</v>
      </c>
      <c r="O68" s="84">
        <v>35491162</v>
      </c>
      <c r="P68" s="84">
        <f t="shared" si="21"/>
        <v>135144403</v>
      </c>
      <c r="Q68" s="101">
        <f t="shared" si="22"/>
        <v>0.27924761802868192</v>
      </c>
      <c r="R68" s="83">
        <v>95686572</v>
      </c>
      <c r="S68" s="84">
        <v>21777653</v>
      </c>
      <c r="T68" s="84">
        <f t="shared" si="23"/>
        <v>117464225</v>
      </c>
      <c r="U68" s="101">
        <f t="shared" si="24"/>
        <v>0.21955540903603318</v>
      </c>
      <c r="V68" s="83">
        <v>0</v>
      </c>
      <c r="W68" s="84">
        <v>0</v>
      </c>
      <c r="X68" s="84">
        <f t="shared" si="25"/>
        <v>0</v>
      </c>
      <c r="Y68" s="101">
        <f t="shared" si="26"/>
        <v>0</v>
      </c>
      <c r="Z68" s="83">
        <f t="shared" si="27"/>
        <v>340096547</v>
      </c>
      <c r="AA68" s="84">
        <f t="shared" si="28"/>
        <v>71394282</v>
      </c>
      <c r="AB68" s="84">
        <f t="shared" si="29"/>
        <v>411490829</v>
      </c>
      <c r="AC68" s="101">
        <f t="shared" si="30"/>
        <v>0.76912810922364983</v>
      </c>
      <c r="AD68" s="83">
        <v>81229638</v>
      </c>
      <c r="AE68" s="84">
        <v>24269090</v>
      </c>
      <c r="AF68" s="84">
        <f t="shared" si="31"/>
        <v>105498728</v>
      </c>
      <c r="AG68" s="84">
        <v>505473912</v>
      </c>
      <c r="AH68" s="84">
        <v>564284270</v>
      </c>
      <c r="AI68" s="85">
        <v>373202888</v>
      </c>
      <c r="AJ68" s="120">
        <f t="shared" si="32"/>
        <v>0.66137389936458801</v>
      </c>
      <c r="AK68" s="121">
        <f t="shared" si="33"/>
        <v>0.11341840064649888</v>
      </c>
    </row>
    <row r="69" spans="1:37" ht="13" x14ac:dyDescent="0.3">
      <c r="A69" s="61" t="s">
        <v>101</v>
      </c>
      <c r="B69" s="62" t="s">
        <v>347</v>
      </c>
      <c r="C69" s="63" t="s">
        <v>348</v>
      </c>
      <c r="D69" s="83">
        <v>167766320</v>
      </c>
      <c r="E69" s="84">
        <v>44994821</v>
      </c>
      <c r="F69" s="85">
        <f t="shared" si="17"/>
        <v>212761141</v>
      </c>
      <c r="G69" s="83">
        <v>169797619</v>
      </c>
      <c r="H69" s="84">
        <v>54667690</v>
      </c>
      <c r="I69" s="85">
        <f t="shared" si="18"/>
        <v>224465309</v>
      </c>
      <c r="J69" s="83">
        <v>62645180</v>
      </c>
      <c r="K69" s="84">
        <v>10947178</v>
      </c>
      <c r="L69" s="84">
        <f t="shared" si="19"/>
        <v>73592358</v>
      </c>
      <c r="M69" s="101">
        <f t="shared" si="20"/>
        <v>0.34589191265899444</v>
      </c>
      <c r="N69" s="83">
        <v>48648118</v>
      </c>
      <c r="O69" s="84">
        <v>13052763</v>
      </c>
      <c r="P69" s="84">
        <f t="shared" si="21"/>
        <v>61700881</v>
      </c>
      <c r="Q69" s="101">
        <f t="shared" si="22"/>
        <v>0.29000070553297136</v>
      </c>
      <c r="R69" s="83">
        <v>41762089</v>
      </c>
      <c r="S69" s="84">
        <v>4018120</v>
      </c>
      <c r="T69" s="84">
        <f t="shared" si="23"/>
        <v>45780209</v>
      </c>
      <c r="U69" s="101">
        <f t="shared" si="24"/>
        <v>0.20395226863318999</v>
      </c>
      <c r="V69" s="83">
        <v>0</v>
      </c>
      <c r="W69" s="84">
        <v>0</v>
      </c>
      <c r="X69" s="84">
        <f t="shared" si="25"/>
        <v>0</v>
      </c>
      <c r="Y69" s="101">
        <f t="shared" si="26"/>
        <v>0</v>
      </c>
      <c r="Z69" s="83">
        <f t="shared" si="27"/>
        <v>153055387</v>
      </c>
      <c r="AA69" s="84">
        <f t="shared" si="28"/>
        <v>28018061</v>
      </c>
      <c r="AB69" s="84">
        <f t="shared" si="29"/>
        <v>181073448</v>
      </c>
      <c r="AC69" s="101">
        <f t="shared" si="30"/>
        <v>0.80668789670300456</v>
      </c>
      <c r="AD69" s="83">
        <v>39669244</v>
      </c>
      <c r="AE69" s="84">
        <v>11239919</v>
      </c>
      <c r="AF69" s="84">
        <f t="shared" si="31"/>
        <v>50909163</v>
      </c>
      <c r="AG69" s="84">
        <v>224994644</v>
      </c>
      <c r="AH69" s="84">
        <v>251404844</v>
      </c>
      <c r="AI69" s="85">
        <v>97159560</v>
      </c>
      <c r="AJ69" s="120">
        <f t="shared" si="32"/>
        <v>0.38646653920478957</v>
      </c>
      <c r="AK69" s="121">
        <f t="shared" si="33"/>
        <v>-0.10074716804909956</v>
      </c>
    </row>
    <row r="70" spans="1:37" ht="13" x14ac:dyDescent="0.3">
      <c r="A70" s="61" t="s">
        <v>101</v>
      </c>
      <c r="B70" s="62" t="s">
        <v>349</v>
      </c>
      <c r="C70" s="63" t="s">
        <v>350</v>
      </c>
      <c r="D70" s="83">
        <v>242206025</v>
      </c>
      <c r="E70" s="84">
        <v>120404000</v>
      </c>
      <c r="F70" s="85">
        <f t="shared" si="17"/>
        <v>362610025</v>
      </c>
      <c r="G70" s="83">
        <v>279582764</v>
      </c>
      <c r="H70" s="84">
        <v>130302970</v>
      </c>
      <c r="I70" s="85">
        <f t="shared" si="18"/>
        <v>409885734</v>
      </c>
      <c r="J70" s="83">
        <v>99384261</v>
      </c>
      <c r="K70" s="84">
        <v>13312119</v>
      </c>
      <c r="L70" s="84">
        <f t="shared" si="19"/>
        <v>112696380</v>
      </c>
      <c r="M70" s="101">
        <f t="shared" si="20"/>
        <v>0.31079223471551842</v>
      </c>
      <c r="N70" s="83">
        <v>79059020</v>
      </c>
      <c r="O70" s="84">
        <v>13041000</v>
      </c>
      <c r="P70" s="84">
        <f t="shared" si="21"/>
        <v>92100020</v>
      </c>
      <c r="Q70" s="101">
        <f t="shared" si="22"/>
        <v>0.25399192975980189</v>
      </c>
      <c r="R70" s="83">
        <v>59666608</v>
      </c>
      <c r="S70" s="84">
        <v>17452113</v>
      </c>
      <c r="T70" s="84">
        <f t="shared" si="23"/>
        <v>77118721</v>
      </c>
      <c r="U70" s="101">
        <f t="shared" si="24"/>
        <v>0.18814687753929002</v>
      </c>
      <c r="V70" s="83">
        <v>0</v>
      </c>
      <c r="W70" s="84">
        <v>0</v>
      </c>
      <c r="X70" s="84">
        <f t="shared" si="25"/>
        <v>0</v>
      </c>
      <c r="Y70" s="101">
        <f t="shared" si="26"/>
        <v>0</v>
      </c>
      <c r="Z70" s="83">
        <f t="shared" si="27"/>
        <v>238109889</v>
      </c>
      <c r="AA70" s="84">
        <f t="shared" si="28"/>
        <v>43805232</v>
      </c>
      <c r="AB70" s="84">
        <f t="shared" si="29"/>
        <v>281915121</v>
      </c>
      <c r="AC70" s="101">
        <f t="shared" si="30"/>
        <v>0.68778954136520398</v>
      </c>
      <c r="AD70" s="83">
        <v>70841899</v>
      </c>
      <c r="AE70" s="84">
        <v>27909117</v>
      </c>
      <c r="AF70" s="84">
        <f t="shared" si="31"/>
        <v>98751016</v>
      </c>
      <c r="AG70" s="84">
        <v>333220757</v>
      </c>
      <c r="AH70" s="84">
        <v>403032567</v>
      </c>
      <c r="AI70" s="85">
        <v>347413129</v>
      </c>
      <c r="AJ70" s="120">
        <f t="shared" si="32"/>
        <v>0.86199765836789066</v>
      </c>
      <c r="AK70" s="121">
        <f t="shared" si="33"/>
        <v>-0.2190589613781796</v>
      </c>
    </row>
    <row r="71" spans="1:37" ht="13" x14ac:dyDescent="0.3">
      <c r="A71" s="61" t="s">
        <v>101</v>
      </c>
      <c r="B71" s="62" t="s">
        <v>351</v>
      </c>
      <c r="C71" s="63" t="s">
        <v>352</v>
      </c>
      <c r="D71" s="83">
        <v>204780418</v>
      </c>
      <c r="E71" s="84">
        <v>92799601</v>
      </c>
      <c r="F71" s="85">
        <f t="shared" si="17"/>
        <v>297580019</v>
      </c>
      <c r="G71" s="83">
        <v>204374418</v>
      </c>
      <c r="H71" s="84">
        <v>97311169</v>
      </c>
      <c r="I71" s="85">
        <f t="shared" si="18"/>
        <v>301685587</v>
      </c>
      <c r="J71" s="83">
        <v>71619930</v>
      </c>
      <c r="K71" s="84">
        <v>4870019</v>
      </c>
      <c r="L71" s="84">
        <f t="shared" si="19"/>
        <v>76489949</v>
      </c>
      <c r="M71" s="101">
        <f t="shared" si="20"/>
        <v>0.25703993587015667</v>
      </c>
      <c r="N71" s="83">
        <v>65424694</v>
      </c>
      <c r="O71" s="84">
        <v>22267990</v>
      </c>
      <c r="P71" s="84">
        <f t="shared" si="21"/>
        <v>87692684</v>
      </c>
      <c r="Q71" s="101">
        <f t="shared" si="22"/>
        <v>0.29468606223860749</v>
      </c>
      <c r="R71" s="83">
        <v>52301198</v>
      </c>
      <c r="S71" s="84">
        <v>13406805</v>
      </c>
      <c r="T71" s="84">
        <f t="shared" si="23"/>
        <v>65708003</v>
      </c>
      <c r="U71" s="101">
        <f t="shared" si="24"/>
        <v>0.21780292407538845</v>
      </c>
      <c r="V71" s="83">
        <v>0</v>
      </c>
      <c r="W71" s="84">
        <v>0</v>
      </c>
      <c r="X71" s="84">
        <f t="shared" si="25"/>
        <v>0</v>
      </c>
      <c r="Y71" s="101">
        <f t="shared" si="26"/>
        <v>0</v>
      </c>
      <c r="Z71" s="83">
        <f t="shared" si="27"/>
        <v>189345822</v>
      </c>
      <c r="AA71" s="84">
        <f t="shared" si="28"/>
        <v>40544814</v>
      </c>
      <c r="AB71" s="84">
        <f t="shared" si="29"/>
        <v>229890636</v>
      </c>
      <c r="AC71" s="101">
        <f t="shared" si="30"/>
        <v>0.76202061320218129</v>
      </c>
      <c r="AD71" s="83">
        <v>49285039</v>
      </c>
      <c r="AE71" s="84">
        <v>13017349</v>
      </c>
      <c r="AF71" s="84">
        <f t="shared" si="31"/>
        <v>62302388</v>
      </c>
      <c r="AG71" s="84">
        <v>305059633</v>
      </c>
      <c r="AH71" s="84">
        <v>334741591</v>
      </c>
      <c r="AI71" s="85">
        <v>238775791</v>
      </c>
      <c r="AJ71" s="120">
        <f t="shared" si="32"/>
        <v>0.71331378418405145</v>
      </c>
      <c r="AK71" s="121">
        <f t="shared" si="33"/>
        <v>5.4662671999025081E-2</v>
      </c>
    </row>
    <row r="72" spans="1:37" ht="13" x14ac:dyDescent="0.3">
      <c r="A72" s="61" t="s">
        <v>116</v>
      </c>
      <c r="B72" s="62" t="s">
        <v>353</v>
      </c>
      <c r="C72" s="63" t="s">
        <v>354</v>
      </c>
      <c r="D72" s="83">
        <v>503257792</v>
      </c>
      <c r="E72" s="84">
        <v>307283480</v>
      </c>
      <c r="F72" s="85">
        <f t="shared" si="17"/>
        <v>810541272</v>
      </c>
      <c r="G72" s="83">
        <v>493562474</v>
      </c>
      <c r="H72" s="84">
        <v>279621973</v>
      </c>
      <c r="I72" s="85">
        <f t="shared" si="18"/>
        <v>773184447</v>
      </c>
      <c r="J72" s="83">
        <v>181947844</v>
      </c>
      <c r="K72" s="84">
        <v>73869911</v>
      </c>
      <c r="L72" s="84">
        <f t="shared" si="19"/>
        <v>255817755</v>
      </c>
      <c r="M72" s="101">
        <f t="shared" si="20"/>
        <v>0.31561348426931185</v>
      </c>
      <c r="N72" s="83">
        <v>161586668</v>
      </c>
      <c r="O72" s="84">
        <v>67123984</v>
      </c>
      <c r="P72" s="84">
        <f t="shared" si="21"/>
        <v>228710652</v>
      </c>
      <c r="Q72" s="101">
        <f t="shared" si="22"/>
        <v>0.28217027300245856</v>
      </c>
      <c r="R72" s="83">
        <v>117777902</v>
      </c>
      <c r="S72" s="84">
        <v>50339188</v>
      </c>
      <c r="T72" s="84">
        <f t="shared" si="23"/>
        <v>168117090</v>
      </c>
      <c r="U72" s="101">
        <f t="shared" si="24"/>
        <v>0.21743465049291144</v>
      </c>
      <c r="V72" s="83">
        <v>0</v>
      </c>
      <c r="W72" s="84">
        <v>0</v>
      </c>
      <c r="X72" s="84">
        <f t="shared" si="25"/>
        <v>0</v>
      </c>
      <c r="Y72" s="101">
        <f t="shared" si="26"/>
        <v>0</v>
      </c>
      <c r="Z72" s="83">
        <f t="shared" si="27"/>
        <v>461312414</v>
      </c>
      <c r="AA72" s="84">
        <f t="shared" si="28"/>
        <v>191333083</v>
      </c>
      <c r="AB72" s="84">
        <f t="shared" si="29"/>
        <v>652645497</v>
      </c>
      <c r="AC72" s="101">
        <f t="shared" si="30"/>
        <v>0.8441006535145682</v>
      </c>
      <c r="AD72" s="83">
        <v>120955011</v>
      </c>
      <c r="AE72" s="84">
        <v>62068955</v>
      </c>
      <c r="AF72" s="84">
        <f t="shared" si="31"/>
        <v>183023966</v>
      </c>
      <c r="AG72" s="84">
        <v>748564609</v>
      </c>
      <c r="AH72" s="84">
        <v>868687313</v>
      </c>
      <c r="AI72" s="85">
        <v>715733093</v>
      </c>
      <c r="AJ72" s="120">
        <f t="shared" si="32"/>
        <v>0.82392488331414138</v>
      </c>
      <c r="AK72" s="121">
        <f t="shared" si="33"/>
        <v>-8.1447672268231797E-2</v>
      </c>
    </row>
    <row r="73" spans="1:37" ht="14" x14ac:dyDescent="0.3">
      <c r="A73" s="64" t="s">
        <v>0</v>
      </c>
      <c r="B73" s="65" t="s">
        <v>355</v>
      </c>
      <c r="C73" s="66" t="s">
        <v>0</v>
      </c>
      <c r="D73" s="86">
        <f>SUM(D68:D72)</f>
        <v>1503909197</v>
      </c>
      <c r="E73" s="87">
        <f>SUM(E68:E72)</f>
        <v>663542278</v>
      </c>
      <c r="F73" s="88">
        <f t="shared" si="17"/>
        <v>2167451475</v>
      </c>
      <c r="G73" s="86">
        <f>SUM(G68:G72)</f>
        <v>1548767717</v>
      </c>
      <c r="H73" s="87">
        <f>SUM(H68:H72)</f>
        <v>695462839</v>
      </c>
      <c r="I73" s="88">
        <f t="shared" si="18"/>
        <v>2244230556</v>
      </c>
      <c r="J73" s="86">
        <f>SUM(J68:J72)</f>
        <v>560353949</v>
      </c>
      <c r="K73" s="87">
        <f>SUM(K68:K72)</f>
        <v>117124694</v>
      </c>
      <c r="L73" s="87">
        <f t="shared" si="19"/>
        <v>677478643</v>
      </c>
      <c r="M73" s="102">
        <f t="shared" si="20"/>
        <v>0.3125692320285971</v>
      </c>
      <c r="N73" s="86">
        <f>SUM(N68:N72)</f>
        <v>454371741</v>
      </c>
      <c r="O73" s="87">
        <f>SUM(O68:O72)</f>
        <v>150976899</v>
      </c>
      <c r="P73" s="87">
        <f t="shared" si="21"/>
        <v>605348640</v>
      </c>
      <c r="Q73" s="102">
        <f t="shared" si="22"/>
        <v>0.2792905156042767</v>
      </c>
      <c r="R73" s="86">
        <f>SUM(R68:R72)</f>
        <v>367194369</v>
      </c>
      <c r="S73" s="87">
        <f>SUM(S68:S72)</f>
        <v>106993879</v>
      </c>
      <c r="T73" s="87">
        <f t="shared" si="23"/>
        <v>474188248</v>
      </c>
      <c r="U73" s="102">
        <f t="shared" si="24"/>
        <v>0.21129212715344564</v>
      </c>
      <c r="V73" s="86">
        <f>SUM(V68:V72)</f>
        <v>0</v>
      </c>
      <c r="W73" s="87">
        <f>SUM(W68:W72)</f>
        <v>0</v>
      </c>
      <c r="X73" s="87">
        <f t="shared" si="25"/>
        <v>0</v>
      </c>
      <c r="Y73" s="102">
        <f t="shared" si="26"/>
        <v>0</v>
      </c>
      <c r="Z73" s="86">
        <f t="shared" si="27"/>
        <v>1381920059</v>
      </c>
      <c r="AA73" s="87">
        <f t="shared" si="28"/>
        <v>375095472</v>
      </c>
      <c r="AB73" s="87">
        <f t="shared" si="29"/>
        <v>1757015531</v>
      </c>
      <c r="AC73" s="102">
        <f t="shared" si="30"/>
        <v>0.78290331013566328</v>
      </c>
      <c r="AD73" s="86">
        <f>SUM(AD68:AD72)</f>
        <v>361980831</v>
      </c>
      <c r="AE73" s="87">
        <f>SUM(AE68:AE72)</f>
        <v>138504430</v>
      </c>
      <c r="AF73" s="87">
        <f t="shared" si="31"/>
        <v>500485261</v>
      </c>
      <c r="AG73" s="87">
        <f>SUM(AG68:AG72)</f>
        <v>2117313555</v>
      </c>
      <c r="AH73" s="87">
        <f>SUM(AH68:AH72)</f>
        <v>2422150585</v>
      </c>
      <c r="AI73" s="88">
        <f>SUM(AI68:AI72)</f>
        <v>1772284461</v>
      </c>
      <c r="AJ73" s="122">
        <f t="shared" si="32"/>
        <v>0.73169871104442497</v>
      </c>
      <c r="AK73" s="123">
        <f t="shared" si="33"/>
        <v>-5.2543031831660647E-2</v>
      </c>
    </row>
    <row r="74" spans="1:37" ht="14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77285962695</v>
      </c>
      <c r="E74" s="90">
        <f>SUM(E9,E11:E15,E17:E24,E26:E29,E31:E35,E37:E40,E42:E47,E49:E53,E55:E60,E62:E66,E68:E72)</f>
        <v>12053278398</v>
      </c>
      <c r="F74" s="91">
        <f t="shared" si="17"/>
        <v>89339241093</v>
      </c>
      <c r="G74" s="89">
        <f>SUM(G9,G11:G15,G17:G24,G26:G29,G31:G35,G37:G40,G42:G47,G49:G53,G55:G60,G62:G66,G68:G72)</f>
        <v>77557850704</v>
      </c>
      <c r="H74" s="90">
        <f>SUM(H9,H11:H15,H17:H24,H26:H29,H31:H35,H37:H40,H42:H47,H49:H53,H55:H60,H62:H66,H68:H72)</f>
        <v>12775127187</v>
      </c>
      <c r="I74" s="91">
        <f t="shared" si="18"/>
        <v>90332977891</v>
      </c>
      <c r="J74" s="89">
        <f>SUM(J9,J11:J15,J17:J24,J26:J29,J31:J35,J37:J40,J42:J47,J49:J53,J55:J60,J62:J66,J68:J72)</f>
        <v>21759718940</v>
      </c>
      <c r="K74" s="90">
        <f>SUM(K9,K11:K15,K17:K24,K26:K29,K31:K35,K37:K40,K42:K47,K49:K53,K55:K60,K62:K66,K68:K72)</f>
        <v>1486812784</v>
      </c>
      <c r="L74" s="90">
        <f t="shared" si="19"/>
        <v>23246531724</v>
      </c>
      <c r="M74" s="103">
        <f t="shared" si="20"/>
        <v>0.26020516225116486</v>
      </c>
      <c r="N74" s="89">
        <f>SUM(N9,N11:N15,N17:N24,N26:N29,N31:N35,N37:N40,N42:N47,N49:N53,N55:N60,N62:N66,N68:N72)</f>
        <v>22146523852</v>
      </c>
      <c r="O74" s="90">
        <f>SUM(O9,O11:O15,O17:O24,O26:O29,O31:O35,O37:O40,O42:O47,O49:O53,O55:O60,O62:O66,O68:O72)</f>
        <v>2382089091</v>
      </c>
      <c r="P74" s="90">
        <f t="shared" si="21"/>
        <v>24528612943</v>
      </c>
      <c r="Q74" s="103">
        <f t="shared" si="22"/>
        <v>0.27455586865201043</v>
      </c>
      <c r="R74" s="89">
        <f>SUM(R9,R11:R15,R17:R24,R26:R29,R31:R35,R37:R40,R42:R47,R49:R53,R55:R60,R62:R66,R68:R72)</f>
        <v>16236310063</v>
      </c>
      <c r="S74" s="90">
        <f>SUM(S9,S11:S15,S17:S24,S26:S29,S31:S35,S37:S40,S42:S47,S49:S53,S55:S60,S62:S66,S68:S72)</f>
        <v>7427228677</v>
      </c>
      <c r="T74" s="90">
        <f t="shared" si="23"/>
        <v>23663538740</v>
      </c>
      <c r="U74" s="103">
        <f t="shared" si="24"/>
        <v>0.26195902418442946</v>
      </c>
      <c r="V74" s="89">
        <f>SUM(V9,V11:V15,V17:V24,V26:V29,V31:V35,V37:V40,V42:V47,V49:V53,V55:V60,V62:V66,V68:V72)</f>
        <v>0</v>
      </c>
      <c r="W74" s="90">
        <f>SUM(W9,W11:W15,W17:W24,W26:W29,W31:W35,W37:W40,W42:W47,W49:W53,W55:W60,W62:W66,W68:W72)</f>
        <v>0</v>
      </c>
      <c r="X74" s="90">
        <f t="shared" si="25"/>
        <v>0</v>
      </c>
      <c r="Y74" s="103">
        <f t="shared" si="26"/>
        <v>0</v>
      </c>
      <c r="Z74" s="89">
        <f t="shared" si="27"/>
        <v>60142552855</v>
      </c>
      <c r="AA74" s="90">
        <f t="shared" si="28"/>
        <v>11296130552</v>
      </c>
      <c r="AB74" s="90">
        <f t="shared" si="29"/>
        <v>71438683407</v>
      </c>
      <c r="AC74" s="103">
        <f t="shared" si="30"/>
        <v>0.79083724543213063</v>
      </c>
      <c r="AD74" s="89">
        <f>SUM(AD9,AD11:AD15,AD17:AD24,AD26:AD29,AD31:AD35,AD37:AD40,AD42:AD47,AD49:AD53,AD55:AD60,AD62:AD66,AD68:AD72)</f>
        <v>22584439440</v>
      </c>
      <c r="AE74" s="90">
        <f>SUM(AE9,AE11:AE15,AE17:AE24,AE26:AE29,AE31:AE35,AE37:AE40,AE42:AE47,AE49:AE53,AE55:AE60,AE62:AE66,AE68:AE72)</f>
        <v>2306888152</v>
      </c>
      <c r="AF74" s="90">
        <f t="shared" si="31"/>
        <v>24891327592</v>
      </c>
      <c r="AG74" s="90">
        <f>SUM(AG9,AG11:AG15,AG17:AG24,AG26:AG29,AG31:AG35,AG37:AG40,AG42:AG47,AG49:AG53,AG55:AG60,AG62:AG66,AG68:AG72)</f>
        <v>82913006473</v>
      </c>
      <c r="AH74" s="90">
        <f>SUM(AH9,AH11:AH15,AH17:AH24,AH26:AH29,AH31:AH35,AH37:AH40,AH42:AH47,AH49:AH53,AH55:AH60,AH62:AH66,AH68:AH72)</f>
        <v>85633919015</v>
      </c>
      <c r="AI74" s="91">
        <f>SUM(AI9,AI11:AI15,AI17:AI24,AI26:AI29,AI31:AI35,AI37:AI40,AI42:AI47,AI49:AI53,AI55:AI60,AI62:AI66,AI68:AI72)</f>
        <v>73331698218</v>
      </c>
      <c r="AJ74" s="124">
        <f t="shared" si="32"/>
        <v>0.85633939286551752</v>
      </c>
      <c r="AK74" s="125">
        <f t="shared" si="33"/>
        <v>-4.932596895292185E-2</v>
      </c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4"/>
  <sheetViews>
    <sheetView showGridLines="0" view="pageBreakPreview" topLeftCell="E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357</v>
      </c>
      <c r="C9" s="63" t="s">
        <v>358</v>
      </c>
      <c r="D9" s="83">
        <v>551574148</v>
      </c>
      <c r="E9" s="84">
        <v>113672306</v>
      </c>
      <c r="F9" s="85">
        <f>$D9       +$E9</f>
        <v>665246454</v>
      </c>
      <c r="G9" s="83">
        <v>517502457</v>
      </c>
      <c r="H9" s="84">
        <v>141665121</v>
      </c>
      <c r="I9" s="85">
        <f>$G9       +$H9</f>
        <v>659167578</v>
      </c>
      <c r="J9" s="83">
        <v>170832418</v>
      </c>
      <c r="K9" s="84">
        <v>25171309</v>
      </c>
      <c r="L9" s="84">
        <f>$J9       +$K9</f>
        <v>196003727</v>
      </c>
      <c r="M9" s="101">
        <f>IF(($F9       =0),0,($L9       /$F9       ))</f>
        <v>0.29463325331757423</v>
      </c>
      <c r="N9" s="83">
        <v>142420144</v>
      </c>
      <c r="O9" s="84">
        <v>26348340</v>
      </c>
      <c r="P9" s="84">
        <f>$N9       +$O9</f>
        <v>168768484</v>
      </c>
      <c r="Q9" s="101">
        <f>IF(($F9       =0),0,($P9       /$F9       ))</f>
        <v>0.25369317338743758</v>
      </c>
      <c r="R9" s="83">
        <v>121238601</v>
      </c>
      <c r="S9" s="84">
        <v>13375560</v>
      </c>
      <c r="T9" s="84">
        <f>$R9       +$S9</f>
        <v>134614161</v>
      </c>
      <c r="U9" s="101">
        <f>IF(($I9       =0),0,($T9       /$I9       ))</f>
        <v>0.20421841955339617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434491163</v>
      </c>
      <c r="AA9" s="84">
        <f>$K9       +$O9       +$S9</f>
        <v>64895209</v>
      </c>
      <c r="AB9" s="84">
        <f>$Z9       +$AA9</f>
        <v>499386372</v>
      </c>
      <c r="AC9" s="101">
        <f>IF(($I9       =0),0,($AB9       /$I9       ))</f>
        <v>0.75760153968009636</v>
      </c>
      <c r="AD9" s="83">
        <v>113598859</v>
      </c>
      <c r="AE9" s="84">
        <v>12863136</v>
      </c>
      <c r="AF9" s="84">
        <f>$AD9       +$AE9</f>
        <v>126461995</v>
      </c>
      <c r="AG9" s="84">
        <v>678108746</v>
      </c>
      <c r="AH9" s="84">
        <v>660213435</v>
      </c>
      <c r="AI9" s="85">
        <v>429745313</v>
      </c>
      <c r="AJ9" s="120">
        <f>IF(($AH9       =0),0,($AI9       /$AH9       ))</f>
        <v>0.65091876386914183</v>
      </c>
      <c r="AK9" s="121">
        <f>IF(($AF9       =0),0,(($T9       /$AF9       )-1))</f>
        <v>6.44633670376622E-2</v>
      </c>
    </row>
    <row r="10" spans="1:37" ht="13" x14ac:dyDescent="0.3">
      <c r="A10" s="61" t="s">
        <v>101</v>
      </c>
      <c r="B10" s="62" t="s">
        <v>359</v>
      </c>
      <c r="C10" s="63" t="s">
        <v>360</v>
      </c>
      <c r="D10" s="83">
        <v>410101889</v>
      </c>
      <c r="E10" s="84">
        <v>116244219</v>
      </c>
      <c r="F10" s="85">
        <f t="shared" ref="F10:F41" si="0">$D10      +$E10</f>
        <v>526346108</v>
      </c>
      <c r="G10" s="83">
        <v>420101889</v>
      </c>
      <c r="H10" s="84">
        <v>131756486</v>
      </c>
      <c r="I10" s="85">
        <f t="shared" ref="I10:I41" si="1">$G10      +$H10</f>
        <v>551858375</v>
      </c>
      <c r="J10" s="83">
        <v>137902999</v>
      </c>
      <c r="K10" s="84">
        <v>27296543</v>
      </c>
      <c r="L10" s="84">
        <f t="shared" ref="L10:L41" si="2">$J10      +$K10</f>
        <v>165199542</v>
      </c>
      <c r="M10" s="101">
        <f t="shared" ref="M10:M41" si="3">IF(($F10      =0),0,($L10      /$F10      ))</f>
        <v>0.31386104977145568</v>
      </c>
      <c r="N10" s="83">
        <v>124303894</v>
      </c>
      <c r="O10" s="84">
        <v>34462296</v>
      </c>
      <c r="P10" s="84">
        <f t="shared" ref="P10:P41" si="4">$N10      +$O10</f>
        <v>158766190</v>
      </c>
      <c r="Q10" s="101">
        <f t="shared" ref="Q10:Q41" si="5">IF(($F10      =0),0,($P10      /$F10      ))</f>
        <v>0.30163838506050089</v>
      </c>
      <c r="R10" s="83">
        <v>98128020</v>
      </c>
      <c r="S10" s="84">
        <v>12261560</v>
      </c>
      <c r="T10" s="84">
        <f t="shared" ref="T10:T41" si="6">$R10      +$S10</f>
        <v>110389580</v>
      </c>
      <c r="U10" s="101">
        <f t="shared" ref="U10:U41" si="7">IF(($I10      =0),0,($T10      /$I10      ))</f>
        <v>0.20003244491849925</v>
      </c>
      <c r="V10" s="83">
        <v>0</v>
      </c>
      <c r="W10" s="84">
        <v>0</v>
      </c>
      <c r="X10" s="84">
        <f t="shared" ref="X10:X41" si="8">$V10      +$W10</f>
        <v>0</v>
      </c>
      <c r="Y10" s="101">
        <f t="shared" ref="Y10:Y41" si="9">IF(($I10      =0),0,($X10      /$I10      ))</f>
        <v>0</v>
      </c>
      <c r="Z10" s="83">
        <f t="shared" ref="Z10:Z41" si="10">$J10      +$N10      +$R10</f>
        <v>360334913</v>
      </c>
      <c r="AA10" s="84">
        <f t="shared" ref="AA10:AA41" si="11">$K10      +$O10      +$S10</f>
        <v>74020399</v>
      </c>
      <c r="AB10" s="84">
        <f t="shared" ref="AB10:AB41" si="12">$Z10      +$AA10</f>
        <v>434355312</v>
      </c>
      <c r="AC10" s="101">
        <f t="shared" ref="AC10:AC41" si="13">IF(($I10      =0),0,($AB10      /$I10      ))</f>
        <v>0.78707750335400817</v>
      </c>
      <c r="AD10" s="83">
        <v>87070516</v>
      </c>
      <c r="AE10" s="84">
        <v>16846505</v>
      </c>
      <c r="AF10" s="84">
        <f t="shared" ref="AF10:AF41" si="14">$AD10      +$AE10</f>
        <v>103917021</v>
      </c>
      <c r="AG10" s="84">
        <v>535467588</v>
      </c>
      <c r="AH10" s="84">
        <v>603408581</v>
      </c>
      <c r="AI10" s="85">
        <v>459194934</v>
      </c>
      <c r="AJ10" s="120">
        <f t="shared" ref="AJ10:AJ41" si="15">IF(($AH10      =0),0,($AI10      /$AH10      ))</f>
        <v>0.76100166364720623</v>
      </c>
      <c r="AK10" s="121">
        <f t="shared" ref="AK10:AK41" si="16">IF(($AF10      =0),0,(($T10      /$AF10      )-1))</f>
        <v>6.2285840545794668E-2</v>
      </c>
    </row>
    <row r="11" spans="1:37" ht="13" x14ac:dyDescent="0.3">
      <c r="A11" s="61" t="s">
        <v>101</v>
      </c>
      <c r="B11" s="62" t="s">
        <v>361</v>
      </c>
      <c r="C11" s="63" t="s">
        <v>362</v>
      </c>
      <c r="D11" s="83">
        <v>1403941764</v>
      </c>
      <c r="E11" s="84">
        <v>130857450</v>
      </c>
      <c r="F11" s="85">
        <f t="shared" si="0"/>
        <v>1534799214</v>
      </c>
      <c r="G11" s="83">
        <v>1404691766</v>
      </c>
      <c r="H11" s="84">
        <v>142078164</v>
      </c>
      <c r="I11" s="85">
        <f t="shared" si="1"/>
        <v>1546769930</v>
      </c>
      <c r="J11" s="83">
        <v>490630348</v>
      </c>
      <c r="K11" s="84">
        <v>56457553</v>
      </c>
      <c r="L11" s="84">
        <f t="shared" si="2"/>
        <v>547087901</v>
      </c>
      <c r="M11" s="101">
        <f t="shared" si="3"/>
        <v>0.35645568228705127</v>
      </c>
      <c r="N11" s="83">
        <v>321142744</v>
      </c>
      <c r="O11" s="84">
        <v>25163642</v>
      </c>
      <c r="P11" s="84">
        <f t="shared" si="4"/>
        <v>346306386</v>
      </c>
      <c r="Q11" s="101">
        <f t="shared" si="5"/>
        <v>0.22563628052522575</v>
      </c>
      <c r="R11" s="83">
        <v>326786255</v>
      </c>
      <c r="S11" s="84">
        <v>5533083</v>
      </c>
      <c r="T11" s="84">
        <f t="shared" si="6"/>
        <v>332319338</v>
      </c>
      <c r="U11" s="101">
        <f t="shared" si="7"/>
        <v>0.21484729664999372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1138559347</v>
      </c>
      <c r="AA11" s="84">
        <f t="shared" si="11"/>
        <v>87154278</v>
      </c>
      <c r="AB11" s="84">
        <f t="shared" si="12"/>
        <v>1225713625</v>
      </c>
      <c r="AC11" s="101">
        <f t="shared" si="13"/>
        <v>0.79243435059537259</v>
      </c>
      <c r="AD11" s="83">
        <v>203451599</v>
      </c>
      <c r="AE11" s="84">
        <v>11724298</v>
      </c>
      <c r="AF11" s="84">
        <f t="shared" si="14"/>
        <v>215175897</v>
      </c>
      <c r="AG11" s="84">
        <v>1447680216</v>
      </c>
      <c r="AH11" s="84">
        <v>1536089809</v>
      </c>
      <c r="AI11" s="85">
        <v>1356351001</v>
      </c>
      <c r="AJ11" s="120">
        <f t="shared" si="15"/>
        <v>0.88298938841537489</v>
      </c>
      <c r="AK11" s="121">
        <f t="shared" si="16"/>
        <v>0.54440781998924348</v>
      </c>
    </row>
    <row r="12" spans="1:37" ht="13" x14ac:dyDescent="0.3">
      <c r="A12" s="61" t="s">
        <v>101</v>
      </c>
      <c r="B12" s="62" t="s">
        <v>363</v>
      </c>
      <c r="C12" s="63" t="s">
        <v>364</v>
      </c>
      <c r="D12" s="83">
        <v>584259584</v>
      </c>
      <c r="E12" s="84">
        <v>56126505</v>
      </c>
      <c r="F12" s="85">
        <f t="shared" si="0"/>
        <v>640386089</v>
      </c>
      <c r="G12" s="83">
        <v>577716392</v>
      </c>
      <c r="H12" s="84">
        <v>56126505</v>
      </c>
      <c r="I12" s="85">
        <f t="shared" si="1"/>
        <v>633842897</v>
      </c>
      <c r="J12" s="83">
        <v>158556924</v>
      </c>
      <c r="K12" s="84">
        <v>4641258</v>
      </c>
      <c r="L12" s="84">
        <f t="shared" si="2"/>
        <v>163198182</v>
      </c>
      <c r="M12" s="101">
        <f t="shared" si="3"/>
        <v>0.25484342149724615</v>
      </c>
      <c r="N12" s="83">
        <v>226677366</v>
      </c>
      <c r="O12" s="84">
        <v>4554106</v>
      </c>
      <c r="P12" s="84">
        <f t="shared" si="4"/>
        <v>231231472</v>
      </c>
      <c r="Q12" s="101">
        <f t="shared" si="5"/>
        <v>0.36108134759935423</v>
      </c>
      <c r="R12" s="83">
        <v>145401002</v>
      </c>
      <c r="S12" s="84">
        <v>9986932</v>
      </c>
      <c r="T12" s="84">
        <f t="shared" si="6"/>
        <v>155387934</v>
      </c>
      <c r="U12" s="101">
        <f t="shared" si="7"/>
        <v>0.24515212639513101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530635292</v>
      </c>
      <c r="AA12" s="84">
        <f t="shared" si="11"/>
        <v>19182296</v>
      </c>
      <c r="AB12" s="84">
        <f t="shared" si="12"/>
        <v>549817588</v>
      </c>
      <c r="AC12" s="101">
        <f t="shared" si="13"/>
        <v>0.8674351177591566</v>
      </c>
      <c r="AD12" s="83">
        <v>42535420</v>
      </c>
      <c r="AE12" s="84">
        <v>2236957</v>
      </c>
      <c r="AF12" s="84">
        <f t="shared" si="14"/>
        <v>44772377</v>
      </c>
      <c r="AG12" s="84">
        <v>629925609</v>
      </c>
      <c r="AH12" s="84">
        <v>655480246</v>
      </c>
      <c r="AI12" s="85">
        <v>364555906</v>
      </c>
      <c r="AJ12" s="120">
        <f t="shared" si="15"/>
        <v>0.55616612128994658</v>
      </c>
      <c r="AK12" s="121">
        <f t="shared" si="16"/>
        <v>2.4706206016267576</v>
      </c>
    </row>
    <row r="13" spans="1:37" ht="13" x14ac:dyDescent="0.3">
      <c r="A13" s="61" t="s">
        <v>101</v>
      </c>
      <c r="B13" s="62" t="s">
        <v>365</v>
      </c>
      <c r="C13" s="63" t="s">
        <v>366</v>
      </c>
      <c r="D13" s="83">
        <v>294011650</v>
      </c>
      <c r="E13" s="84">
        <v>167380838</v>
      </c>
      <c r="F13" s="85">
        <f t="shared" si="0"/>
        <v>461392488</v>
      </c>
      <c r="G13" s="83">
        <v>298825650</v>
      </c>
      <c r="H13" s="84">
        <v>184739854</v>
      </c>
      <c r="I13" s="85">
        <f t="shared" si="1"/>
        <v>483565504</v>
      </c>
      <c r="J13" s="83">
        <v>85475681</v>
      </c>
      <c r="K13" s="84">
        <v>31163452</v>
      </c>
      <c r="L13" s="84">
        <f t="shared" si="2"/>
        <v>116639133</v>
      </c>
      <c r="M13" s="101">
        <f t="shared" si="3"/>
        <v>0.25279807546411548</v>
      </c>
      <c r="N13" s="83">
        <v>85127038</v>
      </c>
      <c r="O13" s="84">
        <v>47452577</v>
      </c>
      <c r="P13" s="84">
        <f t="shared" si="4"/>
        <v>132579615</v>
      </c>
      <c r="Q13" s="101">
        <f t="shared" si="5"/>
        <v>0.28734671336911755</v>
      </c>
      <c r="R13" s="83">
        <v>77519210</v>
      </c>
      <c r="S13" s="84">
        <v>25386579</v>
      </c>
      <c r="T13" s="84">
        <f t="shared" si="6"/>
        <v>102905789</v>
      </c>
      <c r="U13" s="101">
        <f t="shared" si="7"/>
        <v>0.2128063067956146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248121929</v>
      </c>
      <c r="AA13" s="84">
        <f t="shared" si="11"/>
        <v>104002608</v>
      </c>
      <c r="AB13" s="84">
        <f t="shared" si="12"/>
        <v>352124537</v>
      </c>
      <c r="AC13" s="101">
        <f t="shared" si="13"/>
        <v>0.72818373950843274</v>
      </c>
      <c r="AD13" s="83">
        <v>49323799</v>
      </c>
      <c r="AE13" s="84">
        <v>8697689</v>
      </c>
      <c r="AF13" s="84">
        <f t="shared" si="14"/>
        <v>58021488</v>
      </c>
      <c r="AG13" s="84">
        <v>451777495</v>
      </c>
      <c r="AH13" s="84">
        <v>480088864</v>
      </c>
      <c r="AI13" s="85">
        <v>295334567</v>
      </c>
      <c r="AJ13" s="120">
        <f t="shared" si="15"/>
        <v>0.61516646009935361</v>
      </c>
      <c r="AK13" s="121">
        <f t="shared" si="16"/>
        <v>0.77358066032363726</v>
      </c>
    </row>
    <row r="14" spans="1:37" ht="13" x14ac:dyDescent="0.3">
      <c r="A14" s="61" t="s">
        <v>116</v>
      </c>
      <c r="B14" s="62" t="s">
        <v>367</v>
      </c>
      <c r="C14" s="63" t="s">
        <v>368</v>
      </c>
      <c r="D14" s="83">
        <v>1552246512</v>
      </c>
      <c r="E14" s="84">
        <v>523193748</v>
      </c>
      <c r="F14" s="85">
        <f t="shared" si="0"/>
        <v>2075440260</v>
      </c>
      <c r="G14" s="83">
        <v>1445418512</v>
      </c>
      <c r="H14" s="84">
        <v>600364328</v>
      </c>
      <c r="I14" s="85">
        <f t="shared" si="1"/>
        <v>2045782840</v>
      </c>
      <c r="J14" s="83">
        <v>440978169</v>
      </c>
      <c r="K14" s="84">
        <v>45842278</v>
      </c>
      <c r="L14" s="84">
        <f t="shared" si="2"/>
        <v>486820447</v>
      </c>
      <c r="M14" s="101">
        <f t="shared" si="3"/>
        <v>0.23456249567019577</v>
      </c>
      <c r="N14" s="83">
        <v>11107672</v>
      </c>
      <c r="O14" s="84">
        <v>68528286</v>
      </c>
      <c r="P14" s="84">
        <f t="shared" si="4"/>
        <v>79635958</v>
      </c>
      <c r="Q14" s="101">
        <f t="shared" si="5"/>
        <v>3.8370633708339069E-2</v>
      </c>
      <c r="R14" s="83">
        <v>302565542</v>
      </c>
      <c r="S14" s="84">
        <v>102447523</v>
      </c>
      <c r="T14" s="84">
        <f t="shared" si="6"/>
        <v>405013065</v>
      </c>
      <c r="U14" s="101">
        <f t="shared" si="7"/>
        <v>0.19797461249601644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754651383</v>
      </c>
      <c r="AA14" s="84">
        <f t="shared" si="11"/>
        <v>216818087</v>
      </c>
      <c r="AB14" s="84">
        <f t="shared" si="12"/>
        <v>971469470</v>
      </c>
      <c r="AC14" s="101">
        <f t="shared" si="13"/>
        <v>0.47486441425034143</v>
      </c>
      <c r="AD14" s="83">
        <v>15561015</v>
      </c>
      <c r="AE14" s="84">
        <v>116901923</v>
      </c>
      <c r="AF14" s="84">
        <f t="shared" si="14"/>
        <v>132462938</v>
      </c>
      <c r="AG14" s="84">
        <v>1960262440</v>
      </c>
      <c r="AH14" s="84">
        <v>2372015680</v>
      </c>
      <c r="AI14" s="85">
        <v>900043894</v>
      </c>
      <c r="AJ14" s="120">
        <f t="shared" si="15"/>
        <v>0.37944264095252522</v>
      </c>
      <c r="AK14" s="121">
        <f t="shared" si="16"/>
        <v>2.057557616606692</v>
      </c>
    </row>
    <row r="15" spans="1:37" ht="14" x14ac:dyDescent="0.3">
      <c r="A15" s="64" t="s">
        <v>0</v>
      </c>
      <c r="B15" s="65" t="s">
        <v>369</v>
      </c>
      <c r="C15" s="66" t="s">
        <v>0</v>
      </c>
      <c r="D15" s="86">
        <f>SUM(D9:D14)</f>
        <v>4796135547</v>
      </c>
      <c r="E15" s="87">
        <f>SUM(E9:E14)</f>
        <v>1107475066</v>
      </c>
      <c r="F15" s="88">
        <f t="shared" si="0"/>
        <v>5903610613</v>
      </c>
      <c r="G15" s="86">
        <f>SUM(G9:G14)</f>
        <v>4664256666</v>
      </c>
      <c r="H15" s="87">
        <f>SUM(H9:H14)</f>
        <v>1256730458</v>
      </c>
      <c r="I15" s="88">
        <f t="shared" si="1"/>
        <v>5920987124</v>
      </c>
      <c r="J15" s="86">
        <f>SUM(J9:J14)</f>
        <v>1484376539</v>
      </c>
      <c r="K15" s="87">
        <f>SUM(K9:K14)</f>
        <v>190572393</v>
      </c>
      <c r="L15" s="87">
        <f t="shared" si="2"/>
        <v>1674948932</v>
      </c>
      <c r="M15" s="102">
        <f t="shared" si="3"/>
        <v>0.28371602427702325</v>
      </c>
      <c r="N15" s="86">
        <f>SUM(N9:N14)</f>
        <v>910778858</v>
      </c>
      <c r="O15" s="87">
        <f>SUM(O9:O14)</f>
        <v>206509247</v>
      </c>
      <c r="P15" s="87">
        <f t="shared" si="4"/>
        <v>1117288105</v>
      </c>
      <c r="Q15" s="102">
        <f t="shared" si="5"/>
        <v>0.18925504716379574</v>
      </c>
      <c r="R15" s="86">
        <f>SUM(R9:R14)</f>
        <v>1071638630</v>
      </c>
      <c r="S15" s="87">
        <f>SUM(S9:S14)</f>
        <v>168991237</v>
      </c>
      <c r="T15" s="87">
        <f t="shared" si="6"/>
        <v>1240629867</v>
      </c>
      <c r="U15" s="102">
        <f t="shared" si="7"/>
        <v>0.20953091790577588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3466794027</v>
      </c>
      <c r="AA15" s="87">
        <f t="shared" si="11"/>
        <v>566072877</v>
      </c>
      <c r="AB15" s="87">
        <f t="shared" si="12"/>
        <v>4032866904</v>
      </c>
      <c r="AC15" s="102">
        <f t="shared" si="13"/>
        <v>0.681113945958988</v>
      </c>
      <c r="AD15" s="86">
        <f>SUM(AD9:AD14)</f>
        <v>511541208</v>
      </c>
      <c r="AE15" s="87">
        <f>SUM(AE9:AE14)</f>
        <v>169270508</v>
      </c>
      <c r="AF15" s="87">
        <f t="shared" si="14"/>
        <v>680811716</v>
      </c>
      <c r="AG15" s="87">
        <f>SUM(AG9:AG14)</f>
        <v>5703222094</v>
      </c>
      <c r="AH15" s="87">
        <f>SUM(AH9:AH14)</f>
        <v>6307296615</v>
      </c>
      <c r="AI15" s="88">
        <f>SUM(AI9:AI14)</f>
        <v>3805225615</v>
      </c>
      <c r="AJ15" s="122">
        <f t="shared" si="15"/>
        <v>0.60330532195844733</v>
      </c>
      <c r="AK15" s="123">
        <f t="shared" si="16"/>
        <v>0.82228043061468115</v>
      </c>
    </row>
    <row r="16" spans="1:37" ht="13" x14ac:dyDescent="0.3">
      <c r="A16" s="61" t="s">
        <v>101</v>
      </c>
      <c r="B16" s="62" t="s">
        <v>370</v>
      </c>
      <c r="C16" s="63" t="s">
        <v>371</v>
      </c>
      <c r="D16" s="83">
        <v>875107234</v>
      </c>
      <c r="E16" s="84">
        <v>80090288</v>
      </c>
      <c r="F16" s="85">
        <f t="shared" si="0"/>
        <v>955197522</v>
      </c>
      <c r="G16" s="83">
        <v>440400568</v>
      </c>
      <c r="H16" s="84">
        <v>44821992</v>
      </c>
      <c r="I16" s="85">
        <f t="shared" si="1"/>
        <v>485222560</v>
      </c>
      <c r="J16" s="83">
        <v>138893956</v>
      </c>
      <c r="K16" s="84">
        <v>93455</v>
      </c>
      <c r="L16" s="84">
        <f t="shared" si="2"/>
        <v>138987411</v>
      </c>
      <c r="M16" s="101">
        <f t="shared" si="3"/>
        <v>0.14550646101864573</v>
      </c>
      <c r="N16" s="83">
        <v>91865632</v>
      </c>
      <c r="O16" s="84">
        <v>5212181</v>
      </c>
      <c r="P16" s="84">
        <f t="shared" si="4"/>
        <v>97077813</v>
      </c>
      <c r="Q16" s="101">
        <f t="shared" si="5"/>
        <v>0.10163113990992954</v>
      </c>
      <c r="R16" s="83">
        <v>99607616</v>
      </c>
      <c r="S16" s="84">
        <v>12248260</v>
      </c>
      <c r="T16" s="84">
        <f t="shared" si="6"/>
        <v>111855876</v>
      </c>
      <c r="U16" s="101">
        <f t="shared" si="7"/>
        <v>0.23052488738363691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330367204</v>
      </c>
      <c r="AA16" s="84">
        <f t="shared" si="11"/>
        <v>17553896</v>
      </c>
      <c r="AB16" s="84">
        <f t="shared" si="12"/>
        <v>347921100</v>
      </c>
      <c r="AC16" s="101">
        <f t="shared" si="13"/>
        <v>0.71703405546518695</v>
      </c>
      <c r="AD16" s="83">
        <v>96046690</v>
      </c>
      <c r="AE16" s="84">
        <v>9712775</v>
      </c>
      <c r="AF16" s="84">
        <f t="shared" si="14"/>
        <v>105759465</v>
      </c>
      <c r="AG16" s="84">
        <v>418423436</v>
      </c>
      <c r="AH16" s="84">
        <v>475744385</v>
      </c>
      <c r="AI16" s="85">
        <v>384254904</v>
      </c>
      <c r="AJ16" s="120">
        <f t="shared" si="15"/>
        <v>0.80769193734152012</v>
      </c>
      <c r="AK16" s="121">
        <f t="shared" si="16"/>
        <v>5.7644117242839688E-2</v>
      </c>
    </row>
    <row r="17" spans="1:37" ht="13" x14ac:dyDescent="0.3">
      <c r="A17" s="61" t="s">
        <v>101</v>
      </c>
      <c r="B17" s="62" t="s">
        <v>372</v>
      </c>
      <c r="C17" s="63" t="s">
        <v>373</v>
      </c>
      <c r="D17" s="83">
        <v>757974678</v>
      </c>
      <c r="E17" s="84">
        <v>199305000</v>
      </c>
      <c r="F17" s="85">
        <f t="shared" si="0"/>
        <v>957279678</v>
      </c>
      <c r="G17" s="83">
        <v>759976160</v>
      </c>
      <c r="H17" s="84">
        <v>210162806</v>
      </c>
      <c r="I17" s="85">
        <f t="shared" si="1"/>
        <v>970138966</v>
      </c>
      <c r="J17" s="83">
        <v>257553339</v>
      </c>
      <c r="K17" s="84">
        <v>15919844</v>
      </c>
      <c r="L17" s="84">
        <f t="shared" si="2"/>
        <v>273473183</v>
      </c>
      <c r="M17" s="101">
        <f t="shared" si="3"/>
        <v>0.28567741411930403</v>
      </c>
      <c r="N17" s="83">
        <v>232913391</v>
      </c>
      <c r="O17" s="84">
        <v>43931360</v>
      </c>
      <c r="P17" s="84">
        <f t="shared" si="4"/>
        <v>276844751</v>
      </c>
      <c r="Q17" s="101">
        <f t="shared" si="5"/>
        <v>0.28919944438640849</v>
      </c>
      <c r="R17" s="83">
        <v>186882355</v>
      </c>
      <c r="S17" s="84">
        <v>27147368</v>
      </c>
      <c r="T17" s="84">
        <f t="shared" si="6"/>
        <v>214029723</v>
      </c>
      <c r="U17" s="101">
        <f t="shared" si="7"/>
        <v>0.22061759242850576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677349085</v>
      </c>
      <c r="AA17" s="84">
        <f t="shared" si="11"/>
        <v>86998572</v>
      </c>
      <c r="AB17" s="84">
        <f t="shared" si="12"/>
        <v>764347657</v>
      </c>
      <c r="AC17" s="101">
        <f t="shared" si="13"/>
        <v>0.78787440128448571</v>
      </c>
      <c r="AD17" s="83">
        <v>176600620</v>
      </c>
      <c r="AE17" s="84">
        <v>26399823</v>
      </c>
      <c r="AF17" s="84">
        <f t="shared" si="14"/>
        <v>203000443</v>
      </c>
      <c r="AG17" s="84">
        <v>962856032</v>
      </c>
      <c r="AH17" s="84">
        <v>1009816777</v>
      </c>
      <c r="AI17" s="85">
        <v>826093935</v>
      </c>
      <c r="AJ17" s="120">
        <f t="shared" si="15"/>
        <v>0.81806319108124703</v>
      </c>
      <c r="AK17" s="121">
        <f t="shared" si="16"/>
        <v>5.4331310006057398E-2</v>
      </c>
    </row>
    <row r="18" spans="1:37" ht="13" x14ac:dyDescent="0.3">
      <c r="A18" s="61" t="s">
        <v>101</v>
      </c>
      <c r="B18" s="62" t="s">
        <v>374</v>
      </c>
      <c r="C18" s="63" t="s">
        <v>375</v>
      </c>
      <c r="D18" s="83">
        <v>1201834761</v>
      </c>
      <c r="E18" s="84">
        <v>424622191</v>
      </c>
      <c r="F18" s="85">
        <f t="shared" si="0"/>
        <v>1626456952</v>
      </c>
      <c r="G18" s="83">
        <v>1210691613</v>
      </c>
      <c r="H18" s="84">
        <v>332968673</v>
      </c>
      <c r="I18" s="85">
        <f t="shared" si="1"/>
        <v>1543660286</v>
      </c>
      <c r="J18" s="83">
        <v>202328039</v>
      </c>
      <c r="K18" s="84">
        <v>36810264</v>
      </c>
      <c r="L18" s="84">
        <f t="shared" si="2"/>
        <v>239138303</v>
      </c>
      <c r="M18" s="101">
        <f t="shared" si="3"/>
        <v>0.14703020741246153</v>
      </c>
      <c r="N18" s="83">
        <v>270133330</v>
      </c>
      <c r="O18" s="84">
        <v>16965405</v>
      </c>
      <c r="P18" s="84">
        <f t="shared" si="4"/>
        <v>287098735</v>
      </c>
      <c r="Q18" s="101">
        <f t="shared" si="5"/>
        <v>0.1765178811815242</v>
      </c>
      <c r="R18" s="83">
        <v>413544349</v>
      </c>
      <c r="S18" s="84">
        <v>-15079149</v>
      </c>
      <c r="T18" s="84">
        <f t="shared" si="6"/>
        <v>398465200</v>
      </c>
      <c r="U18" s="101">
        <f t="shared" si="7"/>
        <v>0.25813011037066996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886005718</v>
      </c>
      <c r="AA18" s="84">
        <f t="shared" si="11"/>
        <v>38696520</v>
      </c>
      <c r="AB18" s="84">
        <f t="shared" si="12"/>
        <v>924702238</v>
      </c>
      <c r="AC18" s="101">
        <f t="shared" si="13"/>
        <v>0.59903221349052704</v>
      </c>
      <c r="AD18" s="83">
        <v>205968470</v>
      </c>
      <c r="AE18" s="84">
        <v>39292207</v>
      </c>
      <c r="AF18" s="84">
        <f t="shared" si="14"/>
        <v>245260677</v>
      </c>
      <c r="AG18" s="84">
        <v>1218678360</v>
      </c>
      <c r="AH18" s="84">
        <v>1360320532</v>
      </c>
      <c r="AI18" s="85">
        <v>903457894</v>
      </c>
      <c r="AJ18" s="120">
        <f t="shared" si="15"/>
        <v>0.66415074443645905</v>
      </c>
      <c r="AK18" s="121">
        <f t="shared" si="16"/>
        <v>0.6246599531322341</v>
      </c>
    </row>
    <row r="19" spans="1:37" ht="13" x14ac:dyDescent="0.3">
      <c r="A19" s="61" t="s">
        <v>101</v>
      </c>
      <c r="B19" s="62" t="s">
        <v>376</v>
      </c>
      <c r="C19" s="63" t="s">
        <v>377</v>
      </c>
      <c r="D19" s="83">
        <v>557799456</v>
      </c>
      <c r="E19" s="84">
        <v>267307956</v>
      </c>
      <c r="F19" s="85">
        <f t="shared" si="0"/>
        <v>825107412</v>
      </c>
      <c r="G19" s="83">
        <v>610131419</v>
      </c>
      <c r="H19" s="84">
        <v>343626751</v>
      </c>
      <c r="I19" s="85">
        <f t="shared" si="1"/>
        <v>953758170</v>
      </c>
      <c r="J19" s="83">
        <v>177278730</v>
      </c>
      <c r="K19" s="84">
        <v>74068336</v>
      </c>
      <c r="L19" s="84">
        <f t="shared" si="2"/>
        <v>251347066</v>
      </c>
      <c r="M19" s="101">
        <f t="shared" si="3"/>
        <v>0.30462344943763514</v>
      </c>
      <c r="N19" s="83">
        <v>151008993</v>
      </c>
      <c r="O19" s="84">
        <v>81559169</v>
      </c>
      <c r="P19" s="84">
        <f t="shared" si="4"/>
        <v>232568162</v>
      </c>
      <c r="Q19" s="101">
        <f t="shared" si="5"/>
        <v>0.2818641047427653</v>
      </c>
      <c r="R19" s="83">
        <v>175730998</v>
      </c>
      <c r="S19" s="84">
        <v>64925771</v>
      </c>
      <c r="T19" s="84">
        <f t="shared" si="6"/>
        <v>240656769</v>
      </c>
      <c r="U19" s="101">
        <f t="shared" si="7"/>
        <v>0.25232472608858492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504018721</v>
      </c>
      <c r="AA19" s="84">
        <f t="shared" si="11"/>
        <v>220553276</v>
      </c>
      <c r="AB19" s="84">
        <f t="shared" si="12"/>
        <v>724571997</v>
      </c>
      <c r="AC19" s="101">
        <f t="shared" si="13"/>
        <v>0.75970200810966582</v>
      </c>
      <c r="AD19" s="83">
        <v>116944754</v>
      </c>
      <c r="AE19" s="84">
        <v>77648930</v>
      </c>
      <c r="AF19" s="84">
        <f t="shared" si="14"/>
        <v>194593684</v>
      </c>
      <c r="AG19" s="84">
        <v>837394851</v>
      </c>
      <c r="AH19" s="84">
        <v>893212035</v>
      </c>
      <c r="AI19" s="85">
        <v>698322339</v>
      </c>
      <c r="AJ19" s="120">
        <f t="shared" si="15"/>
        <v>0.78181026636077511</v>
      </c>
      <c r="AK19" s="121">
        <f t="shared" si="16"/>
        <v>0.2367141833853148</v>
      </c>
    </row>
    <row r="20" spans="1:37" ht="13" x14ac:dyDescent="0.3">
      <c r="A20" s="61" t="s">
        <v>116</v>
      </c>
      <c r="B20" s="62" t="s">
        <v>378</v>
      </c>
      <c r="C20" s="63" t="s">
        <v>379</v>
      </c>
      <c r="D20" s="83">
        <v>1561764700</v>
      </c>
      <c r="E20" s="84">
        <v>769811001</v>
      </c>
      <c r="F20" s="85">
        <f t="shared" si="0"/>
        <v>2331575701</v>
      </c>
      <c r="G20" s="83">
        <v>1777174232</v>
      </c>
      <c r="H20" s="84">
        <v>758564253</v>
      </c>
      <c r="I20" s="85">
        <f t="shared" si="1"/>
        <v>2535738485</v>
      </c>
      <c r="J20" s="83">
        <v>631487729</v>
      </c>
      <c r="K20" s="84">
        <v>153409943</v>
      </c>
      <c r="L20" s="84">
        <f t="shared" si="2"/>
        <v>784897672</v>
      </c>
      <c r="M20" s="101">
        <f t="shared" si="3"/>
        <v>0.33663829643762444</v>
      </c>
      <c r="N20" s="83">
        <v>586294183</v>
      </c>
      <c r="O20" s="84">
        <v>206442387</v>
      </c>
      <c r="P20" s="84">
        <f t="shared" si="4"/>
        <v>792736570</v>
      </c>
      <c r="Q20" s="101">
        <f t="shared" si="5"/>
        <v>0.34000035669440182</v>
      </c>
      <c r="R20" s="83">
        <v>304825781</v>
      </c>
      <c r="S20" s="84">
        <v>98999539</v>
      </c>
      <c r="T20" s="84">
        <f t="shared" si="6"/>
        <v>403825320</v>
      </c>
      <c r="U20" s="101">
        <f t="shared" si="7"/>
        <v>0.15925353595759303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1522607693</v>
      </c>
      <c r="AA20" s="84">
        <f t="shared" si="11"/>
        <v>458851869</v>
      </c>
      <c r="AB20" s="84">
        <f t="shared" si="12"/>
        <v>1981459562</v>
      </c>
      <c r="AC20" s="101">
        <f t="shared" si="13"/>
        <v>0.78141321501456018</v>
      </c>
      <c r="AD20" s="83">
        <v>334946510</v>
      </c>
      <c r="AE20" s="84">
        <v>109824200</v>
      </c>
      <c r="AF20" s="84">
        <f t="shared" si="14"/>
        <v>444770710</v>
      </c>
      <c r="AG20" s="84">
        <v>2125914528</v>
      </c>
      <c r="AH20" s="84">
        <v>2539964163</v>
      </c>
      <c r="AI20" s="85">
        <v>1855712594</v>
      </c>
      <c r="AJ20" s="120">
        <f t="shared" si="15"/>
        <v>0.73060581760656917</v>
      </c>
      <c r="AK20" s="121">
        <f t="shared" si="16"/>
        <v>-9.2059546816830595E-2</v>
      </c>
    </row>
    <row r="21" spans="1:37" ht="14" x14ac:dyDescent="0.3">
      <c r="A21" s="64" t="s">
        <v>0</v>
      </c>
      <c r="B21" s="65" t="s">
        <v>380</v>
      </c>
      <c r="C21" s="66" t="s">
        <v>0</v>
      </c>
      <c r="D21" s="86">
        <f>SUM(D16:D20)</f>
        <v>4954480829</v>
      </c>
      <c r="E21" s="87">
        <f>SUM(E16:E20)</f>
        <v>1741136436</v>
      </c>
      <c r="F21" s="88">
        <f t="shared" si="0"/>
        <v>6695617265</v>
      </c>
      <c r="G21" s="86">
        <f>SUM(G16:G20)</f>
        <v>4798373992</v>
      </c>
      <c r="H21" s="87">
        <f>SUM(H16:H20)</f>
        <v>1690144475</v>
      </c>
      <c r="I21" s="88">
        <f t="shared" si="1"/>
        <v>6488518467</v>
      </c>
      <c r="J21" s="86">
        <f>SUM(J16:J20)</f>
        <v>1407541793</v>
      </c>
      <c r="K21" s="87">
        <f>SUM(K16:K20)</f>
        <v>280301842</v>
      </c>
      <c r="L21" s="87">
        <f t="shared" si="2"/>
        <v>1687843635</v>
      </c>
      <c r="M21" s="102">
        <f t="shared" si="3"/>
        <v>0.25208185716093195</v>
      </c>
      <c r="N21" s="86">
        <f>SUM(N16:N20)</f>
        <v>1332215529</v>
      </c>
      <c r="O21" s="87">
        <f>SUM(O16:O20)</f>
        <v>354110502</v>
      </c>
      <c r="P21" s="87">
        <f t="shared" si="4"/>
        <v>1686326031</v>
      </c>
      <c r="Q21" s="102">
        <f t="shared" si="5"/>
        <v>0.25185520083636381</v>
      </c>
      <c r="R21" s="86">
        <f>SUM(R16:R20)</f>
        <v>1180591099</v>
      </c>
      <c r="S21" s="87">
        <f>SUM(S16:S20)</f>
        <v>188241789</v>
      </c>
      <c r="T21" s="87">
        <f t="shared" si="6"/>
        <v>1368832888</v>
      </c>
      <c r="U21" s="102">
        <f t="shared" si="7"/>
        <v>0.21096231673867563</v>
      </c>
      <c r="V21" s="86">
        <f>SUM(V16:V20)</f>
        <v>0</v>
      </c>
      <c r="W21" s="87">
        <f>SUM(W16:W20)</f>
        <v>0</v>
      </c>
      <c r="X21" s="87">
        <f t="shared" si="8"/>
        <v>0</v>
      </c>
      <c r="Y21" s="102">
        <f t="shared" si="9"/>
        <v>0</v>
      </c>
      <c r="Z21" s="86">
        <f t="shared" si="10"/>
        <v>3920348421</v>
      </c>
      <c r="AA21" s="87">
        <f t="shared" si="11"/>
        <v>822654133</v>
      </c>
      <c r="AB21" s="87">
        <f t="shared" si="12"/>
        <v>4743002554</v>
      </c>
      <c r="AC21" s="102">
        <f t="shared" si="13"/>
        <v>0.73098390304696959</v>
      </c>
      <c r="AD21" s="86">
        <f>SUM(AD16:AD20)</f>
        <v>930507044</v>
      </c>
      <c r="AE21" s="87">
        <f>SUM(AE16:AE20)</f>
        <v>262877935</v>
      </c>
      <c r="AF21" s="87">
        <f t="shared" si="14"/>
        <v>1193384979</v>
      </c>
      <c r="AG21" s="87">
        <f>SUM(AG16:AG20)</f>
        <v>5563267207</v>
      </c>
      <c r="AH21" s="87">
        <f>SUM(AH16:AH20)</f>
        <v>6279057892</v>
      </c>
      <c r="AI21" s="88">
        <f>SUM(AI16:AI20)</f>
        <v>4667841666</v>
      </c>
      <c r="AJ21" s="122">
        <f t="shared" si="15"/>
        <v>0.74339841203681001</v>
      </c>
      <c r="AK21" s="123">
        <f t="shared" si="16"/>
        <v>0.14701702475509371</v>
      </c>
    </row>
    <row r="22" spans="1:37" ht="13" x14ac:dyDescent="0.3">
      <c r="A22" s="61" t="s">
        <v>101</v>
      </c>
      <c r="B22" s="62" t="s">
        <v>381</v>
      </c>
      <c r="C22" s="63" t="s">
        <v>382</v>
      </c>
      <c r="D22" s="83">
        <v>309516832</v>
      </c>
      <c r="E22" s="84">
        <v>68143915</v>
      </c>
      <c r="F22" s="85">
        <f t="shared" si="0"/>
        <v>377660747</v>
      </c>
      <c r="G22" s="83">
        <v>309416832</v>
      </c>
      <c r="H22" s="84">
        <v>70688068</v>
      </c>
      <c r="I22" s="85">
        <f t="shared" si="1"/>
        <v>380104900</v>
      </c>
      <c r="J22" s="83">
        <v>121944304</v>
      </c>
      <c r="K22" s="84">
        <v>9662074</v>
      </c>
      <c r="L22" s="84">
        <f t="shared" si="2"/>
        <v>131606378</v>
      </c>
      <c r="M22" s="101">
        <f t="shared" si="3"/>
        <v>0.34847777812609154</v>
      </c>
      <c r="N22" s="83">
        <v>80185016</v>
      </c>
      <c r="O22" s="84">
        <v>23485996</v>
      </c>
      <c r="P22" s="84">
        <f t="shared" si="4"/>
        <v>103671012</v>
      </c>
      <c r="Q22" s="101">
        <f t="shared" si="5"/>
        <v>0.27450830626038031</v>
      </c>
      <c r="R22" s="83">
        <v>67533304</v>
      </c>
      <c r="S22" s="84">
        <v>12319901</v>
      </c>
      <c r="T22" s="84">
        <f t="shared" si="6"/>
        <v>79853205</v>
      </c>
      <c r="U22" s="101">
        <f t="shared" si="7"/>
        <v>0.21008201946357441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269662624</v>
      </c>
      <c r="AA22" s="84">
        <f t="shared" si="11"/>
        <v>45467971</v>
      </c>
      <c r="AB22" s="84">
        <f t="shared" si="12"/>
        <v>315130595</v>
      </c>
      <c r="AC22" s="101">
        <f t="shared" si="13"/>
        <v>0.82906217467862164</v>
      </c>
      <c r="AD22" s="83">
        <v>60590446</v>
      </c>
      <c r="AE22" s="84">
        <v>8152770</v>
      </c>
      <c r="AF22" s="84">
        <f t="shared" si="14"/>
        <v>68743216</v>
      </c>
      <c r="AG22" s="84">
        <v>354441264</v>
      </c>
      <c r="AH22" s="84">
        <v>396930511</v>
      </c>
      <c r="AI22" s="85">
        <v>332254781</v>
      </c>
      <c r="AJ22" s="120">
        <f t="shared" si="15"/>
        <v>0.83706032112003603</v>
      </c>
      <c r="AK22" s="121">
        <f t="shared" si="16"/>
        <v>0.16161578765823226</v>
      </c>
    </row>
    <row r="23" spans="1:37" ht="13" x14ac:dyDescent="0.3">
      <c r="A23" s="61" t="s">
        <v>101</v>
      </c>
      <c r="B23" s="62" t="s">
        <v>383</v>
      </c>
      <c r="C23" s="63" t="s">
        <v>384</v>
      </c>
      <c r="D23" s="83">
        <v>268172058</v>
      </c>
      <c r="E23" s="84">
        <v>65393793</v>
      </c>
      <c r="F23" s="85">
        <f t="shared" si="0"/>
        <v>333565851</v>
      </c>
      <c r="G23" s="83">
        <v>245278481</v>
      </c>
      <c r="H23" s="84">
        <v>64688807</v>
      </c>
      <c r="I23" s="85">
        <f t="shared" si="1"/>
        <v>309967288</v>
      </c>
      <c r="J23" s="83">
        <v>80666130</v>
      </c>
      <c r="K23" s="84">
        <v>6526317</v>
      </c>
      <c r="L23" s="84">
        <f t="shared" si="2"/>
        <v>87192447</v>
      </c>
      <c r="M23" s="101">
        <f t="shared" si="3"/>
        <v>0.26139500413068362</v>
      </c>
      <c r="N23" s="83">
        <v>66193725</v>
      </c>
      <c r="O23" s="84">
        <v>11662485</v>
      </c>
      <c r="P23" s="84">
        <f t="shared" si="4"/>
        <v>77856210</v>
      </c>
      <c r="Q23" s="101">
        <f t="shared" si="5"/>
        <v>0.23340581707208391</v>
      </c>
      <c r="R23" s="83">
        <v>56607532</v>
      </c>
      <c r="S23" s="84">
        <v>11056901</v>
      </c>
      <c r="T23" s="84">
        <f t="shared" si="6"/>
        <v>67664433</v>
      </c>
      <c r="U23" s="101">
        <f t="shared" si="7"/>
        <v>0.21829539961003885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203467387</v>
      </c>
      <c r="AA23" s="84">
        <f t="shared" si="11"/>
        <v>29245703</v>
      </c>
      <c r="AB23" s="84">
        <f t="shared" si="12"/>
        <v>232713090</v>
      </c>
      <c r="AC23" s="101">
        <f t="shared" si="13"/>
        <v>0.75076660992691591</v>
      </c>
      <c r="AD23" s="83">
        <v>54963929</v>
      </c>
      <c r="AE23" s="84">
        <v>10461993</v>
      </c>
      <c r="AF23" s="84">
        <f t="shared" si="14"/>
        <v>65425922</v>
      </c>
      <c r="AG23" s="84">
        <v>298264503</v>
      </c>
      <c r="AH23" s="84">
        <v>324989362</v>
      </c>
      <c r="AI23" s="85">
        <v>198485656</v>
      </c>
      <c r="AJ23" s="120">
        <f t="shared" si="15"/>
        <v>0.61074508648070769</v>
      </c>
      <c r="AK23" s="121">
        <f t="shared" si="16"/>
        <v>3.4214435678873611E-2</v>
      </c>
    </row>
    <row r="24" spans="1:37" ht="13" x14ac:dyDescent="0.3">
      <c r="A24" s="61" t="s">
        <v>101</v>
      </c>
      <c r="B24" s="62" t="s">
        <v>73</v>
      </c>
      <c r="C24" s="63" t="s">
        <v>74</v>
      </c>
      <c r="D24" s="83">
        <v>4028834550</v>
      </c>
      <c r="E24" s="84">
        <v>1128559590</v>
      </c>
      <c r="F24" s="85">
        <f t="shared" si="0"/>
        <v>5157394140</v>
      </c>
      <c r="G24" s="83">
        <v>4035189208</v>
      </c>
      <c r="H24" s="84">
        <v>1024469267</v>
      </c>
      <c r="I24" s="85">
        <f t="shared" si="1"/>
        <v>5059658475</v>
      </c>
      <c r="J24" s="83">
        <v>1091456031</v>
      </c>
      <c r="K24" s="84">
        <v>135635555</v>
      </c>
      <c r="L24" s="84">
        <f t="shared" si="2"/>
        <v>1227091586</v>
      </c>
      <c r="M24" s="101">
        <f t="shared" si="3"/>
        <v>0.23792860361065987</v>
      </c>
      <c r="N24" s="83">
        <v>1079675966</v>
      </c>
      <c r="O24" s="84">
        <v>224109158</v>
      </c>
      <c r="P24" s="84">
        <f t="shared" si="4"/>
        <v>1303785124</v>
      </c>
      <c r="Q24" s="101">
        <f t="shared" si="5"/>
        <v>0.25279920219554908</v>
      </c>
      <c r="R24" s="83">
        <v>862183352</v>
      </c>
      <c r="S24" s="84">
        <v>152002868</v>
      </c>
      <c r="T24" s="84">
        <f t="shared" si="6"/>
        <v>1014186220</v>
      </c>
      <c r="U24" s="101">
        <f t="shared" si="7"/>
        <v>0.20044558837540907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3033315349</v>
      </c>
      <c r="AA24" s="84">
        <f t="shared" si="11"/>
        <v>511747581</v>
      </c>
      <c r="AB24" s="84">
        <f t="shared" si="12"/>
        <v>3545062930</v>
      </c>
      <c r="AC24" s="101">
        <f t="shared" si="13"/>
        <v>0.70065261272402379</v>
      </c>
      <c r="AD24" s="83">
        <v>851692777</v>
      </c>
      <c r="AE24" s="84">
        <v>97162913</v>
      </c>
      <c r="AF24" s="84">
        <f t="shared" si="14"/>
        <v>948855690</v>
      </c>
      <c r="AG24" s="84">
        <v>5008521759</v>
      </c>
      <c r="AH24" s="84">
        <v>4985390160</v>
      </c>
      <c r="AI24" s="85">
        <v>3214056075</v>
      </c>
      <c r="AJ24" s="120">
        <f t="shared" si="15"/>
        <v>0.64469499313971446</v>
      </c>
      <c r="AK24" s="121">
        <f t="shared" si="16"/>
        <v>6.8851913613965809E-2</v>
      </c>
    </row>
    <row r="25" spans="1:37" ht="13" x14ac:dyDescent="0.3">
      <c r="A25" s="61" t="s">
        <v>101</v>
      </c>
      <c r="B25" s="62" t="s">
        <v>385</v>
      </c>
      <c r="C25" s="63" t="s">
        <v>386</v>
      </c>
      <c r="D25" s="83">
        <v>505982503</v>
      </c>
      <c r="E25" s="84">
        <v>145662750</v>
      </c>
      <c r="F25" s="85">
        <f t="shared" si="0"/>
        <v>651645253</v>
      </c>
      <c r="G25" s="83">
        <v>527814547</v>
      </c>
      <c r="H25" s="84">
        <v>155697750</v>
      </c>
      <c r="I25" s="85">
        <f t="shared" si="1"/>
        <v>683512297</v>
      </c>
      <c r="J25" s="83">
        <v>168507173</v>
      </c>
      <c r="K25" s="84">
        <v>9498931</v>
      </c>
      <c r="L25" s="84">
        <f t="shared" si="2"/>
        <v>178006104</v>
      </c>
      <c r="M25" s="101">
        <f t="shared" si="3"/>
        <v>0.27316412293423092</v>
      </c>
      <c r="N25" s="83">
        <v>75903976</v>
      </c>
      <c r="O25" s="84">
        <v>8647423</v>
      </c>
      <c r="P25" s="84">
        <f t="shared" si="4"/>
        <v>84551399</v>
      </c>
      <c r="Q25" s="101">
        <f t="shared" si="5"/>
        <v>0.12975065591400847</v>
      </c>
      <c r="R25" s="83">
        <v>110006005</v>
      </c>
      <c r="S25" s="84">
        <v>10908329</v>
      </c>
      <c r="T25" s="84">
        <f t="shared" si="6"/>
        <v>120914334</v>
      </c>
      <c r="U25" s="101">
        <f t="shared" si="7"/>
        <v>0.17690147570234571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354417154</v>
      </c>
      <c r="AA25" s="84">
        <f t="shared" si="11"/>
        <v>29054683</v>
      </c>
      <c r="AB25" s="84">
        <f t="shared" si="12"/>
        <v>383471837</v>
      </c>
      <c r="AC25" s="101">
        <f t="shared" si="13"/>
        <v>0.56103136502897477</v>
      </c>
      <c r="AD25" s="83">
        <v>111683395</v>
      </c>
      <c r="AE25" s="84">
        <v>10023534</v>
      </c>
      <c r="AF25" s="84">
        <f t="shared" si="14"/>
        <v>121706929</v>
      </c>
      <c r="AG25" s="84">
        <v>525422377</v>
      </c>
      <c r="AH25" s="84">
        <v>608156499</v>
      </c>
      <c r="AI25" s="85">
        <v>479667335</v>
      </c>
      <c r="AJ25" s="120">
        <f t="shared" si="15"/>
        <v>0.7887235206541795</v>
      </c>
      <c r="AK25" s="121">
        <f t="shared" si="16"/>
        <v>-6.512324372263123E-3</v>
      </c>
    </row>
    <row r="26" spans="1:37" ht="13" x14ac:dyDescent="0.3">
      <c r="A26" s="61" t="s">
        <v>116</v>
      </c>
      <c r="B26" s="62" t="s">
        <v>387</v>
      </c>
      <c r="C26" s="63" t="s">
        <v>388</v>
      </c>
      <c r="D26" s="83">
        <v>818700000</v>
      </c>
      <c r="E26" s="84">
        <v>323927000</v>
      </c>
      <c r="F26" s="85">
        <f t="shared" si="0"/>
        <v>1142627000</v>
      </c>
      <c r="G26" s="83">
        <v>831777000</v>
      </c>
      <c r="H26" s="84">
        <v>390081000</v>
      </c>
      <c r="I26" s="85">
        <f t="shared" si="1"/>
        <v>1221858000</v>
      </c>
      <c r="J26" s="83">
        <v>309531965</v>
      </c>
      <c r="K26" s="84">
        <v>118717304</v>
      </c>
      <c r="L26" s="84">
        <f t="shared" si="2"/>
        <v>428249269</v>
      </c>
      <c r="M26" s="101">
        <f t="shared" si="3"/>
        <v>0.37479358443306521</v>
      </c>
      <c r="N26" s="83">
        <v>267648849</v>
      </c>
      <c r="O26" s="84">
        <v>75924304</v>
      </c>
      <c r="P26" s="84">
        <f t="shared" si="4"/>
        <v>343573153</v>
      </c>
      <c r="Q26" s="101">
        <f t="shared" si="5"/>
        <v>0.30068705973165344</v>
      </c>
      <c r="R26" s="83">
        <v>197049801</v>
      </c>
      <c r="S26" s="84">
        <v>94205787</v>
      </c>
      <c r="T26" s="84">
        <f t="shared" si="6"/>
        <v>291255588</v>
      </c>
      <c r="U26" s="101">
        <f t="shared" si="7"/>
        <v>0.23837106112166881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774230615</v>
      </c>
      <c r="AA26" s="84">
        <f t="shared" si="11"/>
        <v>288847395</v>
      </c>
      <c r="AB26" s="84">
        <f t="shared" si="12"/>
        <v>1063078010</v>
      </c>
      <c r="AC26" s="101">
        <f t="shared" si="13"/>
        <v>0.87005037410239161</v>
      </c>
      <c r="AD26" s="83">
        <v>252842372</v>
      </c>
      <c r="AE26" s="84">
        <v>101296541</v>
      </c>
      <c r="AF26" s="84">
        <f t="shared" si="14"/>
        <v>354138913</v>
      </c>
      <c r="AG26" s="84">
        <v>1065711000</v>
      </c>
      <c r="AH26" s="84">
        <v>1198155000</v>
      </c>
      <c r="AI26" s="85">
        <v>1093646291</v>
      </c>
      <c r="AJ26" s="120">
        <f t="shared" si="15"/>
        <v>0.9127753011922497</v>
      </c>
      <c r="AK26" s="121">
        <f t="shared" si="16"/>
        <v>-0.17756683236896931</v>
      </c>
    </row>
    <row r="27" spans="1:37" ht="14" x14ac:dyDescent="0.3">
      <c r="A27" s="64" t="s">
        <v>0</v>
      </c>
      <c r="B27" s="65" t="s">
        <v>389</v>
      </c>
      <c r="C27" s="66" t="s">
        <v>0</v>
      </c>
      <c r="D27" s="86">
        <f>SUM(D22:D26)</f>
        <v>5931205943</v>
      </c>
      <c r="E27" s="87">
        <f>SUM(E22:E26)</f>
        <v>1731687048</v>
      </c>
      <c r="F27" s="88">
        <f t="shared" si="0"/>
        <v>7662892991</v>
      </c>
      <c r="G27" s="86">
        <f>SUM(G22:G26)</f>
        <v>5949476068</v>
      </c>
      <c r="H27" s="87">
        <f>SUM(H22:H26)</f>
        <v>1705624892</v>
      </c>
      <c r="I27" s="88">
        <f t="shared" si="1"/>
        <v>7655100960</v>
      </c>
      <c r="J27" s="86">
        <f>SUM(J22:J26)</f>
        <v>1772105603</v>
      </c>
      <c r="K27" s="87">
        <f>SUM(K22:K26)</f>
        <v>280040181</v>
      </c>
      <c r="L27" s="87">
        <f t="shared" si="2"/>
        <v>2052145784</v>
      </c>
      <c r="M27" s="102">
        <f t="shared" si="3"/>
        <v>0.26780300682917368</v>
      </c>
      <c r="N27" s="86">
        <f>SUM(N22:N26)</f>
        <v>1569607532</v>
      </c>
      <c r="O27" s="87">
        <f>SUM(O22:O26)</f>
        <v>343829366</v>
      </c>
      <c r="P27" s="87">
        <f t="shared" si="4"/>
        <v>1913436898</v>
      </c>
      <c r="Q27" s="102">
        <f t="shared" si="5"/>
        <v>0.24970163360591291</v>
      </c>
      <c r="R27" s="86">
        <f>SUM(R22:R26)</f>
        <v>1293379994</v>
      </c>
      <c r="S27" s="87">
        <f>SUM(S22:S26)</f>
        <v>280493786</v>
      </c>
      <c r="T27" s="87">
        <f t="shared" si="6"/>
        <v>1573873780</v>
      </c>
      <c r="U27" s="102">
        <f t="shared" si="7"/>
        <v>0.20559804347766564</v>
      </c>
      <c r="V27" s="86">
        <f>SUM(V22:V26)</f>
        <v>0</v>
      </c>
      <c r="W27" s="87">
        <f>SUM(W22:W26)</f>
        <v>0</v>
      </c>
      <c r="X27" s="87">
        <f t="shared" si="8"/>
        <v>0</v>
      </c>
      <c r="Y27" s="102">
        <f t="shared" si="9"/>
        <v>0</v>
      </c>
      <c r="Z27" s="86">
        <f t="shared" si="10"/>
        <v>4635093129</v>
      </c>
      <c r="AA27" s="87">
        <f t="shared" si="11"/>
        <v>904363333</v>
      </c>
      <c r="AB27" s="87">
        <f t="shared" si="12"/>
        <v>5539456462</v>
      </c>
      <c r="AC27" s="102">
        <f t="shared" si="13"/>
        <v>0.72362944537834029</v>
      </c>
      <c r="AD27" s="86">
        <f>SUM(AD22:AD26)</f>
        <v>1331772919</v>
      </c>
      <c r="AE27" s="87">
        <f>SUM(AE22:AE26)</f>
        <v>227097751</v>
      </c>
      <c r="AF27" s="87">
        <f t="shared" si="14"/>
        <v>1558870670</v>
      </c>
      <c r="AG27" s="87">
        <f>SUM(AG22:AG26)</f>
        <v>7252360903</v>
      </c>
      <c r="AH27" s="87">
        <f>SUM(AH22:AH26)</f>
        <v>7513621532</v>
      </c>
      <c r="AI27" s="88">
        <f>SUM(AI22:AI26)</f>
        <v>5318110138</v>
      </c>
      <c r="AJ27" s="122">
        <f t="shared" si="15"/>
        <v>0.70779584989083266</v>
      </c>
      <c r="AK27" s="123">
        <f t="shared" si="16"/>
        <v>9.6243455526685562E-3</v>
      </c>
    </row>
    <row r="28" spans="1:37" ht="13" x14ac:dyDescent="0.3">
      <c r="A28" s="61" t="s">
        <v>101</v>
      </c>
      <c r="B28" s="62" t="s">
        <v>390</v>
      </c>
      <c r="C28" s="63" t="s">
        <v>391</v>
      </c>
      <c r="D28" s="83">
        <v>427634925</v>
      </c>
      <c r="E28" s="84">
        <v>125212000</v>
      </c>
      <c r="F28" s="85">
        <f t="shared" si="0"/>
        <v>552846925</v>
      </c>
      <c r="G28" s="83">
        <v>432634925</v>
      </c>
      <c r="H28" s="84">
        <v>125212000</v>
      </c>
      <c r="I28" s="85">
        <f t="shared" si="1"/>
        <v>557846925</v>
      </c>
      <c r="J28" s="83">
        <v>73723272</v>
      </c>
      <c r="K28" s="84">
        <v>6694946</v>
      </c>
      <c r="L28" s="84">
        <f t="shared" si="2"/>
        <v>80418218</v>
      </c>
      <c r="M28" s="101">
        <f t="shared" si="3"/>
        <v>0.14546199745978508</v>
      </c>
      <c r="N28" s="83">
        <v>77299015</v>
      </c>
      <c r="O28" s="84">
        <v>7694188</v>
      </c>
      <c r="P28" s="84">
        <f t="shared" si="4"/>
        <v>84993203</v>
      </c>
      <c r="Q28" s="101">
        <f t="shared" si="5"/>
        <v>0.15373731707018176</v>
      </c>
      <c r="R28" s="83">
        <v>204956317</v>
      </c>
      <c r="S28" s="84">
        <v>4475554</v>
      </c>
      <c r="T28" s="84">
        <f t="shared" si="6"/>
        <v>209431871</v>
      </c>
      <c r="U28" s="101">
        <f t="shared" si="7"/>
        <v>0.37542892434156555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355978604</v>
      </c>
      <c r="AA28" s="84">
        <f t="shared" si="11"/>
        <v>18864688</v>
      </c>
      <c r="AB28" s="84">
        <f t="shared" si="12"/>
        <v>374843292</v>
      </c>
      <c r="AC28" s="101">
        <f t="shared" si="13"/>
        <v>0.67194650575514059</v>
      </c>
      <c r="AD28" s="83">
        <v>69616745</v>
      </c>
      <c r="AE28" s="84">
        <v>26010303</v>
      </c>
      <c r="AF28" s="84">
        <f t="shared" si="14"/>
        <v>95627048</v>
      </c>
      <c r="AG28" s="84">
        <v>513607920</v>
      </c>
      <c r="AH28" s="84">
        <v>523035584</v>
      </c>
      <c r="AI28" s="85">
        <v>249785480</v>
      </c>
      <c r="AJ28" s="120">
        <f t="shared" si="15"/>
        <v>0.47756880724964212</v>
      </c>
      <c r="AK28" s="121">
        <f t="shared" si="16"/>
        <v>1.1900903079220848</v>
      </c>
    </row>
    <row r="29" spans="1:37" ht="13" x14ac:dyDescent="0.3">
      <c r="A29" s="61" t="s">
        <v>101</v>
      </c>
      <c r="B29" s="62" t="s">
        <v>392</v>
      </c>
      <c r="C29" s="63" t="s">
        <v>393</v>
      </c>
      <c r="D29" s="83">
        <v>666956750</v>
      </c>
      <c r="E29" s="84">
        <v>113661300</v>
      </c>
      <c r="F29" s="85">
        <f t="shared" si="0"/>
        <v>780618050</v>
      </c>
      <c r="G29" s="83">
        <v>678156767</v>
      </c>
      <c r="H29" s="84">
        <v>176062178</v>
      </c>
      <c r="I29" s="85">
        <f t="shared" si="1"/>
        <v>854218945</v>
      </c>
      <c r="J29" s="83">
        <v>188837827</v>
      </c>
      <c r="K29" s="84">
        <v>10556896</v>
      </c>
      <c r="L29" s="84">
        <f t="shared" si="2"/>
        <v>199394723</v>
      </c>
      <c r="M29" s="101">
        <f t="shared" si="3"/>
        <v>0.25543186325245748</v>
      </c>
      <c r="N29" s="83">
        <v>206067993</v>
      </c>
      <c r="O29" s="84">
        <v>33190764</v>
      </c>
      <c r="P29" s="84">
        <f t="shared" si="4"/>
        <v>239258757</v>
      </c>
      <c r="Q29" s="101">
        <f t="shared" si="5"/>
        <v>0.30649913488421132</v>
      </c>
      <c r="R29" s="83">
        <v>131962739</v>
      </c>
      <c r="S29" s="84">
        <v>26188180</v>
      </c>
      <c r="T29" s="84">
        <f t="shared" si="6"/>
        <v>158150919</v>
      </c>
      <c r="U29" s="101">
        <f t="shared" si="7"/>
        <v>0.18514096406513203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526868559</v>
      </c>
      <c r="AA29" s="84">
        <f t="shared" si="11"/>
        <v>69935840</v>
      </c>
      <c r="AB29" s="84">
        <f t="shared" si="12"/>
        <v>596804399</v>
      </c>
      <c r="AC29" s="101">
        <f t="shared" si="13"/>
        <v>0.69865507255871029</v>
      </c>
      <c r="AD29" s="83">
        <v>72699365</v>
      </c>
      <c r="AE29" s="84">
        <v>23214647</v>
      </c>
      <c r="AF29" s="84">
        <f t="shared" si="14"/>
        <v>95914012</v>
      </c>
      <c r="AG29" s="84">
        <v>704407532</v>
      </c>
      <c r="AH29" s="84">
        <v>869485112</v>
      </c>
      <c r="AI29" s="85">
        <v>425143307</v>
      </c>
      <c r="AJ29" s="120">
        <f t="shared" si="15"/>
        <v>0.48895984661782227</v>
      </c>
      <c r="AK29" s="121">
        <f t="shared" si="16"/>
        <v>0.64888232388819267</v>
      </c>
    </row>
    <row r="30" spans="1:37" ht="13" x14ac:dyDescent="0.3">
      <c r="A30" s="61" t="s">
        <v>101</v>
      </c>
      <c r="B30" s="62" t="s">
        <v>394</v>
      </c>
      <c r="C30" s="63" t="s">
        <v>395</v>
      </c>
      <c r="D30" s="83">
        <v>486510053</v>
      </c>
      <c r="E30" s="84">
        <v>60920301</v>
      </c>
      <c r="F30" s="85">
        <f t="shared" si="0"/>
        <v>547430354</v>
      </c>
      <c r="G30" s="83">
        <v>486670053</v>
      </c>
      <c r="H30" s="84">
        <v>69444429</v>
      </c>
      <c r="I30" s="85">
        <f t="shared" si="1"/>
        <v>556114482</v>
      </c>
      <c r="J30" s="83">
        <v>110616435</v>
      </c>
      <c r="K30" s="84">
        <v>9210768</v>
      </c>
      <c r="L30" s="84">
        <f t="shared" si="2"/>
        <v>119827203</v>
      </c>
      <c r="M30" s="101">
        <f t="shared" si="3"/>
        <v>0.2188903156802299</v>
      </c>
      <c r="N30" s="83">
        <v>108750241</v>
      </c>
      <c r="O30" s="84">
        <v>9597902</v>
      </c>
      <c r="P30" s="84">
        <f t="shared" si="4"/>
        <v>118348143</v>
      </c>
      <c r="Q30" s="101">
        <f t="shared" si="5"/>
        <v>0.21618849253653188</v>
      </c>
      <c r="R30" s="83">
        <v>116968063</v>
      </c>
      <c r="S30" s="84">
        <v>13113224</v>
      </c>
      <c r="T30" s="84">
        <f t="shared" si="6"/>
        <v>130081287</v>
      </c>
      <c r="U30" s="101">
        <f t="shared" si="7"/>
        <v>0.23391098633536395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336334739</v>
      </c>
      <c r="AA30" s="84">
        <f t="shared" si="11"/>
        <v>31921894</v>
      </c>
      <c r="AB30" s="84">
        <f t="shared" si="12"/>
        <v>368256633</v>
      </c>
      <c r="AC30" s="101">
        <f t="shared" si="13"/>
        <v>0.66219572573547902</v>
      </c>
      <c r="AD30" s="83">
        <v>85417320</v>
      </c>
      <c r="AE30" s="84">
        <v>10948917</v>
      </c>
      <c r="AF30" s="84">
        <f t="shared" si="14"/>
        <v>96366237</v>
      </c>
      <c r="AG30" s="84">
        <v>531612956</v>
      </c>
      <c r="AH30" s="84">
        <v>533862316</v>
      </c>
      <c r="AI30" s="85">
        <v>361268914</v>
      </c>
      <c r="AJ30" s="120">
        <f t="shared" si="15"/>
        <v>0.6767080259697521</v>
      </c>
      <c r="AK30" s="121">
        <f t="shared" si="16"/>
        <v>0.34986371834774466</v>
      </c>
    </row>
    <row r="31" spans="1:37" ht="13" x14ac:dyDescent="0.3">
      <c r="A31" s="61" t="s">
        <v>101</v>
      </c>
      <c r="B31" s="62" t="s">
        <v>396</v>
      </c>
      <c r="C31" s="63" t="s">
        <v>397</v>
      </c>
      <c r="D31" s="83">
        <v>1152077888</v>
      </c>
      <c r="E31" s="84">
        <v>290789500</v>
      </c>
      <c r="F31" s="85">
        <f t="shared" si="0"/>
        <v>1442867388</v>
      </c>
      <c r="G31" s="83">
        <v>1146752755</v>
      </c>
      <c r="H31" s="84">
        <v>363994794</v>
      </c>
      <c r="I31" s="85">
        <f t="shared" si="1"/>
        <v>1510747549</v>
      </c>
      <c r="J31" s="83">
        <v>347148749</v>
      </c>
      <c r="K31" s="84">
        <v>11913398</v>
      </c>
      <c r="L31" s="84">
        <f t="shared" si="2"/>
        <v>359062147</v>
      </c>
      <c r="M31" s="101">
        <f t="shared" si="3"/>
        <v>0.24885318636087989</v>
      </c>
      <c r="N31" s="83">
        <v>298485932</v>
      </c>
      <c r="O31" s="84">
        <v>36588526</v>
      </c>
      <c r="P31" s="84">
        <f t="shared" si="4"/>
        <v>335074458</v>
      </c>
      <c r="Q31" s="101">
        <f t="shared" si="5"/>
        <v>0.23222817341824903</v>
      </c>
      <c r="R31" s="83">
        <v>264742469</v>
      </c>
      <c r="S31" s="84">
        <v>55799877</v>
      </c>
      <c r="T31" s="84">
        <f t="shared" si="6"/>
        <v>320542346</v>
      </c>
      <c r="U31" s="101">
        <f t="shared" si="7"/>
        <v>0.21217465897076893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910377150</v>
      </c>
      <c r="AA31" s="84">
        <f t="shared" si="11"/>
        <v>104301801</v>
      </c>
      <c r="AB31" s="84">
        <f t="shared" si="12"/>
        <v>1014678951</v>
      </c>
      <c r="AC31" s="101">
        <f t="shared" si="13"/>
        <v>0.67164030924401652</v>
      </c>
      <c r="AD31" s="83">
        <v>260641201</v>
      </c>
      <c r="AE31" s="84">
        <v>25635567</v>
      </c>
      <c r="AF31" s="84">
        <f t="shared" si="14"/>
        <v>286276768</v>
      </c>
      <c r="AG31" s="84">
        <v>1406650042</v>
      </c>
      <c r="AH31" s="84">
        <v>1407860162</v>
      </c>
      <c r="AI31" s="85">
        <v>994868762</v>
      </c>
      <c r="AJ31" s="120">
        <f t="shared" si="15"/>
        <v>0.70665311005511644</v>
      </c>
      <c r="AK31" s="121">
        <f t="shared" si="16"/>
        <v>0.11969388308869</v>
      </c>
    </row>
    <row r="32" spans="1:37" ht="13" x14ac:dyDescent="0.3">
      <c r="A32" s="61" t="s">
        <v>101</v>
      </c>
      <c r="B32" s="62" t="s">
        <v>398</v>
      </c>
      <c r="C32" s="63" t="s">
        <v>399</v>
      </c>
      <c r="D32" s="83">
        <v>711722261</v>
      </c>
      <c r="E32" s="84">
        <v>151473150</v>
      </c>
      <c r="F32" s="85">
        <f t="shared" si="0"/>
        <v>863195411</v>
      </c>
      <c r="G32" s="83">
        <v>713006783</v>
      </c>
      <c r="H32" s="84">
        <v>99771147</v>
      </c>
      <c r="I32" s="85">
        <f t="shared" si="1"/>
        <v>812777930</v>
      </c>
      <c r="J32" s="83">
        <v>128091202</v>
      </c>
      <c r="K32" s="84">
        <v>6642598</v>
      </c>
      <c r="L32" s="84">
        <f t="shared" si="2"/>
        <v>134733800</v>
      </c>
      <c r="M32" s="101">
        <f t="shared" si="3"/>
        <v>0.15608725241473742</v>
      </c>
      <c r="N32" s="83">
        <v>225939797</v>
      </c>
      <c r="O32" s="84">
        <v>14427887</v>
      </c>
      <c r="P32" s="84">
        <f t="shared" si="4"/>
        <v>240367684</v>
      </c>
      <c r="Q32" s="101">
        <f t="shared" si="5"/>
        <v>0.2784626527631065</v>
      </c>
      <c r="R32" s="83">
        <v>157165149</v>
      </c>
      <c r="S32" s="84">
        <v>6930429</v>
      </c>
      <c r="T32" s="84">
        <f t="shared" si="6"/>
        <v>164095578</v>
      </c>
      <c r="U32" s="101">
        <f t="shared" si="7"/>
        <v>0.20189472664445995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511196148</v>
      </c>
      <c r="AA32" s="84">
        <f t="shared" si="11"/>
        <v>28000914</v>
      </c>
      <c r="AB32" s="84">
        <f t="shared" si="12"/>
        <v>539197062</v>
      </c>
      <c r="AC32" s="101">
        <f t="shared" si="13"/>
        <v>0.66340022544657429</v>
      </c>
      <c r="AD32" s="83">
        <v>107330807</v>
      </c>
      <c r="AE32" s="84">
        <v>8511811</v>
      </c>
      <c r="AF32" s="84">
        <f t="shared" si="14"/>
        <v>115842618</v>
      </c>
      <c r="AG32" s="84">
        <v>799261800</v>
      </c>
      <c r="AH32" s="84">
        <v>860524485</v>
      </c>
      <c r="AI32" s="85">
        <v>389172105</v>
      </c>
      <c r="AJ32" s="120">
        <f t="shared" si="15"/>
        <v>0.4522498915298151</v>
      </c>
      <c r="AK32" s="121">
        <f t="shared" si="16"/>
        <v>0.4165389287041148</v>
      </c>
    </row>
    <row r="33" spans="1:37" ht="13" x14ac:dyDescent="0.3">
      <c r="A33" s="61" t="s">
        <v>116</v>
      </c>
      <c r="B33" s="62" t="s">
        <v>400</v>
      </c>
      <c r="C33" s="63" t="s">
        <v>401</v>
      </c>
      <c r="D33" s="83">
        <v>150768728</v>
      </c>
      <c r="E33" s="84">
        <v>900000</v>
      </c>
      <c r="F33" s="85">
        <f t="shared" si="0"/>
        <v>151668728</v>
      </c>
      <c r="G33" s="83">
        <v>149889550</v>
      </c>
      <c r="H33" s="84">
        <v>900000</v>
      </c>
      <c r="I33" s="85">
        <f t="shared" si="1"/>
        <v>150789550</v>
      </c>
      <c r="J33" s="83">
        <v>59814894</v>
      </c>
      <c r="K33" s="84">
        <v>0</v>
      </c>
      <c r="L33" s="84">
        <f t="shared" si="2"/>
        <v>59814894</v>
      </c>
      <c r="M33" s="101">
        <f t="shared" si="3"/>
        <v>0.39437855640221364</v>
      </c>
      <c r="N33" s="83">
        <v>48406183</v>
      </c>
      <c r="O33" s="84">
        <v>0</v>
      </c>
      <c r="P33" s="84">
        <f t="shared" si="4"/>
        <v>48406183</v>
      </c>
      <c r="Q33" s="101">
        <f t="shared" si="5"/>
        <v>0.31915730842023016</v>
      </c>
      <c r="R33" s="83">
        <v>37321940</v>
      </c>
      <c r="S33" s="84">
        <v>0</v>
      </c>
      <c r="T33" s="84">
        <f t="shared" si="6"/>
        <v>37321940</v>
      </c>
      <c r="U33" s="101">
        <f t="shared" si="7"/>
        <v>0.24751012255159591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145543017</v>
      </c>
      <c r="AA33" s="84">
        <f t="shared" si="11"/>
        <v>0</v>
      </c>
      <c r="AB33" s="84">
        <f t="shared" si="12"/>
        <v>145543017</v>
      </c>
      <c r="AC33" s="101">
        <f t="shared" si="13"/>
        <v>0.9652062560038146</v>
      </c>
      <c r="AD33" s="83">
        <v>11166765</v>
      </c>
      <c r="AE33" s="84">
        <v>4163430</v>
      </c>
      <c r="AF33" s="84">
        <f t="shared" si="14"/>
        <v>15330195</v>
      </c>
      <c r="AG33" s="84">
        <v>163907052</v>
      </c>
      <c r="AH33" s="84">
        <v>168009651</v>
      </c>
      <c r="AI33" s="85">
        <v>127350479</v>
      </c>
      <c r="AJ33" s="120">
        <f t="shared" si="15"/>
        <v>0.75799502136933783</v>
      </c>
      <c r="AK33" s="121">
        <f t="shared" si="16"/>
        <v>1.4345378516059322</v>
      </c>
    </row>
    <row r="34" spans="1:37" ht="14" x14ac:dyDescent="0.3">
      <c r="A34" s="64" t="s">
        <v>0</v>
      </c>
      <c r="B34" s="65" t="s">
        <v>402</v>
      </c>
      <c r="C34" s="66" t="s">
        <v>0</v>
      </c>
      <c r="D34" s="86">
        <f>SUM(D28:D33)</f>
        <v>3595670605</v>
      </c>
      <c r="E34" s="87">
        <f>SUM(E28:E33)</f>
        <v>742956251</v>
      </c>
      <c r="F34" s="88">
        <f t="shared" si="0"/>
        <v>4338626856</v>
      </c>
      <c r="G34" s="86">
        <f>SUM(G28:G33)</f>
        <v>3607110833</v>
      </c>
      <c r="H34" s="87">
        <f>SUM(H28:H33)</f>
        <v>835384548</v>
      </c>
      <c r="I34" s="88">
        <f t="shared" si="1"/>
        <v>4442495381</v>
      </c>
      <c r="J34" s="86">
        <f>SUM(J28:J33)</f>
        <v>908232379</v>
      </c>
      <c r="K34" s="87">
        <f>SUM(K28:K33)</f>
        <v>45018606</v>
      </c>
      <c r="L34" s="87">
        <f t="shared" si="2"/>
        <v>953250985</v>
      </c>
      <c r="M34" s="102">
        <f t="shared" si="3"/>
        <v>0.2197125995478787</v>
      </c>
      <c r="N34" s="86">
        <f>SUM(N28:N33)</f>
        <v>964949161</v>
      </c>
      <c r="O34" s="87">
        <f>SUM(O28:O33)</f>
        <v>101499267</v>
      </c>
      <c r="P34" s="87">
        <f t="shared" si="4"/>
        <v>1066448428</v>
      </c>
      <c r="Q34" s="102">
        <f t="shared" si="5"/>
        <v>0.24580321456434556</v>
      </c>
      <c r="R34" s="86">
        <f>SUM(R28:R33)</f>
        <v>913116677</v>
      </c>
      <c r="S34" s="87">
        <f>SUM(S28:S33)</f>
        <v>106507264</v>
      </c>
      <c r="T34" s="87">
        <f t="shared" si="6"/>
        <v>1019623941</v>
      </c>
      <c r="U34" s="102">
        <f t="shared" si="7"/>
        <v>0.22951603852213437</v>
      </c>
      <c r="V34" s="86">
        <f>SUM(V28:V33)</f>
        <v>0</v>
      </c>
      <c r="W34" s="87">
        <f>SUM(W28:W33)</f>
        <v>0</v>
      </c>
      <c r="X34" s="87">
        <f t="shared" si="8"/>
        <v>0</v>
      </c>
      <c r="Y34" s="102">
        <f t="shared" si="9"/>
        <v>0</v>
      </c>
      <c r="Z34" s="86">
        <f t="shared" si="10"/>
        <v>2786298217</v>
      </c>
      <c r="AA34" s="87">
        <f t="shared" si="11"/>
        <v>253025137</v>
      </c>
      <c r="AB34" s="87">
        <f t="shared" si="12"/>
        <v>3039323354</v>
      </c>
      <c r="AC34" s="102">
        <f t="shared" si="13"/>
        <v>0.68414778032157508</v>
      </c>
      <c r="AD34" s="86">
        <f>SUM(AD28:AD33)</f>
        <v>606872203</v>
      </c>
      <c r="AE34" s="87">
        <f>SUM(AE28:AE33)</f>
        <v>98484675</v>
      </c>
      <c r="AF34" s="87">
        <f t="shared" si="14"/>
        <v>705356878</v>
      </c>
      <c r="AG34" s="87">
        <f>SUM(AG28:AG33)</f>
        <v>4119447302</v>
      </c>
      <c r="AH34" s="87">
        <f>SUM(AH28:AH33)</f>
        <v>4362777310</v>
      </c>
      <c r="AI34" s="88">
        <f>SUM(AI28:AI33)</f>
        <v>2547589047</v>
      </c>
      <c r="AJ34" s="122">
        <f t="shared" si="15"/>
        <v>0.58393744763470401</v>
      </c>
      <c r="AK34" s="123">
        <f t="shared" si="16"/>
        <v>0.44554334522275685</v>
      </c>
    </row>
    <row r="35" spans="1:37" ht="13" x14ac:dyDescent="0.3">
      <c r="A35" s="61" t="s">
        <v>101</v>
      </c>
      <c r="B35" s="62" t="s">
        <v>403</v>
      </c>
      <c r="C35" s="63" t="s">
        <v>404</v>
      </c>
      <c r="D35" s="83">
        <v>312926833</v>
      </c>
      <c r="E35" s="84">
        <v>82382550</v>
      </c>
      <c r="F35" s="85">
        <f t="shared" si="0"/>
        <v>395309383</v>
      </c>
      <c r="G35" s="83">
        <v>311570415</v>
      </c>
      <c r="H35" s="84">
        <v>81776768</v>
      </c>
      <c r="I35" s="85">
        <f t="shared" si="1"/>
        <v>393347183</v>
      </c>
      <c r="J35" s="83">
        <v>100808374</v>
      </c>
      <c r="K35" s="84">
        <v>4198413</v>
      </c>
      <c r="L35" s="84">
        <f t="shared" si="2"/>
        <v>105006787</v>
      </c>
      <c r="M35" s="101">
        <f t="shared" si="3"/>
        <v>0.26563191139836922</v>
      </c>
      <c r="N35" s="83">
        <v>84996420</v>
      </c>
      <c r="O35" s="84">
        <v>10932104</v>
      </c>
      <c r="P35" s="84">
        <f t="shared" si="4"/>
        <v>95928524</v>
      </c>
      <c r="Q35" s="101">
        <f t="shared" si="5"/>
        <v>0.24266695435357272</v>
      </c>
      <c r="R35" s="83">
        <v>74712979</v>
      </c>
      <c r="S35" s="84">
        <v>16634851</v>
      </c>
      <c r="T35" s="84">
        <f t="shared" si="6"/>
        <v>91347830</v>
      </c>
      <c r="U35" s="101">
        <f t="shared" si="7"/>
        <v>0.23223206863540702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260517773</v>
      </c>
      <c r="AA35" s="84">
        <f t="shared" si="11"/>
        <v>31765368</v>
      </c>
      <c r="AB35" s="84">
        <f t="shared" si="12"/>
        <v>292283141</v>
      </c>
      <c r="AC35" s="101">
        <f t="shared" si="13"/>
        <v>0.74306656722643927</v>
      </c>
      <c r="AD35" s="83">
        <v>70450629</v>
      </c>
      <c r="AE35" s="84">
        <v>2828309</v>
      </c>
      <c r="AF35" s="84">
        <f t="shared" si="14"/>
        <v>73278938</v>
      </c>
      <c r="AG35" s="84">
        <v>347757694</v>
      </c>
      <c r="AH35" s="84">
        <v>398504159</v>
      </c>
      <c r="AI35" s="85">
        <v>313152650</v>
      </c>
      <c r="AJ35" s="120">
        <f t="shared" si="15"/>
        <v>0.78582028048545416</v>
      </c>
      <c r="AK35" s="121">
        <f t="shared" si="16"/>
        <v>0.24657688134072031</v>
      </c>
    </row>
    <row r="36" spans="1:37" ht="13" x14ac:dyDescent="0.3">
      <c r="A36" s="61" t="s">
        <v>101</v>
      </c>
      <c r="B36" s="62" t="s">
        <v>405</v>
      </c>
      <c r="C36" s="63" t="s">
        <v>406</v>
      </c>
      <c r="D36" s="83">
        <v>546626097</v>
      </c>
      <c r="E36" s="84">
        <v>88032000</v>
      </c>
      <c r="F36" s="85">
        <f t="shared" si="0"/>
        <v>634658097</v>
      </c>
      <c r="G36" s="83">
        <v>546753316</v>
      </c>
      <c r="H36" s="84">
        <v>94234423</v>
      </c>
      <c r="I36" s="85">
        <f t="shared" si="1"/>
        <v>640987739</v>
      </c>
      <c r="J36" s="83">
        <v>172173297</v>
      </c>
      <c r="K36" s="84">
        <v>16979585</v>
      </c>
      <c r="L36" s="84">
        <f t="shared" si="2"/>
        <v>189152882</v>
      </c>
      <c r="M36" s="101">
        <f t="shared" si="3"/>
        <v>0.29803902746079675</v>
      </c>
      <c r="N36" s="83">
        <v>144320995</v>
      </c>
      <c r="O36" s="84">
        <v>12806731</v>
      </c>
      <c r="P36" s="84">
        <f t="shared" si="4"/>
        <v>157127726</v>
      </c>
      <c r="Q36" s="101">
        <f t="shared" si="5"/>
        <v>0.2475785414898756</v>
      </c>
      <c r="R36" s="83">
        <v>114848020</v>
      </c>
      <c r="S36" s="84">
        <v>27692983</v>
      </c>
      <c r="T36" s="84">
        <f t="shared" si="6"/>
        <v>142541003</v>
      </c>
      <c r="U36" s="101">
        <f t="shared" si="7"/>
        <v>0.22237711320715295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431342312</v>
      </c>
      <c r="AA36" s="84">
        <f t="shared" si="11"/>
        <v>57479299</v>
      </c>
      <c r="AB36" s="84">
        <f t="shared" si="12"/>
        <v>488821611</v>
      </c>
      <c r="AC36" s="101">
        <f t="shared" si="13"/>
        <v>0.7626068039345133</v>
      </c>
      <c r="AD36" s="83">
        <v>116927599</v>
      </c>
      <c r="AE36" s="84">
        <v>23440882</v>
      </c>
      <c r="AF36" s="84">
        <f t="shared" si="14"/>
        <v>140368481</v>
      </c>
      <c r="AG36" s="84">
        <v>620847524</v>
      </c>
      <c r="AH36" s="84">
        <v>613593042</v>
      </c>
      <c r="AI36" s="85">
        <v>529879759</v>
      </c>
      <c r="AJ36" s="120">
        <f t="shared" si="15"/>
        <v>0.86356872182393485</v>
      </c>
      <c r="AK36" s="121">
        <f t="shared" si="16"/>
        <v>1.5477277979520254E-2</v>
      </c>
    </row>
    <row r="37" spans="1:37" ht="13" x14ac:dyDescent="0.3">
      <c r="A37" s="61" t="s">
        <v>101</v>
      </c>
      <c r="B37" s="62" t="s">
        <v>407</v>
      </c>
      <c r="C37" s="63" t="s">
        <v>408</v>
      </c>
      <c r="D37" s="83">
        <v>400822268</v>
      </c>
      <c r="E37" s="84">
        <v>125382955</v>
      </c>
      <c r="F37" s="85">
        <f t="shared" si="0"/>
        <v>526205223</v>
      </c>
      <c r="G37" s="83">
        <v>405722268</v>
      </c>
      <c r="H37" s="84">
        <v>141864986</v>
      </c>
      <c r="I37" s="85">
        <f t="shared" si="1"/>
        <v>547587254</v>
      </c>
      <c r="J37" s="83">
        <v>126021079</v>
      </c>
      <c r="K37" s="84">
        <v>15911156</v>
      </c>
      <c r="L37" s="84">
        <f t="shared" si="2"/>
        <v>141932235</v>
      </c>
      <c r="M37" s="101">
        <f t="shared" si="3"/>
        <v>0.26972790994132723</v>
      </c>
      <c r="N37" s="83">
        <v>112276292</v>
      </c>
      <c r="O37" s="84">
        <v>19886881</v>
      </c>
      <c r="P37" s="84">
        <f t="shared" si="4"/>
        <v>132163173</v>
      </c>
      <c r="Q37" s="101">
        <f t="shared" si="5"/>
        <v>0.25116279205005154</v>
      </c>
      <c r="R37" s="83">
        <v>96432833</v>
      </c>
      <c r="S37" s="84">
        <v>27926974</v>
      </c>
      <c r="T37" s="84">
        <f t="shared" si="6"/>
        <v>124359807</v>
      </c>
      <c r="U37" s="101">
        <f t="shared" si="7"/>
        <v>0.22710500672099282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334730204</v>
      </c>
      <c r="AA37" s="84">
        <f t="shared" si="11"/>
        <v>63725011</v>
      </c>
      <c r="AB37" s="84">
        <f t="shared" si="12"/>
        <v>398455215</v>
      </c>
      <c r="AC37" s="101">
        <f t="shared" si="13"/>
        <v>0.72765611706513533</v>
      </c>
      <c r="AD37" s="83">
        <v>408096948</v>
      </c>
      <c r="AE37" s="84">
        <v>97111851</v>
      </c>
      <c r="AF37" s="84">
        <f t="shared" si="14"/>
        <v>505208799</v>
      </c>
      <c r="AG37" s="84">
        <v>485702499</v>
      </c>
      <c r="AH37" s="84">
        <v>580331942</v>
      </c>
      <c r="AI37" s="85">
        <v>1534613910</v>
      </c>
      <c r="AJ37" s="120">
        <f t="shared" si="15"/>
        <v>2.6443726407877097</v>
      </c>
      <c r="AK37" s="121">
        <f t="shared" si="16"/>
        <v>-0.75384473262113549</v>
      </c>
    </row>
    <row r="38" spans="1:37" ht="13" x14ac:dyDescent="0.3">
      <c r="A38" s="61" t="s">
        <v>101</v>
      </c>
      <c r="B38" s="62" t="s">
        <v>409</v>
      </c>
      <c r="C38" s="63" t="s">
        <v>410</v>
      </c>
      <c r="D38" s="83">
        <v>734041423</v>
      </c>
      <c r="E38" s="84">
        <v>200577999</v>
      </c>
      <c r="F38" s="85">
        <f t="shared" si="0"/>
        <v>934619422</v>
      </c>
      <c r="G38" s="83">
        <v>750041423</v>
      </c>
      <c r="H38" s="84">
        <v>273018446</v>
      </c>
      <c r="I38" s="85">
        <f t="shared" si="1"/>
        <v>1023059869</v>
      </c>
      <c r="J38" s="83">
        <v>246068722</v>
      </c>
      <c r="K38" s="84">
        <v>28435375</v>
      </c>
      <c r="L38" s="84">
        <f t="shared" si="2"/>
        <v>274504097</v>
      </c>
      <c r="M38" s="101">
        <f t="shared" si="3"/>
        <v>0.29370681855999348</v>
      </c>
      <c r="N38" s="83">
        <v>40933596</v>
      </c>
      <c r="O38" s="84">
        <v>17945525</v>
      </c>
      <c r="P38" s="84">
        <f t="shared" si="4"/>
        <v>58879121</v>
      </c>
      <c r="Q38" s="101">
        <f t="shared" si="5"/>
        <v>6.2997964320069516E-2</v>
      </c>
      <c r="R38" s="83">
        <v>47404333</v>
      </c>
      <c r="S38" s="84">
        <v>38834991</v>
      </c>
      <c r="T38" s="84">
        <f t="shared" si="6"/>
        <v>86239324</v>
      </c>
      <c r="U38" s="101">
        <f t="shared" si="7"/>
        <v>8.4295481245193871E-2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334406651</v>
      </c>
      <c r="AA38" s="84">
        <f t="shared" si="11"/>
        <v>85215891</v>
      </c>
      <c r="AB38" s="84">
        <f t="shared" si="12"/>
        <v>419622542</v>
      </c>
      <c r="AC38" s="101">
        <f t="shared" si="13"/>
        <v>0.41016420907034912</v>
      </c>
      <c r="AD38" s="83">
        <v>156350736</v>
      </c>
      <c r="AE38" s="84">
        <v>27642795</v>
      </c>
      <c r="AF38" s="84">
        <f t="shared" si="14"/>
        <v>183993531</v>
      </c>
      <c r="AG38" s="84">
        <v>829099439</v>
      </c>
      <c r="AH38" s="84">
        <v>1038441438</v>
      </c>
      <c r="AI38" s="85">
        <v>672100994</v>
      </c>
      <c r="AJ38" s="120">
        <f t="shared" si="15"/>
        <v>0.64722089220018197</v>
      </c>
      <c r="AK38" s="121">
        <f t="shared" si="16"/>
        <v>-0.53129154307060933</v>
      </c>
    </row>
    <row r="39" spans="1:37" ht="13" x14ac:dyDescent="0.3">
      <c r="A39" s="61" t="s">
        <v>116</v>
      </c>
      <c r="B39" s="62" t="s">
        <v>411</v>
      </c>
      <c r="C39" s="63" t="s">
        <v>412</v>
      </c>
      <c r="D39" s="83">
        <v>1113046877</v>
      </c>
      <c r="E39" s="84">
        <v>424001000</v>
      </c>
      <c r="F39" s="85">
        <f t="shared" si="0"/>
        <v>1537047877</v>
      </c>
      <c r="G39" s="83">
        <v>1161361877</v>
      </c>
      <c r="H39" s="84">
        <v>396881000</v>
      </c>
      <c r="I39" s="85">
        <f t="shared" si="1"/>
        <v>1558242877</v>
      </c>
      <c r="J39" s="83">
        <v>409082026</v>
      </c>
      <c r="K39" s="84">
        <v>37898892</v>
      </c>
      <c r="L39" s="84">
        <f t="shared" si="2"/>
        <v>446980918</v>
      </c>
      <c r="M39" s="101">
        <f t="shared" si="3"/>
        <v>0.29080481141056869</v>
      </c>
      <c r="N39" s="83">
        <v>310310250</v>
      </c>
      <c r="O39" s="84">
        <v>94576538</v>
      </c>
      <c r="P39" s="84">
        <f t="shared" si="4"/>
        <v>404886788</v>
      </c>
      <c r="Q39" s="101">
        <f t="shared" si="5"/>
        <v>0.26341846214332332</v>
      </c>
      <c r="R39" s="83">
        <v>259536489</v>
      </c>
      <c r="S39" s="84">
        <v>90181708</v>
      </c>
      <c r="T39" s="84">
        <f t="shared" si="6"/>
        <v>349718197</v>
      </c>
      <c r="U39" s="101">
        <f t="shared" si="7"/>
        <v>0.22443112185007602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978928765</v>
      </c>
      <c r="AA39" s="84">
        <f t="shared" si="11"/>
        <v>222657138</v>
      </c>
      <c r="AB39" s="84">
        <f t="shared" si="12"/>
        <v>1201585903</v>
      </c>
      <c r="AC39" s="101">
        <f t="shared" si="13"/>
        <v>0.7711159285472543</v>
      </c>
      <c r="AD39" s="83">
        <v>239263071</v>
      </c>
      <c r="AE39" s="84">
        <v>81618137</v>
      </c>
      <c r="AF39" s="84">
        <f t="shared" si="14"/>
        <v>320881208</v>
      </c>
      <c r="AG39" s="84">
        <v>1506941727</v>
      </c>
      <c r="AH39" s="84">
        <v>1675839434</v>
      </c>
      <c r="AI39" s="85">
        <v>1410947474</v>
      </c>
      <c r="AJ39" s="120">
        <f t="shared" si="15"/>
        <v>0.84193476139433054</v>
      </c>
      <c r="AK39" s="121">
        <f t="shared" si="16"/>
        <v>8.9868114059206583E-2</v>
      </c>
    </row>
    <row r="40" spans="1:37" ht="14" x14ac:dyDescent="0.3">
      <c r="A40" s="64" t="s">
        <v>0</v>
      </c>
      <c r="B40" s="65" t="s">
        <v>413</v>
      </c>
      <c r="C40" s="66" t="s">
        <v>0</v>
      </c>
      <c r="D40" s="86">
        <f>SUM(D35:D39)</f>
        <v>3107463498</v>
      </c>
      <c r="E40" s="87">
        <f>SUM(E35:E39)</f>
        <v>920376504</v>
      </c>
      <c r="F40" s="88">
        <f t="shared" si="0"/>
        <v>4027840002</v>
      </c>
      <c r="G40" s="86">
        <f>SUM(G35:G39)</f>
        <v>3175449299</v>
      </c>
      <c r="H40" s="87">
        <f>SUM(H35:H39)</f>
        <v>987775623</v>
      </c>
      <c r="I40" s="88">
        <f t="shared" si="1"/>
        <v>4163224922</v>
      </c>
      <c r="J40" s="86">
        <f>SUM(J35:J39)</f>
        <v>1054153498</v>
      </c>
      <c r="K40" s="87">
        <f>SUM(K35:K39)</f>
        <v>103423421</v>
      </c>
      <c r="L40" s="87">
        <f t="shared" si="2"/>
        <v>1157576919</v>
      </c>
      <c r="M40" s="102">
        <f t="shared" si="3"/>
        <v>0.28739396759186364</v>
      </c>
      <c r="N40" s="86">
        <f>SUM(N35:N39)</f>
        <v>692837553</v>
      </c>
      <c r="O40" s="87">
        <f>SUM(O35:O39)</f>
        <v>156147779</v>
      </c>
      <c r="P40" s="87">
        <f t="shared" si="4"/>
        <v>848985332</v>
      </c>
      <c r="Q40" s="102">
        <f t="shared" si="5"/>
        <v>0.21077930890463409</v>
      </c>
      <c r="R40" s="86">
        <f>SUM(R35:R39)</f>
        <v>592934654</v>
      </c>
      <c r="S40" s="87">
        <f>SUM(S35:S39)</f>
        <v>201271507</v>
      </c>
      <c r="T40" s="87">
        <f t="shared" si="6"/>
        <v>794206161</v>
      </c>
      <c r="U40" s="102">
        <f t="shared" si="7"/>
        <v>0.19076705579924946</v>
      </c>
      <c r="V40" s="86">
        <f>SUM(V35:V39)</f>
        <v>0</v>
      </c>
      <c r="W40" s="87">
        <f>SUM(W35:W39)</f>
        <v>0</v>
      </c>
      <c r="X40" s="87">
        <f t="shared" si="8"/>
        <v>0</v>
      </c>
      <c r="Y40" s="102">
        <f t="shared" si="9"/>
        <v>0</v>
      </c>
      <c r="Z40" s="86">
        <f t="shared" si="10"/>
        <v>2339925705</v>
      </c>
      <c r="AA40" s="87">
        <f t="shared" si="11"/>
        <v>460842707</v>
      </c>
      <c r="AB40" s="87">
        <f t="shared" si="12"/>
        <v>2800768412</v>
      </c>
      <c r="AC40" s="102">
        <f t="shared" si="13"/>
        <v>0.6727401148085268</v>
      </c>
      <c r="AD40" s="86">
        <f>SUM(AD35:AD39)</f>
        <v>991088983</v>
      </c>
      <c r="AE40" s="87">
        <f>SUM(AE35:AE39)</f>
        <v>232641974</v>
      </c>
      <c r="AF40" s="87">
        <f t="shared" si="14"/>
        <v>1223730957</v>
      </c>
      <c r="AG40" s="87">
        <f>SUM(AG35:AG39)</f>
        <v>3790348883</v>
      </c>
      <c r="AH40" s="87">
        <f>SUM(AH35:AH39)</f>
        <v>4306710015</v>
      </c>
      <c r="AI40" s="88">
        <f>SUM(AI35:AI39)</f>
        <v>4460694787</v>
      </c>
      <c r="AJ40" s="122">
        <f t="shared" si="15"/>
        <v>1.0357546181339539</v>
      </c>
      <c r="AK40" s="123">
        <f t="shared" si="16"/>
        <v>-0.3509961021603869</v>
      </c>
    </row>
    <row r="41" spans="1:37" ht="14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22384956422</v>
      </c>
      <c r="E41" s="90">
        <f>SUM(E9:E14,E16:E20,E22:E26,E28:E33,E35:E39)</f>
        <v>6243631305</v>
      </c>
      <c r="F41" s="91">
        <f t="shared" si="0"/>
        <v>28628587727</v>
      </c>
      <c r="G41" s="89">
        <f>SUM(G9:G14,G16:G20,G22:G26,G28:G33,G35:G39)</f>
        <v>22194666858</v>
      </c>
      <c r="H41" s="90">
        <f>SUM(H9:H14,H16:H20,H22:H26,H28:H33,H35:H39)</f>
        <v>6475659996</v>
      </c>
      <c r="I41" s="91">
        <f t="shared" si="1"/>
        <v>28670326854</v>
      </c>
      <c r="J41" s="89">
        <f>SUM(J9:J14,J16:J20,J22:J26,J28:J33,J35:J39)</f>
        <v>6626409812</v>
      </c>
      <c r="K41" s="90">
        <f>SUM(K9:K14,K16:K20,K22:K26,K28:K33,K35:K39)</f>
        <v>899356443</v>
      </c>
      <c r="L41" s="90">
        <f t="shared" si="2"/>
        <v>7525766255</v>
      </c>
      <c r="M41" s="103">
        <f t="shared" si="3"/>
        <v>0.2628759171344785</v>
      </c>
      <c r="N41" s="89">
        <f>SUM(N9:N14,N16:N20,N22:N26,N28:N33,N35:N39)</f>
        <v>5470388633</v>
      </c>
      <c r="O41" s="90">
        <f>SUM(O9:O14,O16:O20,O22:O26,O28:O33,O35:O39)</f>
        <v>1162096161</v>
      </c>
      <c r="P41" s="90">
        <f t="shared" si="4"/>
        <v>6632484794</v>
      </c>
      <c r="Q41" s="103">
        <f t="shared" si="5"/>
        <v>0.23167348865570536</v>
      </c>
      <c r="R41" s="89">
        <f>SUM(R9:R14,R16:R20,R22:R26,R28:R33,R35:R39)</f>
        <v>5051661054</v>
      </c>
      <c r="S41" s="90">
        <f>SUM(S9:S14,S16:S20,S22:S26,S28:S33,S35:S39)</f>
        <v>945505583</v>
      </c>
      <c r="T41" s="90">
        <f t="shared" si="6"/>
        <v>5997166637</v>
      </c>
      <c r="U41" s="103">
        <f t="shared" si="7"/>
        <v>0.20917677944656193</v>
      </c>
      <c r="V41" s="89">
        <f>SUM(V9:V14,V16:V20,V22:V26,V28:V33,V35:V39)</f>
        <v>0</v>
      </c>
      <c r="W41" s="90">
        <f>SUM(W9:W14,W16:W20,W22:W26,W28:W33,W35:W39)</f>
        <v>0</v>
      </c>
      <c r="X41" s="90">
        <f t="shared" si="8"/>
        <v>0</v>
      </c>
      <c r="Y41" s="103">
        <f t="shared" si="9"/>
        <v>0</v>
      </c>
      <c r="Z41" s="89">
        <f t="shared" si="10"/>
        <v>17148459499</v>
      </c>
      <c r="AA41" s="90">
        <f t="shared" si="11"/>
        <v>3006958187</v>
      </c>
      <c r="AB41" s="90">
        <f t="shared" si="12"/>
        <v>20155417686</v>
      </c>
      <c r="AC41" s="103">
        <f t="shared" si="13"/>
        <v>0.70300620528809821</v>
      </c>
      <c r="AD41" s="89">
        <f>SUM(AD9:AD14,AD16:AD20,AD22:AD26,AD28:AD33,AD35:AD39)</f>
        <v>4371782357</v>
      </c>
      <c r="AE41" s="90">
        <f>SUM(AE9:AE14,AE16:AE20,AE22:AE26,AE28:AE33,AE35:AE39)</f>
        <v>990372843</v>
      </c>
      <c r="AF41" s="90">
        <f t="shared" si="14"/>
        <v>5362155200</v>
      </c>
      <c r="AG41" s="90">
        <f>SUM(AG9:AG14,AG16:AG20,AG22:AG26,AG28:AG33,AG35:AG39)</f>
        <v>26428646389</v>
      </c>
      <c r="AH41" s="90">
        <f>SUM(AH9:AH14,AH16:AH20,AH22:AH26,AH28:AH33,AH35:AH39)</f>
        <v>28769463364</v>
      </c>
      <c r="AI41" s="91">
        <f>SUM(AI9:AI14,AI16:AI20,AI22:AI26,AI28:AI33,AI35:AI39)</f>
        <v>20799461253</v>
      </c>
      <c r="AJ41" s="124">
        <f t="shared" si="15"/>
        <v>0.72297008080543212</v>
      </c>
      <c r="AK41" s="125">
        <f t="shared" si="16"/>
        <v>0.11842466570158217</v>
      </c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4"/>
  <sheetViews>
    <sheetView showGridLines="0" view="pageBreakPreview" topLeftCell="E1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415</v>
      </c>
      <c r="C9" s="63" t="s">
        <v>416</v>
      </c>
      <c r="D9" s="83">
        <v>611953591</v>
      </c>
      <c r="E9" s="84">
        <v>346649025</v>
      </c>
      <c r="F9" s="85">
        <f>$D9       +$E9</f>
        <v>958602616</v>
      </c>
      <c r="G9" s="83">
        <v>583086932</v>
      </c>
      <c r="H9" s="84">
        <v>600436152</v>
      </c>
      <c r="I9" s="85">
        <f>$G9       +$H9</f>
        <v>1183523084</v>
      </c>
      <c r="J9" s="83">
        <v>22370021</v>
      </c>
      <c r="K9" s="84">
        <v>133503387</v>
      </c>
      <c r="L9" s="84">
        <f>$J9       +$K9</f>
        <v>155873408</v>
      </c>
      <c r="M9" s="101">
        <f>IF(($F9       =0),0,($L9       /$F9       ))</f>
        <v>0.16260482226766634</v>
      </c>
      <c r="N9" s="83">
        <v>-315641059</v>
      </c>
      <c r="O9" s="84">
        <v>38048465</v>
      </c>
      <c r="P9" s="84">
        <f>$N9       +$O9</f>
        <v>-277592594</v>
      </c>
      <c r="Q9" s="101">
        <f>IF(($F9       =0),0,($P9       /$F9       ))</f>
        <v>-0.28958046782547064</v>
      </c>
      <c r="R9" s="83">
        <v>-43117819</v>
      </c>
      <c r="S9" s="84">
        <v>53686086</v>
      </c>
      <c r="T9" s="84">
        <f>$R9       +$S9</f>
        <v>10568267</v>
      </c>
      <c r="U9" s="101">
        <f>IF(($I9       =0),0,($T9       /$I9       ))</f>
        <v>8.9294979902563524E-3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-336388857</v>
      </c>
      <c r="AA9" s="84">
        <f>$K9       +$O9       +$S9</f>
        <v>225237938</v>
      </c>
      <c r="AB9" s="84">
        <f>$Z9       +$AA9</f>
        <v>-111150919</v>
      </c>
      <c r="AC9" s="101">
        <f>IF(($I9       =0),0,($AB9       /$I9       ))</f>
        <v>-9.3915294515708833E-2</v>
      </c>
      <c r="AD9" s="83">
        <v>106086927</v>
      </c>
      <c r="AE9" s="84">
        <v>97090962</v>
      </c>
      <c r="AF9" s="84">
        <f>$AD9       +$AE9</f>
        <v>203177889</v>
      </c>
      <c r="AG9" s="84">
        <v>879284880</v>
      </c>
      <c r="AH9" s="84">
        <v>967290209</v>
      </c>
      <c r="AI9" s="85">
        <v>703736478</v>
      </c>
      <c r="AJ9" s="120">
        <f>IF(($AH9       =0),0,($AI9       /$AH9       ))</f>
        <v>0.72753396183709329</v>
      </c>
      <c r="AK9" s="121">
        <f>IF(($AF9       =0),0,(($T9       /$AF9       )-1))</f>
        <v>-0.94798515206543954</v>
      </c>
    </row>
    <row r="10" spans="1:37" ht="13" x14ac:dyDescent="0.3">
      <c r="A10" s="61" t="s">
        <v>101</v>
      </c>
      <c r="B10" s="62" t="s">
        <v>417</v>
      </c>
      <c r="C10" s="63" t="s">
        <v>418</v>
      </c>
      <c r="D10" s="83">
        <v>906168385</v>
      </c>
      <c r="E10" s="84">
        <v>243924223</v>
      </c>
      <c r="F10" s="85">
        <f t="shared" ref="F10:F32" si="0">$D10      +$E10</f>
        <v>1150092608</v>
      </c>
      <c r="G10" s="83">
        <v>842372788</v>
      </c>
      <c r="H10" s="84">
        <v>237386259</v>
      </c>
      <c r="I10" s="85">
        <f t="shared" ref="I10:I32" si="1">$G10      +$H10</f>
        <v>1079759047</v>
      </c>
      <c r="J10" s="83">
        <v>161114756</v>
      </c>
      <c r="K10" s="84">
        <v>77888540</v>
      </c>
      <c r="L10" s="84">
        <f t="shared" ref="L10:L32" si="2">$J10      +$K10</f>
        <v>239003296</v>
      </c>
      <c r="M10" s="101">
        <f t="shared" ref="M10:M32" si="3">IF(($F10      =0),0,($L10      /$F10      ))</f>
        <v>0.20781221819660631</v>
      </c>
      <c r="N10" s="83">
        <v>306815498</v>
      </c>
      <c r="O10" s="84">
        <v>46517002</v>
      </c>
      <c r="P10" s="84">
        <f t="shared" ref="P10:P32" si="4">$N10      +$O10</f>
        <v>353332500</v>
      </c>
      <c r="Q10" s="101">
        <f t="shared" ref="Q10:Q32" si="5">IF(($F10      =0),0,($P10      /$F10      ))</f>
        <v>0.30722091207458663</v>
      </c>
      <c r="R10" s="83">
        <v>207150177</v>
      </c>
      <c r="S10" s="84">
        <v>9870070</v>
      </c>
      <c r="T10" s="84">
        <f t="shared" ref="T10:T32" si="6">$R10      +$S10</f>
        <v>217020247</v>
      </c>
      <c r="U10" s="101">
        <f t="shared" ref="U10:U32" si="7">IF(($I10      =0),0,($T10      /$I10      ))</f>
        <v>0.20098951483941582</v>
      </c>
      <c r="V10" s="83">
        <v>0</v>
      </c>
      <c r="W10" s="84">
        <v>0</v>
      </c>
      <c r="X10" s="84">
        <f t="shared" ref="X10:X32" si="8">$V10      +$W10</f>
        <v>0</v>
      </c>
      <c r="Y10" s="101">
        <f t="shared" ref="Y10:Y32" si="9">IF(($I10      =0),0,($X10      /$I10      ))</f>
        <v>0</v>
      </c>
      <c r="Z10" s="83">
        <f t="shared" ref="Z10:Z32" si="10">$J10      +$N10      +$R10</f>
        <v>675080431</v>
      </c>
      <c r="AA10" s="84">
        <f t="shared" ref="AA10:AA32" si="11">$K10      +$O10      +$S10</f>
        <v>134275612</v>
      </c>
      <c r="AB10" s="84">
        <f t="shared" ref="AB10:AB32" si="12">$Z10      +$AA10</f>
        <v>809356043</v>
      </c>
      <c r="AC10" s="101">
        <f t="shared" ref="AC10:AC32" si="13">IF(($I10      =0),0,($AB10      /$I10      ))</f>
        <v>0.74957097627356117</v>
      </c>
      <c r="AD10" s="83">
        <v>133584829</v>
      </c>
      <c r="AE10" s="84">
        <v>9732427</v>
      </c>
      <c r="AF10" s="84">
        <f t="shared" ref="AF10:AF32" si="14">$AD10      +$AE10</f>
        <v>143317256</v>
      </c>
      <c r="AG10" s="84">
        <v>966743995</v>
      </c>
      <c r="AH10" s="84">
        <v>971327060</v>
      </c>
      <c r="AI10" s="85">
        <v>585533544</v>
      </c>
      <c r="AJ10" s="120">
        <f t="shared" ref="AJ10:AJ32" si="15">IF(($AH10      =0),0,($AI10      /$AH10      ))</f>
        <v>0.6028181115431912</v>
      </c>
      <c r="AK10" s="121">
        <f t="shared" ref="AK10:AK32" si="16">IF(($AF10      =0),0,(($T10      /$AF10      )-1))</f>
        <v>0.51426459769785149</v>
      </c>
    </row>
    <row r="11" spans="1:37" ht="13" x14ac:dyDescent="0.3">
      <c r="A11" s="61" t="s">
        <v>101</v>
      </c>
      <c r="B11" s="62" t="s">
        <v>419</v>
      </c>
      <c r="C11" s="63" t="s">
        <v>420</v>
      </c>
      <c r="D11" s="83">
        <v>577087020</v>
      </c>
      <c r="E11" s="84">
        <v>185973704</v>
      </c>
      <c r="F11" s="85">
        <f t="shared" si="0"/>
        <v>763060724</v>
      </c>
      <c r="G11" s="83">
        <v>577687709</v>
      </c>
      <c r="H11" s="84">
        <v>167973707</v>
      </c>
      <c r="I11" s="85">
        <f t="shared" si="1"/>
        <v>745661416</v>
      </c>
      <c r="J11" s="83">
        <v>193990851</v>
      </c>
      <c r="K11" s="84">
        <v>71470844</v>
      </c>
      <c r="L11" s="84">
        <f t="shared" si="2"/>
        <v>265461695</v>
      </c>
      <c r="M11" s="101">
        <f t="shared" si="3"/>
        <v>0.34789065489891469</v>
      </c>
      <c r="N11" s="83">
        <v>171767044</v>
      </c>
      <c r="O11" s="84">
        <v>65624667</v>
      </c>
      <c r="P11" s="84">
        <f t="shared" si="4"/>
        <v>237391711</v>
      </c>
      <c r="Q11" s="101">
        <f t="shared" si="5"/>
        <v>0.31110461269134854</v>
      </c>
      <c r="R11" s="83">
        <v>137760131</v>
      </c>
      <c r="S11" s="84">
        <v>3334243</v>
      </c>
      <c r="T11" s="84">
        <f t="shared" si="6"/>
        <v>141094374</v>
      </c>
      <c r="U11" s="101">
        <f t="shared" si="7"/>
        <v>0.18922043030854638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503518026</v>
      </c>
      <c r="AA11" s="84">
        <f t="shared" si="11"/>
        <v>140429754</v>
      </c>
      <c r="AB11" s="84">
        <f t="shared" si="12"/>
        <v>643947780</v>
      </c>
      <c r="AC11" s="101">
        <f t="shared" si="13"/>
        <v>0.86359273281749094</v>
      </c>
      <c r="AD11" s="83">
        <v>150356863</v>
      </c>
      <c r="AE11" s="84">
        <v>25256435</v>
      </c>
      <c r="AF11" s="84">
        <f t="shared" si="14"/>
        <v>175613298</v>
      </c>
      <c r="AG11" s="84">
        <v>818305884</v>
      </c>
      <c r="AH11" s="84">
        <v>827549828</v>
      </c>
      <c r="AI11" s="85">
        <v>670778799</v>
      </c>
      <c r="AJ11" s="120">
        <f t="shared" si="15"/>
        <v>0.81056001258693999</v>
      </c>
      <c r="AK11" s="121">
        <f t="shared" si="16"/>
        <v>-0.19656213050562943</v>
      </c>
    </row>
    <row r="12" spans="1:37" ht="13" x14ac:dyDescent="0.3">
      <c r="A12" s="61" t="s">
        <v>101</v>
      </c>
      <c r="B12" s="62" t="s">
        <v>421</v>
      </c>
      <c r="C12" s="63" t="s">
        <v>422</v>
      </c>
      <c r="D12" s="83">
        <v>373939195</v>
      </c>
      <c r="E12" s="84">
        <v>111351100</v>
      </c>
      <c r="F12" s="85">
        <f t="shared" si="0"/>
        <v>485290295</v>
      </c>
      <c r="G12" s="83">
        <v>373939195</v>
      </c>
      <c r="H12" s="84">
        <v>116405552</v>
      </c>
      <c r="I12" s="85">
        <f t="shared" si="1"/>
        <v>490344747</v>
      </c>
      <c r="J12" s="83">
        <v>142827263</v>
      </c>
      <c r="K12" s="84">
        <v>2822459</v>
      </c>
      <c r="L12" s="84">
        <f t="shared" si="2"/>
        <v>145649722</v>
      </c>
      <c r="M12" s="101">
        <f t="shared" si="3"/>
        <v>0.3001290639863301</v>
      </c>
      <c r="N12" s="83">
        <v>83510969</v>
      </c>
      <c r="O12" s="84">
        <v>5432886</v>
      </c>
      <c r="P12" s="84">
        <f t="shared" si="4"/>
        <v>88943855</v>
      </c>
      <c r="Q12" s="101">
        <f t="shared" si="5"/>
        <v>0.18327969035523367</v>
      </c>
      <c r="R12" s="83">
        <v>70531526</v>
      </c>
      <c r="S12" s="84">
        <v>8384495</v>
      </c>
      <c r="T12" s="84">
        <f t="shared" si="6"/>
        <v>78916021</v>
      </c>
      <c r="U12" s="101">
        <f t="shared" si="7"/>
        <v>0.16093987237106061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296869758</v>
      </c>
      <c r="AA12" s="84">
        <f t="shared" si="11"/>
        <v>16639840</v>
      </c>
      <c r="AB12" s="84">
        <f t="shared" si="12"/>
        <v>313509598</v>
      </c>
      <c r="AC12" s="101">
        <f t="shared" si="13"/>
        <v>0.639365670618676</v>
      </c>
      <c r="AD12" s="83">
        <v>89970354</v>
      </c>
      <c r="AE12" s="84">
        <v>5456006</v>
      </c>
      <c r="AF12" s="84">
        <f t="shared" si="14"/>
        <v>95426360</v>
      </c>
      <c r="AG12" s="84">
        <v>428979508</v>
      </c>
      <c r="AH12" s="84">
        <v>464145508</v>
      </c>
      <c r="AI12" s="85">
        <v>300737433</v>
      </c>
      <c r="AJ12" s="120">
        <f t="shared" si="15"/>
        <v>0.6479378294446404</v>
      </c>
      <c r="AK12" s="121">
        <f t="shared" si="16"/>
        <v>-0.1730165438564355</v>
      </c>
    </row>
    <row r="13" spans="1:37" ht="13" x14ac:dyDescent="0.3">
      <c r="A13" s="61" t="s">
        <v>101</v>
      </c>
      <c r="B13" s="62" t="s">
        <v>423</v>
      </c>
      <c r="C13" s="63" t="s">
        <v>424</v>
      </c>
      <c r="D13" s="83">
        <v>1076306815</v>
      </c>
      <c r="E13" s="84">
        <v>42791650</v>
      </c>
      <c r="F13" s="85">
        <f t="shared" si="0"/>
        <v>1119098465</v>
      </c>
      <c r="G13" s="83">
        <v>927380011</v>
      </c>
      <c r="H13" s="84">
        <v>72661727</v>
      </c>
      <c r="I13" s="85">
        <f t="shared" si="1"/>
        <v>1000041738</v>
      </c>
      <c r="J13" s="83">
        <v>255083006</v>
      </c>
      <c r="K13" s="84">
        <v>736484</v>
      </c>
      <c r="L13" s="84">
        <f t="shared" si="2"/>
        <v>255819490</v>
      </c>
      <c r="M13" s="101">
        <f t="shared" si="3"/>
        <v>0.22859426404449584</v>
      </c>
      <c r="N13" s="83">
        <v>216362916</v>
      </c>
      <c r="O13" s="84">
        <v>7455089</v>
      </c>
      <c r="P13" s="84">
        <f t="shared" si="4"/>
        <v>223818005</v>
      </c>
      <c r="Q13" s="101">
        <f t="shared" si="5"/>
        <v>0.19999849164300301</v>
      </c>
      <c r="R13" s="83">
        <v>226138794</v>
      </c>
      <c r="S13" s="84">
        <v>11021636</v>
      </c>
      <c r="T13" s="84">
        <f t="shared" si="6"/>
        <v>237160430</v>
      </c>
      <c r="U13" s="101">
        <f t="shared" si="7"/>
        <v>0.23715053181110327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697584716</v>
      </c>
      <c r="AA13" s="84">
        <f t="shared" si="11"/>
        <v>19213209</v>
      </c>
      <c r="AB13" s="84">
        <f t="shared" si="12"/>
        <v>716797925</v>
      </c>
      <c r="AC13" s="101">
        <f t="shared" si="13"/>
        <v>0.71676800853685974</v>
      </c>
      <c r="AD13" s="83">
        <v>265024610</v>
      </c>
      <c r="AE13" s="84">
        <v>10336570</v>
      </c>
      <c r="AF13" s="84">
        <f t="shared" si="14"/>
        <v>275361180</v>
      </c>
      <c r="AG13" s="84">
        <v>1122456659</v>
      </c>
      <c r="AH13" s="84">
        <v>1105446429</v>
      </c>
      <c r="AI13" s="85">
        <v>675342752</v>
      </c>
      <c r="AJ13" s="120">
        <f t="shared" si="15"/>
        <v>0.61092309340663675</v>
      </c>
      <c r="AK13" s="121">
        <f t="shared" si="16"/>
        <v>-0.13872961323015831</v>
      </c>
    </row>
    <row r="14" spans="1:37" ht="13" x14ac:dyDescent="0.3">
      <c r="A14" s="61" t="s">
        <v>101</v>
      </c>
      <c r="B14" s="62" t="s">
        <v>425</v>
      </c>
      <c r="C14" s="63" t="s">
        <v>426</v>
      </c>
      <c r="D14" s="83">
        <v>303640800</v>
      </c>
      <c r="E14" s="84">
        <v>98332296</v>
      </c>
      <c r="F14" s="85">
        <f t="shared" si="0"/>
        <v>401973096</v>
      </c>
      <c r="G14" s="83">
        <v>306971604</v>
      </c>
      <c r="H14" s="84">
        <v>49577200</v>
      </c>
      <c r="I14" s="85">
        <f t="shared" si="1"/>
        <v>356548804</v>
      </c>
      <c r="J14" s="83">
        <v>80425533</v>
      </c>
      <c r="K14" s="84">
        <v>14935919</v>
      </c>
      <c r="L14" s="84">
        <f t="shared" si="2"/>
        <v>95361452</v>
      </c>
      <c r="M14" s="101">
        <f t="shared" si="3"/>
        <v>0.2372334192236587</v>
      </c>
      <c r="N14" s="83">
        <v>73573012</v>
      </c>
      <c r="O14" s="84">
        <v>24290907</v>
      </c>
      <c r="P14" s="84">
        <f t="shared" si="4"/>
        <v>97863919</v>
      </c>
      <c r="Q14" s="101">
        <f t="shared" si="5"/>
        <v>0.24345887815337772</v>
      </c>
      <c r="R14" s="83">
        <v>53035279</v>
      </c>
      <c r="S14" s="84">
        <v>2237194</v>
      </c>
      <c r="T14" s="84">
        <f t="shared" si="6"/>
        <v>55272473</v>
      </c>
      <c r="U14" s="101">
        <f t="shared" si="7"/>
        <v>0.15502077802510311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207033824</v>
      </c>
      <c r="AA14" s="84">
        <f t="shared" si="11"/>
        <v>41464020</v>
      </c>
      <c r="AB14" s="84">
        <f t="shared" si="12"/>
        <v>248497844</v>
      </c>
      <c r="AC14" s="101">
        <f t="shared" si="13"/>
        <v>0.69695323953463606</v>
      </c>
      <c r="AD14" s="83">
        <v>47210125</v>
      </c>
      <c r="AE14" s="84">
        <v>7935010</v>
      </c>
      <c r="AF14" s="84">
        <f t="shared" si="14"/>
        <v>55145135</v>
      </c>
      <c r="AG14" s="84">
        <v>350703461</v>
      </c>
      <c r="AH14" s="84">
        <v>366730824</v>
      </c>
      <c r="AI14" s="85">
        <v>215756097</v>
      </c>
      <c r="AJ14" s="120">
        <f t="shared" si="15"/>
        <v>0.58832277758032137</v>
      </c>
      <c r="AK14" s="121">
        <f t="shared" si="16"/>
        <v>2.3091429552217768E-3</v>
      </c>
    </row>
    <row r="15" spans="1:37" ht="13" x14ac:dyDescent="0.3">
      <c r="A15" s="61" t="s">
        <v>101</v>
      </c>
      <c r="B15" s="62" t="s">
        <v>75</v>
      </c>
      <c r="C15" s="63" t="s">
        <v>76</v>
      </c>
      <c r="D15" s="83">
        <v>2589361545</v>
      </c>
      <c r="E15" s="84">
        <v>264380325</v>
      </c>
      <c r="F15" s="85">
        <f t="shared" si="0"/>
        <v>2853741870</v>
      </c>
      <c r="G15" s="83">
        <v>2589741223</v>
      </c>
      <c r="H15" s="84">
        <v>290724727</v>
      </c>
      <c r="I15" s="85">
        <f t="shared" si="1"/>
        <v>2880465950</v>
      </c>
      <c r="J15" s="83">
        <v>562782365</v>
      </c>
      <c r="K15" s="84">
        <v>7542509</v>
      </c>
      <c r="L15" s="84">
        <f t="shared" si="2"/>
        <v>570324874</v>
      </c>
      <c r="M15" s="101">
        <f t="shared" si="3"/>
        <v>0.19985159835076463</v>
      </c>
      <c r="N15" s="83">
        <v>555972558</v>
      </c>
      <c r="O15" s="84">
        <v>29905704</v>
      </c>
      <c r="P15" s="84">
        <f t="shared" si="4"/>
        <v>585878262</v>
      </c>
      <c r="Q15" s="101">
        <f t="shared" si="5"/>
        <v>0.20530177174013289</v>
      </c>
      <c r="R15" s="83">
        <v>537047817</v>
      </c>
      <c r="S15" s="84">
        <v>16350068</v>
      </c>
      <c r="T15" s="84">
        <f t="shared" si="6"/>
        <v>553397885</v>
      </c>
      <c r="U15" s="101">
        <f t="shared" si="7"/>
        <v>0.19212096049946364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1655802740</v>
      </c>
      <c r="AA15" s="84">
        <f t="shared" si="11"/>
        <v>53798281</v>
      </c>
      <c r="AB15" s="84">
        <f t="shared" si="12"/>
        <v>1709601021</v>
      </c>
      <c r="AC15" s="101">
        <f t="shared" si="13"/>
        <v>0.59351544183329086</v>
      </c>
      <c r="AD15" s="83">
        <v>538468407</v>
      </c>
      <c r="AE15" s="84">
        <v>16887092</v>
      </c>
      <c r="AF15" s="84">
        <f t="shared" si="14"/>
        <v>555355499</v>
      </c>
      <c r="AG15" s="84">
        <v>2602497984</v>
      </c>
      <c r="AH15" s="84">
        <v>2622113398</v>
      </c>
      <c r="AI15" s="85">
        <v>1800868957</v>
      </c>
      <c r="AJ15" s="120">
        <f t="shared" si="15"/>
        <v>0.68680056262006106</v>
      </c>
      <c r="AK15" s="121">
        <f t="shared" si="16"/>
        <v>-3.5249745496802598E-3</v>
      </c>
    </row>
    <row r="16" spans="1:37" ht="13" x14ac:dyDescent="0.3">
      <c r="A16" s="61" t="s">
        <v>116</v>
      </c>
      <c r="B16" s="62" t="s">
        <v>427</v>
      </c>
      <c r="C16" s="63" t="s">
        <v>428</v>
      </c>
      <c r="D16" s="83">
        <v>347764870</v>
      </c>
      <c r="E16" s="84">
        <v>0</v>
      </c>
      <c r="F16" s="85">
        <f t="shared" si="0"/>
        <v>347764870</v>
      </c>
      <c r="G16" s="83">
        <v>351693900</v>
      </c>
      <c r="H16" s="84">
        <v>0</v>
      </c>
      <c r="I16" s="85">
        <f t="shared" si="1"/>
        <v>351693900</v>
      </c>
      <c r="J16" s="83">
        <v>134325574</v>
      </c>
      <c r="K16" s="84">
        <v>0</v>
      </c>
      <c r="L16" s="84">
        <f t="shared" si="2"/>
        <v>134325574</v>
      </c>
      <c r="M16" s="101">
        <f t="shared" si="3"/>
        <v>0.38625400547214561</v>
      </c>
      <c r="N16" s="83">
        <v>113345715</v>
      </c>
      <c r="O16" s="84">
        <v>0</v>
      </c>
      <c r="P16" s="84">
        <f t="shared" si="4"/>
        <v>113345715</v>
      </c>
      <c r="Q16" s="101">
        <f t="shared" si="5"/>
        <v>0.32592629324520328</v>
      </c>
      <c r="R16" s="83">
        <v>88077265</v>
      </c>
      <c r="S16" s="84">
        <v>0</v>
      </c>
      <c r="T16" s="84">
        <f t="shared" si="6"/>
        <v>88077265</v>
      </c>
      <c r="U16" s="101">
        <f t="shared" si="7"/>
        <v>0.25043728367196588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335748554</v>
      </c>
      <c r="AA16" s="84">
        <f t="shared" si="11"/>
        <v>0</v>
      </c>
      <c r="AB16" s="84">
        <f t="shared" si="12"/>
        <v>335748554</v>
      </c>
      <c r="AC16" s="101">
        <f t="shared" si="13"/>
        <v>0.95466129494995511</v>
      </c>
      <c r="AD16" s="83">
        <v>81582154</v>
      </c>
      <c r="AE16" s="84">
        <v>0</v>
      </c>
      <c r="AF16" s="84">
        <f t="shared" si="14"/>
        <v>81582154</v>
      </c>
      <c r="AG16" s="84">
        <v>337041201</v>
      </c>
      <c r="AH16" s="84">
        <v>335354296</v>
      </c>
      <c r="AI16" s="85">
        <v>319770113</v>
      </c>
      <c r="AJ16" s="120">
        <f t="shared" si="15"/>
        <v>0.95352919826618232</v>
      </c>
      <c r="AK16" s="121">
        <f t="shared" si="16"/>
        <v>7.9614360268055684E-2</v>
      </c>
    </row>
    <row r="17" spans="1:37" ht="14" x14ac:dyDescent="0.3">
      <c r="A17" s="64" t="s">
        <v>0</v>
      </c>
      <c r="B17" s="65" t="s">
        <v>429</v>
      </c>
      <c r="C17" s="66" t="s">
        <v>0</v>
      </c>
      <c r="D17" s="86">
        <f>SUM(D9:D16)</f>
        <v>6786222221</v>
      </c>
      <c r="E17" s="87">
        <f>SUM(E9:E16)</f>
        <v>1293402323</v>
      </c>
      <c r="F17" s="88">
        <f t="shared" si="0"/>
        <v>8079624544</v>
      </c>
      <c r="G17" s="86">
        <f>SUM(G9:G16)</f>
        <v>6552873362</v>
      </c>
      <c r="H17" s="87">
        <f>SUM(H9:H16)</f>
        <v>1535165324</v>
      </c>
      <c r="I17" s="88">
        <f t="shared" si="1"/>
        <v>8088038686</v>
      </c>
      <c r="J17" s="86">
        <f>SUM(J9:J16)</f>
        <v>1552919369</v>
      </c>
      <c r="K17" s="87">
        <f>SUM(K9:K16)</f>
        <v>308900142</v>
      </c>
      <c r="L17" s="87">
        <f t="shared" si="2"/>
        <v>1861819511</v>
      </c>
      <c r="M17" s="102">
        <f t="shared" si="3"/>
        <v>0.23043391445492395</v>
      </c>
      <c r="N17" s="86">
        <f>SUM(N9:N16)</f>
        <v>1205706653</v>
      </c>
      <c r="O17" s="87">
        <f>SUM(O9:O16)</f>
        <v>217274720</v>
      </c>
      <c r="P17" s="87">
        <f t="shared" si="4"/>
        <v>1422981373</v>
      </c>
      <c r="Q17" s="102">
        <f t="shared" si="5"/>
        <v>0.17611973987785343</v>
      </c>
      <c r="R17" s="86">
        <f>SUM(R9:R16)</f>
        <v>1276623170</v>
      </c>
      <c r="S17" s="87">
        <f>SUM(S9:S16)</f>
        <v>104883792</v>
      </c>
      <c r="T17" s="87">
        <f t="shared" si="6"/>
        <v>1381506962</v>
      </c>
      <c r="U17" s="102">
        <f t="shared" si="7"/>
        <v>0.17080864912173591</v>
      </c>
      <c r="V17" s="86">
        <f>SUM(V9:V16)</f>
        <v>0</v>
      </c>
      <c r="W17" s="87">
        <f>SUM(W9:W16)</f>
        <v>0</v>
      </c>
      <c r="X17" s="87">
        <f t="shared" si="8"/>
        <v>0</v>
      </c>
      <c r="Y17" s="102">
        <f t="shared" si="9"/>
        <v>0</v>
      </c>
      <c r="Z17" s="86">
        <f t="shared" si="10"/>
        <v>4035249192</v>
      </c>
      <c r="AA17" s="87">
        <f t="shared" si="11"/>
        <v>631058654</v>
      </c>
      <c r="AB17" s="87">
        <f t="shared" si="12"/>
        <v>4666307846</v>
      </c>
      <c r="AC17" s="102">
        <f t="shared" si="13"/>
        <v>0.57693935787883299</v>
      </c>
      <c r="AD17" s="86">
        <f>SUM(AD9:AD16)</f>
        <v>1412284269</v>
      </c>
      <c r="AE17" s="87">
        <f>SUM(AE9:AE16)</f>
        <v>172694502</v>
      </c>
      <c r="AF17" s="87">
        <f t="shared" si="14"/>
        <v>1584978771</v>
      </c>
      <c r="AG17" s="87">
        <f>SUM(AG9:AG16)</f>
        <v>7506013572</v>
      </c>
      <c r="AH17" s="87">
        <f>SUM(AH9:AH16)</f>
        <v>7659957552</v>
      </c>
      <c r="AI17" s="88">
        <f>SUM(AI9:AI16)</f>
        <v>5272524173</v>
      </c>
      <c r="AJ17" s="122">
        <f t="shared" si="15"/>
        <v>0.68832289698829396</v>
      </c>
      <c r="AK17" s="123">
        <f t="shared" si="16"/>
        <v>-0.12837510048896417</v>
      </c>
    </row>
    <row r="18" spans="1:37" ht="13" x14ac:dyDescent="0.3">
      <c r="A18" s="61" t="s">
        <v>101</v>
      </c>
      <c r="B18" s="62" t="s">
        <v>430</v>
      </c>
      <c r="C18" s="63" t="s">
        <v>431</v>
      </c>
      <c r="D18" s="83">
        <v>651567426</v>
      </c>
      <c r="E18" s="84">
        <v>36879012</v>
      </c>
      <c r="F18" s="85">
        <f t="shared" si="0"/>
        <v>688446438</v>
      </c>
      <c r="G18" s="83">
        <v>651567426</v>
      </c>
      <c r="H18" s="84">
        <v>36679004</v>
      </c>
      <c r="I18" s="85">
        <f t="shared" si="1"/>
        <v>688246430</v>
      </c>
      <c r="J18" s="83">
        <v>118030531</v>
      </c>
      <c r="K18" s="84">
        <v>3535396</v>
      </c>
      <c r="L18" s="84">
        <f t="shared" si="2"/>
        <v>121565927</v>
      </c>
      <c r="M18" s="101">
        <f t="shared" si="3"/>
        <v>0.17658007985800633</v>
      </c>
      <c r="N18" s="83">
        <v>130643584</v>
      </c>
      <c r="O18" s="84">
        <v>6335293</v>
      </c>
      <c r="P18" s="84">
        <f t="shared" si="4"/>
        <v>136978877</v>
      </c>
      <c r="Q18" s="101">
        <f t="shared" si="5"/>
        <v>0.19896809604816346</v>
      </c>
      <c r="R18" s="83">
        <v>168370687</v>
      </c>
      <c r="S18" s="84">
        <v>1829109</v>
      </c>
      <c r="T18" s="84">
        <f t="shared" si="6"/>
        <v>170199796</v>
      </c>
      <c r="U18" s="101">
        <f t="shared" si="7"/>
        <v>0.2472948475737099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417044802</v>
      </c>
      <c r="AA18" s="84">
        <f t="shared" si="11"/>
        <v>11699798</v>
      </c>
      <c r="AB18" s="84">
        <f t="shared" si="12"/>
        <v>428744600</v>
      </c>
      <c r="AC18" s="101">
        <f t="shared" si="13"/>
        <v>0.62295215973731966</v>
      </c>
      <c r="AD18" s="83">
        <v>75515016</v>
      </c>
      <c r="AE18" s="84">
        <v>5068581</v>
      </c>
      <c r="AF18" s="84">
        <f t="shared" si="14"/>
        <v>80583597</v>
      </c>
      <c r="AG18" s="84">
        <v>616145620</v>
      </c>
      <c r="AH18" s="84">
        <v>684566118</v>
      </c>
      <c r="AI18" s="85">
        <v>414550707</v>
      </c>
      <c r="AJ18" s="120">
        <f t="shared" si="15"/>
        <v>0.60556708271092086</v>
      </c>
      <c r="AK18" s="121">
        <f t="shared" si="16"/>
        <v>1.1120898338653213</v>
      </c>
    </row>
    <row r="19" spans="1:37" ht="13" x14ac:dyDescent="0.3">
      <c r="A19" s="61" t="s">
        <v>101</v>
      </c>
      <c r="B19" s="62" t="s">
        <v>77</v>
      </c>
      <c r="C19" s="63" t="s">
        <v>78</v>
      </c>
      <c r="D19" s="83">
        <v>3802906843</v>
      </c>
      <c r="E19" s="84">
        <v>183780057</v>
      </c>
      <c r="F19" s="85">
        <f t="shared" si="0"/>
        <v>3986686900</v>
      </c>
      <c r="G19" s="83">
        <v>3759821404</v>
      </c>
      <c r="H19" s="84">
        <v>239364564</v>
      </c>
      <c r="I19" s="85">
        <f t="shared" si="1"/>
        <v>3999185968</v>
      </c>
      <c r="J19" s="83">
        <v>873858990</v>
      </c>
      <c r="K19" s="84">
        <v>29411192</v>
      </c>
      <c r="L19" s="84">
        <f t="shared" si="2"/>
        <v>903270182</v>
      </c>
      <c r="M19" s="101">
        <f t="shared" si="3"/>
        <v>0.22657163821919399</v>
      </c>
      <c r="N19" s="83">
        <v>851887597</v>
      </c>
      <c r="O19" s="84">
        <v>36843865</v>
      </c>
      <c r="P19" s="84">
        <f t="shared" si="4"/>
        <v>888731462</v>
      </c>
      <c r="Q19" s="101">
        <f t="shared" si="5"/>
        <v>0.22292482060730678</v>
      </c>
      <c r="R19" s="83">
        <v>821946622</v>
      </c>
      <c r="S19" s="84">
        <v>52295126</v>
      </c>
      <c r="T19" s="84">
        <f t="shared" si="6"/>
        <v>874241748</v>
      </c>
      <c r="U19" s="101">
        <f t="shared" si="7"/>
        <v>0.2186049248510466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2547693209</v>
      </c>
      <c r="AA19" s="84">
        <f t="shared" si="11"/>
        <v>118550183</v>
      </c>
      <c r="AB19" s="84">
        <f t="shared" si="12"/>
        <v>2666243392</v>
      </c>
      <c r="AC19" s="101">
        <f t="shared" si="13"/>
        <v>0.66669652607662877</v>
      </c>
      <c r="AD19" s="83">
        <v>760611701</v>
      </c>
      <c r="AE19" s="84">
        <v>32666819</v>
      </c>
      <c r="AF19" s="84">
        <f t="shared" si="14"/>
        <v>793278520</v>
      </c>
      <c r="AG19" s="84">
        <v>3674608696</v>
      </c>
      <c r="AH19" s="84">
        <v>3524750891</v>
      </c>
      <c r="AI19" s="85">
        <v>2634629783</v>
      </c>
      <c r="AJ19" s="120">
        <f t="shared" si="15"/>
        <v>0.74746552720284143</v>
      </c>
      <c r="AK19" s="121">
        <f t="shared" si="16"/>
        <v>0.10206154075620244</v>
      </c>
    </row>
    <row r="20" spans="1:37" ht="13" x14ac:dyDescent="0.3">
      <c r="A20" s="61" t="s">
        <v>101</v>
      </c>
      <c r="B20" s="62" t="s">
        <v>79</v>
      </c>
      <c r="C20" s="63" t="s">
        <v>80</v>
      </c>
      <c r="D20" s="83">
        <v>1993804929</v>
      </c>
      <c r="E20" s="84">
        <v>611390608</v>
      </c>
      <c r="F20" s="85">
        <f t="shared" si="0"/>
        <v>2605195537</v>
      </c>
      <c r="G20" s="83">
        <v>2001304929</v>
      </c>
      <c r="H20" s="84">
        <v>569911842</v>
      </c>
      <c r="I20" s="85">
        <f t="shared" si="1"/>
        <v>2571216771</v>
      </c>
      <c r="J20" s="83">
        <v>526605862</v>
      </c>
      <c r="K20" s="84">
        <v>96064626</v>
      </c>
      <c r="L20" s="84">
        <f t="shared" si="2"/>
        <v>622670488</v>
      </c>
      <c r="M20" s="101">
        <f t="shared" si="3"/>
        <v>0.23901103742755261</v>
      </c>
      <c r="N20" s="83">
        <v>479138388</v>
      </c>
      <c r="O20" s="84">
        <v>157054821</v>
      </c>
      <c r="P20" s="84">
        <f t="shared" si="4"/>
        <v>636193209</v>
      </c>
      <c r="Q20" s="101">
        <f t="shared" si="5"/>
        <v>0.24420171152780537</v>
      </c>
      <c r="R20" s="83">
        <v>404252266</v>
      </c>
      <c r="S20" s="84">
        <v>81359572</v>
      </c>
      <c r="T20" s="84">
        <f t="shared" si="6"/>
        <v>485611838</v>
      </c>
      <c r="U20" s="101">
        <f t="shared" si="7"/>
        <v>0.18886460429049529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1409996516</v>
      </c>
      <c r="AA20" s="84">
        <f t="shared" si="11"/>
        <v>334479019</v>
      </c>
      <c r="AB20" s="84">
        <f t="shared" si="12"/>
        <v>1744475535</v>
      </c>
      <c r="AC20" s="101">
        <f t="shared" si="13"/>
        <v>0.67846303535175567</v>
      </c>
      <c r="AD20" s="83">
        <v>404312320</v>
      </c>
      <c r="AE20" s="84">
        <v>145011444</v>
      </c>
      <c r="AF20" s="84">
        <f t="shared" si="14"/>
        <v>549323764</v>
      </c>
      <c r="AG20" s="84">
        <v>2459112595</v>
      </c>
      <c r="AH20" s="84">
        <v>2482357937</v>
      </c>
      <c r="AI20" s="85">
        <v>1810763115</v>
      </c>
      <c r="AJ20" s="120">
        <f t="shared" si="15"/>
        <v>0.72945286737671622</v>
      </c>
      <c r="AK20" s="121">
        <f t="shared" si="16"/>
        <v>-0.11598246821886993</v>
      </c>
    </row>
    <row r="21" spans="1:37" ht="13" x14ac:dyDescent="0.3">
      <c r="A21" s="61" t="s">
        <v>101</v>
      </c>
      <c r="B21" s="62" t="s">
        <v>432</v>
      </c>
      <c r="C21" s="63" t="s">
        <v>433</v>
      </c>
      <c r="D21" s="83">
        <v>316914600</v>
      </c>
      <c r="E21" s="84">
        <v>100157160</v>
      </c>
      <c r="F21" s="85">
        <f t="shared" si="0"/>
        <v>417071760</v>
      </c>
      <c r="G21" s="83">
        <v>314768000</v>
      </c>
      <c r="H21" s="84">
        <v>89026488</v>
      </c>
      <c r="I21" s="85">
        <f t="shared" si="1"/>
        <v>403794488</v>
      </c>
      <c r="J21" s="83">
        <v>99609636</v>
      </c>
      <c r="K21" s="84">
        <v>12136076</v>
      </c>
      <c r="L21" s="84">
        <f t="shared" si="2"/>
        <v>111745712</v>
      </c>
      <c r="M21" s="101">
        <f t="shared" si="3"/>
        <v>0.26792922158047816</v>
      </c>
      <c r="N21" s="83">
        <v>58539516</v>
      </c>
      <c r="O21" s="84">
        <v>41410022</v>
      </c>
      <c r="P21" s="84">
        <f t="shared" si="4"/>
        <v>99949538</v>
      </c>
      <c r="Q21" s="101">
        <f t="shared" si="5"/>
        <v>0.23964590170286285</v>
      </c>
      <c r="R21" s="83">
        <v>41546625</v>
      </c>
      <c r="S21" s="84">
        <v>16438389</v>
      </c>
      <c r="T21" s="84">
        <f t="shared" si="6"/>
        <v>57985014</v>
      </c>
      <c r="U21" s="101">
        <f t="shared" si="7"/>
        <v>0.14360031085912198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199695777</v>
      </c>
      <c r="AA21" s="84">
        <f t="shared" si="11"/>
        <v>69984487</v>
      </c>
      <c r="AB21" s="84">
        <f t="shared" si="12"/>
        <v>269680264</v>
      </c>
      <c r="AC21" s="101">
        <f t="shared" si="13"/>
        <v>0.66786514431073662</v>
      </c>
      <c r="AD21" s="83">
        <v>73239211</v>
      </c>
      <c r="AE21" s="84">
        <v>8271525</v>
      </c>
      <c r="AF21" s="84">
        <f t="shared" si="14"/>
        <v>81510736</v>
      </c>
      <c r="AG21" s="84">
        <v>415500623</v>
      </c>
      <c r="AH21" s="84">
        <v>420016415</v>
      </c>
      <c r="AI21" s="85">
        <v>252494523</v>
      </c>
      <c r="AJ21" s="120">
        <f t="shared" si="15"/>
        <v>0.60115394061444005</v>
      </c>
      <c r="AK21" s="121">
        <f t="shared" si="16"/>
        <v>-0.28862114556295992</v>
      </c>
    </row>
    <row r="22" spans="1:37" ht="13" x14ac:dyDescent="0.3">
      <c r="A22" s="61" t="s">
        <v>101</v>
      </c>
      <c r="B22" s="62" t="s">
        <v>434</v>
      </c>
      <c r="C22" s="63" t="s">
        <v>435</v>
      </c>
      <c r="D22" s="83">
        <v>724650348</v>
      </c>
      <c r="E22" s="84">
        <v>185513100</v>
      </c>
      <c r="F22" s="85">
        <f t="shared" si="0"/>
        <v>910163448</v>
      </c>
      <c r="G22" s="83">
        <v>734734657</v>
      </c>
      <c r="H22" s="84">
        <v>194826668</v>
      </c>
      <c r="I22" s="85">
        <f t="shared" si="1"/>
        <v>929561325</v>
      </c>
      <c r="J22" s="83">
        <v>306146542</v>
      </c>
      <c r="K22" s="84">
        <v>56123196</v>
      </c>
      <c r="L22" s="84">
        <f t="shared" si="2"/>
        <v>362269738</v>
      </c>
      <c r="M22" s="101">
        <f t="shared" si="3"/>
        <v>0.39802712226694476</v>
      </c>
      <c r="N22" s="83">
        <v>279079536</v>
      </c>
      <c r="O22" s="84">
        <v>53021609</v>
      </c>
      <c r="P22" s="84">
        <f t="shared" si="4"/>
        <v>332101145</v>
      </c>
      <c r="Q22" s="101">
        <f t="shared" si="5"/>
        <v>0.36488077578786704</v>
      </c>
      <c r="R22" s="83">
        <v>218716437</v>
      </c>
      <c r="S22" s="84">
        <v>28764231</v>
      </c>
      <c r="T22" s="84">
        <f t="shared" si="6"/>
        <v>247480668</v>
      </c>
      <c r="U22" s="101">
        <f t="shared" si="7"/>
        <v>0.2662338259393483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803942515</v>
      </c>
      <c r="AA22" s="84">
        <f t="shared" si="11"/>
        <v>137909036</v>
      </c>
      <c r="AB22" s="84">
        <f t="shared" si="12"/>
        <v>941851551</v>
      </c>
      <c r="AC22" s="101">
        <f t="shared" si="13"/>
        <v>1.0132215332861445</v>
      </c>
      <c r="AD22" s="83">
        <v>297164389</v>
      </c>
      <c r="AE22" s="84">
        <v>41946411</v>
      </c>
      <c r="AF22" s="84">
        <f t="shared" si="14"/>
        <v>339110800</v>
      </c>
      <c r="AG22" s="84">
        <v>863653833</v>
      </c>
      <c r="AH22" s="84">
        <v>1047039351</v>
      </c>
      <c r="AI22" s="85">
        <v>1021330889</v>
      </c>
      <c r="AJ22" s="120">
        <f t="shared" si="15"/>
        <v>0.97544651786444658</v>
      </c>
      <c r="AK22" s="121">
        <f t="shared" si="16"/>
        <v>-0.27020705916768206</v>
      </c>
    </row>
    <row r="23" spans="1:37" ht="13" x14ac:dyDescent="0.3">
      <c r="A23" s="61" t="s">
        <v>101</v>
      </c>
      <c r="B23" s="62" t="s">
        <v>436</v>
      </c>
      <c r="C23" s="63" t="s">
        <v>437</v>
      </c>
      <c r="D23" s="83">
        <v>624760000</v>
      </c>
      <c r="E23" s="84">
        <v>129356901</v>
      </c>
      <c r="F23" s="85">
        <f t="shared" si="0"/>
        <v>754116901</v>
      </c>
      <c r="G23" s="83">
        <v>696050945</v>
      </c>
      <c r="H23" s="84">
        <v>193647847</v>
      </c>
      <c r="I23" s="85">
        <f t="shared" si="1"/>
        <v>889698792</v>
      </c>
      <c r="J23" s="83">
        <v>211708899</v>
      </c>
      <c r="K23" s="84">
        <v>20118725</v>
      </c>
      <c r="L23" s="84">
        <f t="shared" si="2"/>
        <v>231827624</v>
      </c>
      <c r="M23" s="101">
        <f t="shared" si="3"/>
        <v>0.30741603018389319</v>
      </c>
      <c r="N23" s="83">
        <v>186161298</v>
      </c>
      <c r="O23" s="84">
        <v>42187454</v>
      </c>
      <c r="P23" s="84">
        <f t="shared" si="4"/>
        <v>228348752</v>
      </c>
      <c r="Q23" s="101">
        <f t="shared" si="5"/>
        <v>0.30280285682126623</v>
      </c>
      <c r="R23" s="83">
        <v>185907683</v>
      </c>
      <c r="S23" s="84">
        <v>35937376</v>
      </c>
      <c r="T23" s="84">
        <f t="shared" si="6"/>
        <v>221845059</v>
      </c>
      <c r="U23" s="101">
        <f t="shared" si="7"/>
        <v>0.24934849973360423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583777880</v>
      </c>
      <c r="AA23" s="84">
        <f t="shared" si="11"/>
        <v>98243555</v>
      </c>
      <c r="AB23" s="84">
        <f t="shared" si="12"/>
        <v>682021435</v>
      </c>
      <c r="AC23" s="101">
        <f t="shared" si="13"/>
        <v>0.76657565586533916</v>
      </c>
      <c r="AD23" s="83">
        <v>507057217</v>
      </c>
      <c r="AE23" s="84">
        <v>40638632</v>
      </c>
      <c r="AF23" s="84">
        <f t="shared" si="14"/>
        <v>547695849</v>
      </c>
      <c r="AG23" s="84">
        <v>740951824</v>
      </c>
      <c r="AH23" s="84">
        <v>833508131</v>
      </c>
      <c r="AI23" s="85">
        <v>667481514</v>
      </c>
      <c r="AJ23" s="120">
        <f t="shared" si="15"/>
        <v>0.80080984116998377</v>
      </c>
      <c r="AK23" s="121">
        <f t="shared" si="16"/>
        <v>-0.5949484382526331</v>
      </c>
    </row>
    <row r="24" spans="1:37" ht="13" x14ac:dyDescent="0.3">
      <c r="A24" s="61" t="s">
        <v>116</v>
      </c>
      <c r="B24" s="62" t="s">
        <v>438</v>
      </c>
      <c r="C24" s="63" t="s">
        <v>439</v>
      </c>
      <c r="D24" s="83">
        <v>509652050</v>
      </c>
      <c r="E24" s="84">
        <v>35410000</v>
      </c>
      <c r="F24" s="85">
        <f t="shared" si="0"/>
        <v>545062050</v>
      </c>
      <c r="G24" s="83">
        <v>452652050</v>
      </c>
      <c r="H24" s="84">
        <v>33619400</v>
      </c>
      <c r="I24" s="85">
        <f t="shared" si="1"/>
        <v>486271450</v>
      </c>
      <c r="J24" s="83">
        <v>158875560</v>
      </c>
      <c r="K24" s="84">
        <v>825598</v>
      </c>
      <c r="L24" s="84">
        <f t="shared" si="2"/>
        <v>159701158</v>
      </c>
      <c r="M24" s="101">
        <f t="shared" si="3"/>
        <v>0.29299628913808989</v>
      </c>
      <c r="N24" s="83">
        <v>132595307</v>
      </c>
      <c r="O24" s="84">
        <v>601665</v>
      </c>
      <c r="P24" s="84">
        <f t="shared" si="4"/>
        <v>133196972</v>
      </c>
      <c r="Q24" s="101">
        <f t="shared" si="5"/>
        <v>0.24437029141911457</v>
      </c>
      <c r="R24" s="83">
        <v>97758596</v>
      </c>
      <c r="S24" s="84">
        <v>1388351</v>
      </c>
      <c r="T24" s="84">
        <f t="shared" si="6"/>
        <v>99146947</v>
      </c>
      <c r="U24" s="101">
        <f t="shared" si="7"/>
        <v>0.20389218203125023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389229463</v>
      </c>
      <c r="AA24" s="84">
        <f t="shared" si="11"/>
        <v>2815614</v>
      </c>
      <c r="AB24" s="84">
        <f t="shared" si="12"/>
        <v>392045077</v>
      </c>
      <c r="AC24" s="101">
        <f t="shared" si="13"/>
        <v>0.80622680397954682</v>
      </c>
      <c r="AD24" s="83">
        <v>95163212</v>
      </c>
      <c r="AE24" s="84">
        <v>4191063</v>
      </c>
      <c r="AF24" s="84">
        <f t="shared" si="14"/>
        <v>99354275</v>
      </c>
      <c r="AG24" s="84">
        <v>456242000</v>
      </c>
      <c r="AH24" s="84">
        <v>459919930</v>
      </c>
      <c r="AI24" s="85">
        <v>406349737</v>
      </c>
      <c r="AJ24" s="120">
        <f t="shared" si="15"/>
        <v>0.88352278406373908</v>
      </c>
      <c r="AK24" s="121">
        <f t="shared" si="16"/>
        <v>-2.0867546967656692E-3</v>
      </c>
    </row>
    <row r="25" spans="1:37" ht="14" x14ac:dyDescent="0.3">
      <c r="A25" s="64" t="s">
        <v>0</v>
      </c>
      <c r="B25" s="65" t="s">
        <v>440</v>
      </c>
      <c r="C25" s="66" t="s">
        <v>0</v>
      </c>
      <c r="D25" s="86">
        <f>SUM(D18:D24)</f>
        <v>8624256196</v>
      </c>
      <c r="E25" s="87">
        <f>SUM(E18:E24)</f>
        <v>1282486838</v>
      </c>
      <c r="F25" s="88">
        <f t="shared" si="0"/>
        <v>9906743034</v>
      </c>
      <c r="G25" s="86">
        <f>SUM(G18:G24)</f>
        <v>8610899411</v>
      </c>
      <c r="H25" s="87">
        <f>SUM(H18:H24)</f>
        <v>1357075813</v>
      </c>
      <c r="I25" s="88">
        <f t="shared" si="1"/>
        <v>9967975224</v>
      </c>
      <c r="J25" s="86">
        <f>SUM(J18:J24)</f>
        <v>2294836020</v>
      </c>
      <c r="K25" s="87">
        <f>SUM(K18:K24)</f>
        <v>218214809</v>
      </c>
      <c r="L25" s="87">
        <f t="shared" si="2"/>
        <v>2513050829</v>
      </c>
      <c r="M25" s="102">
        <f t="shared" si="3"/>
        <v>0.25367073925054834</v>
      </c>
      <c r="N25" s="86">
        <f>SUM(N18:N24)</f>
        <v>2118045226</v>
      </c>
      <c r="O25" s="87">
        <f>SUM(O18:O24)</f>
        <v>337454729</v>
      </c>
      <c r="P25" s="87">
        <f t="shared" si="4"/>
        <v>2455499955</v>
      </c>
      <c r="Q25" s="102">
        <f t="shared" si="5"/>
        <v>0.24786147642799553</v>
      </c>
      <c r="R25" s="86">
        <f>SUM(R18:R24)</f>
        <v>1938498916</v>
      </c>
      <c r="S25" s="87">
        <f>SUM(S18:S24)</f>
        <v>218012154</v>
      </c>
      <c r="T25" s="87">
        <f t="shared" si="6"/>
        <v>2156511070</v>
      </c>
      <c r="U25" s="102">
        <f t="shared" si="7"/>
        <v>0.21634394363338158</v>
      </c>
      <c r="V25" s="86">
        <f>SUM(V18:V24)</f>
        <v>0</v>
      </c>
      <c r="W25" s="87">
        <f>SUM(W18:W24)</f>
        <v>0</v>
      </c>
      <c r="X25" s="87">
        <f t="shared" si="8"/>
        <v>0</v>
      </c>
      <c r="Y25" s="102">
        <f t="shared" si="9"/>
        <v>0</v>
      </c>
      <c r="Z25" s="86">
        <f t="shared" si="10"/>
        <v>6351380162</v>
      </c>
      <c r="AA25" s="87">
        <f t="shared" si="11"/>
        <v>773681692</v>
      </c>
      <c r="AB25" s="87">
        <f t="shared" si="12"/>
        <v>7125061854</v>
      </c>
      <c r="AC25" s="102">
        <f t="shared" si="13"/>
        <v>0.71479530134113023</v>
      </c>
      <c r="AD25" s="86">
        <f>SUM(AD18:AD24)</f>
        <v>2213063066</v>
      </c>
      <c r="AE25" s="87">
        <f>SUM(AE18:AE24)</f>
        <v>277794475</v>
      </c>
      <c r="AF25" s="87">
        <f t="shared" si="14"/>
        <v>2490857541</v>
      </c>
      <c r="AG25" s="87">
        <f>SUM(AG18:AG24)</f>
        <v>9226215191</v>
      </c>
      <c r="AH25" s="87">
        <f>SUM(AH18:AH24)</f>
        <v>9452158773</v>
      </c>
      <c r="AI25" s="88">
        <f>SUM(AI18:AI24)</f>
        <v>7207600268</v>
      </c>
      <c r="AJ25" s="122">
        <f t="shared" si="15"/>
        <v>0.7625348284022101</v>
      </c>
      <c r="AK25" s="123">
        <f t="shared" si="16"/>
        <v>-0.13422946334609343</v>
      </c>
    </row>
    <row r="26" spans="1:37" ht="13" x14ac:dyDescent="0.3">
      <c r="A26" s="61" t="s">
        <v>101</v>
      </c>
      <c r="B26" s="62" t="s">
        <v>441</v>
      </c>
      <c r="C26" s="63" t="s">
        <v>442</v>
      </c>
      <c r="D26" s="83">
        <v>648942939</v>
      </c>
      <c r="E26" s="84">
        <v>84572900</v>
      </c>
      <c r="F26" s="85">
        <f t="shared" si="0"/>
        <v>733515839</v>
      </c>
      <c r="G26" s="83">
        <v>653577939</v>
      </c>
      <c r="H26" s="84">
        <v>84572899</v>
      </c>
      <c r="I26" s="85">
        <f t="shared" si="1"/>
        <v>738150838</v>
      </c>
      <c r="J26" s="83">
        <v>182859046</v>
      </c>
      <c r="K26" s="84">
        <v>13841780</v>
      </c>
      <c r="L26" s="84">
        <f t="shared" si="2"/>
        <v>196700826</v>
      </c>
      <c r="M26" s="101">
        <f t="shared" si="3"/>
        <v>0.26816166133257824</v>
      </c>
      <c r="N26" s="83">
        <v>161506248</v>
      </c>
      <c r="O26" s="84">
        <v>24373572</v>
      </c>
      <c r="P26" s="84">
        <f t="shared" si="4"/>
        <v>185879820</v>
      </c>
      <c r="Q26" s="101">
        <f t="shared" si="5"/>
        <v>0.25340941547139517</v>
      </c>
      <c r="R26" s="83">
        <v>156389418</v>
      </c>
      <c r="S26" s="84">
        <v>12805631</v>
      </c>
      <c r="T26" s="84">
        <f t="shared" si="6"/>
        <v>169195049</v>
      </c>
      <c r="U26" s="101">
        <f t="shared" si="7"/>
        <v>0.22921473537634865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500754712</v>
      </c>
      <c r="AA26" s="84">
        <f t="shared" si="11"/>
        <v>51020983</v>
      </c>
      <c r="AB26" s="84">
        <f t="shared" si="12"/>
        <v>551775695</v>
      </c>
      <c r="AC26" s="101">
        <f t="shared" si="13"/>
        <v>0.74751076147934958</v>
      </c>
      <c r="AD26" s="83">
        <v>151750847</v>
      </c>
      <c r="AE26" s="84">
        <v>13845643</v>
      </c>
      <c r="AF26" s="84">
        <f t="shared" si="14"/>
        <v>165596490</v>
      </c>
      <c r="AG26" s="84">
        <v>623634204</v>
      </c>
      <c r="AH26" s="84">
        <v>705899586</v>
      </c>
      <c r="AI26" s="85">
        <v>535594346</v>
      </c>
      <c r="AJ26" s="120">
        <f t="shared" si="15"/>
        <v>0.75874013333108825</v>
      </c>
      <c r="AK26" s="121">
        <f t="shared" si="16"/>
        <v>2.1730889344333315E-2</v>
      </c>
    </row>
    <row r="27" spans="1:37" ht="13" x14ac:dyDescent="0.3">
      <c r="A27" s="61" t="s">
        <v>101</v>
      </c>
      <c r="B27" s="62" t="s">
        <v>443</v>
      </c>
      <c r="C27" s="63" t="s">
        <v>444</v>
      </c>
      <c r="D27" s="83">
        <v>1035958168</v>
      </c>
      <c r="E27" s="84">
        <v>458536153</v>
      </c>
      <c r="F27" s="85">
        <f t="shared" si="0"/>
        <v>1494494321</v>
      </c>
      <c r="G27" s="83">
        <v>1041206814</v>
      </c>
      <c r="H27" s="84">
        <v>428784146</v>
      </c>
      <c r="I27" s="85">
        <f t="shared" si="1"/>
        <v>1469990960</v>
      </c>
      <c r="J27" s="83">
        <v>350928713</v>
      </c>
      <c r="K27" s="84">
        <v>112590708</v>
      </c>
      <c r="L27" s="84">
        <f t="shared" si="2"/>
        <v>463519421</v>
      </c>
      <c r="M27" s="101">
        <f t="shared" si="3"/>
        <v>0.3101513431578975</v>
      </c>
      <c r="N27" s="83">
        <v>303092694</v>
      </c>
      <c r="O27" s="84">
        <v>93832720</v>
      </c>
      <c r="P27" s="84">
        <f t="shared" si="4"/>
        <v>396925414</v>
      </c>
      <c r="Q27" s="101">
        <f t="shared" si="5"/>
        <v>0.26559178474121481</v>
      </c>
      <c r="R27" s="83">
        <v>241842636</v>
      </c>
      <c r="S27" s="84">
        <v>38715742</v>
      </c>
      <c r="T27" s="84">
        <f t="shared" si="6"/>
        <v>280558378</v>
      </c>
      <c r="U27" s="101">
        <f t="shared" si="7"/>
        <v>0.19085721316272583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895864043</v>
      </c>
      <c r="AA27" s="84">
        <f t="shared" si="11"/>
        <v>245139170</v>
      </c>
      <c r="AB27" s="84">
        <f t="shared" si="12"/>
        <v>1141003213</v>
      </c>
      <c r="AC27" s="101">
        <f t="shared" si="13"/>
        <v>0.77619743525497598</v>
      </c>
      <c r="AD27" s="83">
        <v>534353015</v>
      </c>
      <c r="AE27" s="84">
        <v>28817511</v>
      </c>
      <c r="AF27" s="84">
        <f t="shared" si="14"/>
        <v>563170526</v>
      </c>
      <c r="AG27" s="84">
        <v>1321127152</v>
      </c>
      <c r="AH27" s="84">
        <v>1455808366</v>
      </c>
      <c r="AI27" s="85">
        <v>1141796199</v>
      </c>
      <c r="AJ27" s="120">
        <f t="shared" si="15"/>
        <v>0.78430391366496655</v>
      </c>
      <c r="AK27" s="121">
        <f t="shared" si="16"/>
        <v>-0.501823399756542</v>
      </c>
    </row>
    <row r="28" spans="1:37" ht="13" x14ac:dyDescent="0.3">
      <c r="A28" s="61" t="s">
        <v>101</v>
      </c>
      <c r="B28" s="62" t="s">
        <v>445</v>
      </c>
      <c r="C28" s="63" t="s">
        <v>446</v>
      </c>
      <c r="D28" s="83">
        <v>1571370046</v>
      </c>
      <c r="E28" s="84">
        <v>742320316</v>
      </c>
      <c r="F28" s="85">
        <f t="shared" si="0"/>
        <v>2313690362</v>
      </c>
      <c r="G28" s="83">
        <v>1604031466</v>
      </c>
      <c r="H28" s="84">
        <v>752693185</v>
      </c>
      <c r="I28" s="85">
        <f t="shared" si="1"/>
        <v>2356724651</v>
      </c>
      <c r="J28" s="83">
        <v>446041595</v>
      </c>
      <c r="K28" s="84">
        <v>41616789</v>
      </c>
      <c r="L28" s="84">
        <f t="shared" si="2"/>
        <v>487658384</v>
      </c>
      <c r="M28" s="101">
        <f t="shared" si="3"/>
        <v>0.21077080667719875</v>
      </c>
      <c r="N28" s="83">
        <v>344039082</v>
      </c>
      <c r="O28" s="84">
        <v>29576066</v>
      </c>
      <c r="P28" s="84">
        <f t="shared" si="4"/>
        <v>373615148</v>
      </c>
      <c r="Q28" s="101">
        <f t="shared" si="5"/>
        <v>0.16148018513464335</v>
      </c>
      <c r="R28" s="83">
        <v>296595386</v>
      </c>
      <c r="S28" s="84">
        <v>40831294</v>
      </c>
      <c r="T28" s="84">
        <f t="shared" si="6"/>
        <v>337426680</v>
      </c>
      <c r="U28" s="101">
        <f t="shared" si="7"/>
        <v>0.14317611514642742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1086676063</v>
      </c>
      <c r="AA28" s="84">
        <f t="shared" si="11"/>
        <v>112024149</v>
      </c>
      <c r="AB28" s="84">
        <f t="shared" si="12"/>
        <v>1198700212</v>
      </c>
      <c r="AC28" s="101">
        <f t="shared" si="13"/>
        <v>0.50862972536540074</v>
      </c>
      <c r="AD28" s="83">
        <v>283658363</v>
      </c>
      <c r="AE28" s="84">
        <v>27950174</v>
      </c>
      <c r="AF28" s="84">
        <f t="shared" si="14"/>
        <v>311608537</v>
      </c>
      <c r="AG28" s="84">
        <v>2231031838</v>
      </c>
      <c r="AH28" s="84">
        <v>2178061994</v>
      </c>
      <c r="AI28" s="85">
        <v>1367590353</v>
      </c>
      <c r="AJ28" s="120">
        <f t="shared" si="15"/>
        <v>0.62789321734980885</v>
      </c>
      <c r="AK28" s="121">
        <f t="shared" si="16"/>
        <v>8.2854414864763415E-2</v>
      </c>
    </row>
    <row r="29" spans="1:37" ht="13" x14ac:dyDescent="0.3">
      <c r="A29" s="61" t="s">
        <v>101</v>
      </c>
      <c r="B29" s="62" t="s">
        <v>81</v>
      </c>
      <c r="C29" s="63" t="s">
        <v>82</v>
      </c>
      <c r="D29" s="83">
        <v>3474233663</v>
      </c>
      <c r="E29" s="84">
        <v>617205000</v>
      </c>
      <c r="F29" s="85">
        <f t="shared" si="0"/>
        <v>4091438663</v>
      </c>
      <c r="G29" s="83">
        <v>3478701310</v>
      </c>
      <c r="H29" s="84">
        <v>675024965</v>
      </c>
      <c r="I29" s="85">
        <f t="shared" si="1"/>
        <v>4153726275</v>
      </c>
      <c r="J29" s="83">
        <v>977271923</v>
      </c>
      <c r="K29" s="84">
        <v>55154002</v>
      </c>
      <c r="L29" s="84">
        <f t="shared" si="2"/>
        <v>1032425925</v>
      </c>
      <c r="M29" s="101">
        <f t="shared" si="3"/>
        <v>0.25233811625639418</v>
      </c>
      <c r="N29" s="83">
        <v>875585589</v>
      </c>
      <c r="O29" s="84">
        <v>104032415</v>
      </c>
      <c r="P29" s="84">
        <f t="shared" si="4"/>
        <v>979618004</v>
      </c>
      <c r="Q29" s="101">
        <f t="shared" si="5"/>
        <v>0.23943118415997625</v>
      </c>
      <c r="R29" s="83">
        <v>815553241</v>
      </c>
      <c r="S29" s="84">
        <v>151784690</v>
      </c>
      <c r="T29" s="84">
        <f t="shared" si="6"/>
        <v>967337931</v>
      </c>
      <c r="U29" s="101">
        <f t="shared" si="7"/>
        <v>0.23288437103381349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2668410753</v>
      </c>
      <c r="AA29" s="84">
        <f t="shared" si="11"/>
        <v>310971107</v>
      </c>
      <c r="AB29" s="84">
        <f t="shared" si="12"/>
        <v>2979381860</v>
      </c>
      <c r="AC29" s="101">
        <f t="shared" si="13"/>
        <v>0.71727929640717603</v>
      </c>
      <c r="AD29" s="83">
        <v>762571945</v>
      </c>
      <c r="AE29" s="84">
        <v>94727626</v>
      </c>
      <c r="AF29" s="84">
        <f t="shared" si="14"/>
        <v>857299571</v>
      </c>
      <c r="AG29" s="84">
        <v>3623679371</v>
      </c>
      <c r="AH29" s="84">
        <v>3819011199</v>
      </c>
      <c r="AI29" s="85">
        <v>2945329266</v>
      </c>
      <c r="AJ29" s="120">
        <f t="shared" si="15"/>
        <v>0.77122823488216752</v>
      </c>
      <c r="AK29" s="121">
        <f t="shared" si="16"/>
        <v>0.12835461922796187</v>
      </c>
    </row>
    <row r="30" spans="1:37" ht="13" x14ac:dyDescent="0.3">
      <c r="A30" s="61" t="s">
        <v>116</v>
      </c>
      <c r="B30" s="62" t="s">
        <v>447</v>
      </c>
      <c r="C30" s="63" t="s">
        <v>448</v>
      </c>
      <c r="D30" s="83">
        <v>292159942</v>
      </c>
      <c r="E30" s="84">
        <v>20603000</v>
      </c>
      <c r="F30" s="85">
        <f t="shared" si="0"/>
        <v>312762942</v>
      </c>
      <c r="G30" s="83">
        <v>289674590</v>
      </c>
      <c r="H30" s="84">
        <v>38170056</v>
      </c>
      <c r="I30" s="85">
        <f t="shared" si="1"/>
        <v>327844646</v>
      </c>
      <c r="J30" s="83">
        <v>117957034</v>
      </c>
      <c r="K30" s="84">
        <v>3757827</v>
      </c>
      <c r="L30" s="84">
        <f t="shared" si="2"/>
        <v>121714861</v>
      </c>
      <c r="M30" s="101">
        <f t="shared" si="3"/>
        <v>0.38916011027930542</v>
      </c>
      <c r="N30" s="83">
        <v>92647196</v>
      </c>
      <c r="O30" s="84">
        <v>5140674</v>
      </c>
      <c r="P30" s="84">
        <f t="shared" si="4"/>
        <v>97787870</v>
      </c>
      <c r="Q30" s="101">
        <f t="shared" si="5"/>
        <v>0.3126581089648402</v>
      </c>
      <c r="R30" s="83">
        <v>71132552</v>
      </c>
      <c r="S30" s="84">
        <v>4703120</v>
      </c>
      <c r="T30" s="84">
        <f t="shared" si="6"/>
        <v>75835672</v>
      </c>
      <c r="U30" s="101">
        <f t="shared" si="7"/>
        <v>0.2313158775818471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281736782</v>
      </c>
      <c r="AA30" s="84">
        <f t="shared" si="11"/>
        <v>13601621</v>
      </c>
      <c r="AB30" s="84">
        <f t="shared" si="12"/>
        <v>295338403</v>
      </c>
      <c r="AC30" s="101">
        <f t="shared" si="13"/>
        <v>0.90084863853472841</v>
      </c>
      <c r="AD30" s="83">
        <v>70040718</v>
      </c>
      <c r="AE30" s="84">
        <v>2600573</v>
      </c>
      <c r="AF30" s="84">
        <f t="shared" si="14"/>
        <v>72641291</v>
      </c>
      <c r="AG30" s="84">
        <v>297334000</v>
      </c>
      <c r="AH30" s="84">
        <v>326953382</v>
      </c>
      <c r="AI30" s="85">
        <v>303998528</v>
      </c>
      <c r="AJ30" s="120">
        <f t="shared" si="15"/>
        <v>0.92979166063497087</v>
      </c>
      <c r="AK30" s="121">
        <f t="shared" si="16"/>
        <v>4.3974727816993298E-2</v>
      </c>
    </row>
    <row r="31" spans="1:37" ht="14" x14ac:dyDescent="0.3">
      <c r="A31" s="64" t="s">
        <v>0</v>
      </c>
      <c r="B31" s="65" t="s">
        <v>449</v>
      </c>
      <c r="C31" s="66" t="s">
        <v>0</v>
      </c>
      <c r="D31" s="86">
        <f>SUM(D26:D30)</f>
        <v>7022664758</v>
      </c>
      <c r="E31" s="87">
        <f>SUM(E26:E30)</f>
        <v>1923237369</v>
      </c>
      <c r="F31" s="88">
        <f t="shared" si="0"/>
        <v>8945902127</v>
      </c>
      <c r="G31" s="86">
        <f>SUM(G26:G30)</f>
        <v>7067192119</v>
      </c>
      <c r="H31" s="87">
        <f>SUM(H26:H30)</f>
        <v>1979245251</v>
      </c>
      <c r="I31" s="88">
        <f t="shared" si="1"/>
        <v>9046437370</v>
      </c>
      <c r="J31" s="86">
        <f>SUM(J26:J30)</f>
        <v>2075058311</v>
      </c>
      <c r="K31" s="87">
        <f>SUM(K26:K30)</f>
        <v>226961106</v>
      </c>
      <c r="L31" s="87">
        <f t="shared" si="2"/>
        <v>2302019417</v>
      </c>
      <c r="M31" s="102">
        <f t="shared" si="3"/>
        <v>0.25732669375536532</v>
      </c>
      <c r="N31" s="86">
        <f>SUM(N26:N30)</f>
        <v>1776870809</v>
      </c>
      <c r="O31" s="87">
        <f>SUM(O26:O30)</f>
        <v>256955447</v>
      </c>
      <c r="P31" s="87">
        <f t="shared" si="4"/>
        <v>2033826256</v>
      </c>
      <c r="Q31" s="102">
        <f t="shared" si="5"/>
        <v>0.22734725096775027</v>
      </c>
      <c r="R31" s="86">
        <f>SUM(R26:R30)</f>
        <v>1581513233</v>
      </c>
      <c r="S31" s="87">
        <f>SUM(S26:S30)</f>
        <v>248840477</v>
      </c>
      <c r="T31" s="87">
        <f t="shared" si="6"/>
        <v>1830353710</v>
      </c>
      <c r="U31" s="102">
        <f t="shared" si="7"/>
        <v>0.20232867759300036</v>
      </c>
      <c r="V31" s="86">
        <f>SUM(V26:V30)</f>
        <v>0</v>
      </c>
      <c r="W31" s="87">
        <f>SUM(W26:W30)</f>
        <v>0</v>
      </c>
      <c r="X31" s="87">
        <f t="shared" si="8"/>
        <v>0</v>
      </c>
      <c r="Y31" s="102">
        <f t="shared" si="9"/>
        <v>0</v>
      </c>
      <c r="Z31" s="86">
        <f t="shared" si="10"/>
        <v>5433442353</v>
      </c>
      <c r="AA31" s="87">
        <f t="shared" si="11"/>
        <v>732757030</v>
      </c>
      <c r="AB31" s="87">
        <f t="shared" si="12"/>
        <v>6166199383</v>
      </c>
      <c r="AC31" s="102">
        <f t="shared" si="13"/>
        <v>0.68161632373076386</v>
      </c>
      <c r="AD31" s="86">
        <f>SUM(AD26:AD30)</f>
        <v>1802374888</v>
      </c>
      <c r="AE31" s="87">
        <f>SUM(AE26:AE30)</f>
        <v>167941527</v>
      </c>
      <c r="AF31" s="87">
        <f t="shared" si="14"/>
        <v>1970316415</v>
      </c>
      <c r="AG31" s="87">
        <f>SUM(AG26:AG30)</f>
        <v>8096806565</v>
      </c>
      <c r="AH31" s="87">
        <f>SUM(AH26:AH30)</f>
        <v>8485734527</v>
      </c>
      <c r="AI31" s="88">
        <f>SUM(AI26:AI30)</f>
        <v>6294308692</v>
      </c>
      <c r="AJ31" s="122">
        <f t="shared" si="15"/>
        <v>0.74175178023454558</v>
      </c>
      <c r="AK31" s="123">
        <f t="shared" si="16"/>
        <v>-7.1035648860490297E-2</v>
      </c>
    </row>
    <row r="32" spans="1:37" ht="14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22433143175</v>
      </c>
      <c r="E32" s="90">
        <f>SUM(E9:E16,E18:E24,E26:E30)</f>
        <v>4499126530</v>
      </c>
      <c r="F32" s="91">
        <f t="shared" si="0"/>
        <v>26932269705</v>
      </c>
      <c r="G32" s="89">
        <f>SUM(G9:G16,G18:G24,G26:G30)</f>
        <v>22230964892</v>
      </c>
      <c r="H32" s="90">
        <f>SUM(H9:H16,H18:H24,H26:H30)</f>
        <v>4871486388</v>
      </c>
      <c r="I32" s="91">
        <f t="shared" si="1"/>
        <v>27102451280</v>
      </c>
      <c r="J32" s="89">
        <f>SUM(J9:J16,J18:J24,J26:J30)</f>
        <v>5922813700</v>
      </c>
      <c r="K32" s="90">
        <f>SUM(K9:K16,K18:K24,K26:K30)</f>
        <v>754076057</v>
      </c>
      <c r="L32" s="90">
        <f t="shared" si="2"/>
        <v>6676889757</v>
      </c>
      <c r="M32" s="103">
        <f t="shared" si="3"/>
        <v>0.2479141130745631</v>
      </c>
      <c r="N32" s="89">
        <f>SUM(N9:N16,N18:N24,N26:N30)</f>
        <v>5100622688</v>
      </c>
      <c r="O32" s="90">
        <f>SUM(O9:O16,O18:O24,O26:O30)</f>
        <v>811684896</v>
      </c>
      <c r="P32" s="90">
        <f t="shared" si="4"/>
        <v>5912307584</v>
      </c>
      <c r="Q32" s="103">
        <f t="shared" si="5"/>
        <v>0.21952503998956965</v>
      </c>
      <c r="R32" s="89">
        <f>SUM(R9:R16,R18:R24,R26:R30)</f>
        <v>4796635319</v>
      </c>
      <c r="S32" s="90">
        <f>SUM(S9:S16,S18:S24,S26:S30)</f>
        <v>571736423</v>
      </c>
      <c r="T32" s="90">
        <f t="shared" si="6"/>
        <v>5368371742</v>
      </c>
      <c r="U32" s="103">
        <f t="shared" si="7"/>
        <v>0.19807698154452691</v>
      </c>
      <c r="V32" s="89">
        <f>SUM(V9:V16,V18:V24,V26:V30)</f>
        <v>0</v>
      </c>
      <c r="W32" s="90">
        <f>SUM(W9:W16,W18:W24,W26:W30)</f>
        <v>0</v>
      </c>
      <c r="X32" s="90">
        <f t="shared" si="8"/>
        <v>0</v>
      </c>
      <c r="Y32" s="103">
        <f t="shared" si="9"/>
        <v>0</v>
      </c>
      <c r="Z32" s="89">
        <f t="shared" si="10"/>
        <v>15820071707</v>
      </c>
      <c r="AA32" s="90">
        <f t="shared" si="11"/>
        <v>2137497376</v>
      </c>
      <c r="AB32" s="90">
        <f t="shared" si="12"/>
        <v>17957569083</v>
      </c>
      <c r="AC32" s="103">
        <f t="shared" si="13"/>
        <v>0.66258099304292895</v>
      </c>
      <c r="AD32" s="89">
        <f>SUM(AD9:AD16,AD18:AD24,AD26:AD30)</f>
        <v>5427722223</v>
      </c>
      <c r="AE32" s="90">
        <f>SUM(AE9:AE16,AE18:AE24,AE26:AE30)</f>
        <v>618430504</v>
      </c>
      <c r="AF32" s="90">
        <f t="shared" si="14"/>
        <v>6046152727</v>
      </c>
      <c r="AG32" s="90">
        <f>SUM(AG9:AG16,AG18:AG24,AG26:AG30)</f>
        <v>24829035328</v>
      </c>
      <c r="AH32" s="90">
        <f>SUM(AH9:AH16,AH18:AH24,AH26:AH30)</f>
        <v>25597850852</v>
      </c>
      <c r="AI32" s="91">
        <f>SUM(AI9:AI16,AI18:AI24,AI26:AI30)</f>
        <v>18774433133</v>
      </c>
      <c r="AJ32" s="124">
        <f t="shared" si="15"/>
        <v>0.73343786716895898</v>
      </c>
      <c r="AK32" s="125">
        <f t="shared" si="16"/>
        <v>-0.11210120147532288</v>
      </c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389E79-D85D-480D-8D28-E2827239D06E}"/>
</file>

<file path=customXml/itemProps2.xml><?xml version="1.0" encoding="utf-8"?>
<ds:datastoreItem xmlns:ds="http://schemas.openxmlformats.org/officeDocument/2006/customXml" ds:itemID="{A3CA0F9C-7D9A-4933-BFFD-34FDC9117BEE}"/>
</file>

<file path=customXml/itemProps3.xml><?xml version="1.0" encoding="utf-8"?>
<ds:datastoreItem xmlns:ds="http://schemas.openxmlformats.org/officeDocument/2006/customXml" ds:itemID="{6356E313-1902-4A02-BCF5-CFE00AF1A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cp:lastPrinted>2022-06-03T08:21:59Z</cp:lastPrinted>
  <dcterms:created xsi:type="dcterms:W3CDTF">2022-06-03T07:37:16Z</dcterms:created>
  <dcterms:modified xsi:type="dcterms:W3CDTF">2022-06-03T08:22:29Z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